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2321" documentId="13_ncr:1_{E597F360-4BE7-4547-BA14-B361E3EC1CB7}" xr6:coauthVersionLast="47" xr6:coauthVersionMax="47" xr10:uidLastSave="{C6752900-5197-4E1D-9B71-931BE337409E}"/>
  <bookViews>
    <workbookView xWindow="-110" yWindow="-110" windowWidth="38620" windowHeight="21220" tabRatio="901" xr2:uid="{00000000-000D-0000-FFFF-FFFF00000000}"/>
  </bookViews>
  <sheets>
    <sheet name="B1" sheetId="62" r:id="rId1"/>
    <sheet name="B2" sheetId="77" r:id="rId2"/>
    <sheet name="B3" sheetId="17" r:id="rId3"/>
    <sheet name="B3a" sheetId="38" r:id="rId4"/>
    <sheet name="B4" sheetId="26" r:id="rId5"/>
    <sheet name="B5" sheetId="54" r:id="rId6"/>
    <sheet name="B6" sheetId="70" r:id="rId7"/>
    <sheet name="B6A" sheetId="47" r:id="rId8"/>
    <sheet name="B7" sheetId="60" r:id="rId9"/>
    <sheet name="B8" sheetId="40" r:id="rId10"/>
    <sheet name="B9" sheetId="63" r:id="rId11"/>
    <sheet name="B9a" sheetId="64" r:id="rId12"/>
    <sheet name="B9b" sheetId="65" r:id="rId13"/>
    <sheet name="B9c" sheetId="66" r:id="rId14"/>
    <sheet name="B9d" sheetId="67" r:id="rId15"/>
    <sheet name="B9e" sheetId="68" r:id="rId16"/>
    <sheet name="B9f" sheetId="69" r:id="rId17"/>
    <sheet name="B10" sheetId="76" r:id="rId18"/>
    <sheet name="B11a" sheetId="72" r:id="rId19"/>
    <sheet name="B11b" sheetId="73" r:id="rId20"/>
    <sheet name="B11c" sheetId="78" r:id="rId21"/>
    <sheet name="B11d" sheetId="75" r:id="rId22"/>
  </sheets>
  <definedNames>
    <definedName name="_xlnm._FilterDatabase" localSheetId="20" hidden="1">B11c!$B$13:$Y$28</definedName>
    <definedName name="_xlnm.Print_Area" localSheetId="21">B11d!$A$1:$H$120</definedName>
    <definedName name="_xlnm.Print_Area" localSheetId="1">'B2'!$A$1:$M$80</definedName>
    <definedName name="_xlnm.Print_Area" localSheetId="2">'B3'!$A$1:$L$61</definedName>
    <definedName name="_xlnm.Print_Area" localSheetId="6">'B6'!$A$1:$O$97</definedName>
    <definedName name="_xlnm.Print_Area" localSheetId="7">B6A!$A$1:$K$57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0" l="1"/>
  <c r="F20" i="62"/>
  <c r="H67" i="73" l="1"/>
  <c r="F31" i="76"/>
  <c r="K35" i="73"/>
  <c r="H35" i="73"/>
  <c r="K41" i="73"/>
  <c r="H41" i="73"/>
  <c r="F22" i="40"/>
  <c r="X173" i="78" l="1" a="1"/>
  <c r="X173" i="78" s="1"/>
  <c r="X172" i="78" a="1"/>
  <c r="X172" i="78" s="1"/>
  <c r="X171" i="78" a="1"/>
  <c r="X171" i="78" s="1"/>
  <c r="X170" i="78" a="1"/>
  <c r="X170" i="78" s="1"/>
  <c r="K169" i="78" l="1" a="1"/>
  <c r="K169" i="78" s="1"/>
  <c r="K168" i="78" a="1"/>
  <c r="K168" i="78" s="1"/>
  <c r="K167" i="78" a="1"/>
  <c r="K167" i="78" s="1"/>
  <c r="K166" i="78" a="1"/>
  <c r="K166" i="78" s="1"/>
  <c r="I18" i="62" l="1"/>
  <c r="I20" i="62"/>
  <c r="I17" i="26"/>
  <c r="G50" i="70" l="1"/>
  <c r="G58" i="77"/>
  <c r="G60" i="77"/>
  <c r="G59" i="77"/>
  <c r="G61" i="77" l="1"/>
  <c r="J72" i="70" l="1"/>
  <c r="J58" i="77"/>
  <c r="J60" i="77"/>
  <c r="J59" i="77"/>
  <c r="AB11" i="76"/>
  <c r="F16" i="63"/>
  <c r="J61" i="77" l="1"/>
  <c r="M72" i="70"/>
  <c r="G80" i="70"/>
  <c r="G78" i="70" s="1"/>
  <c r="F63" i="54" l="1"/>
  <c r="K67" i="73" l="1"/>
  <c r="X24" i="76"/>
  <c r="V24" i="76"/>
  <c r="P24" i="76"/>
  <c r="N24" i="76"/>
  <c r="H24" i="76"/>
  <c r="F24" i="76"/>
  <c r="AB23" i="76"/>
  <c r="L23" i="76"/>
  <c r="AB22" i="76"/>
  <c r="AB21" i="76"/>
  <c r="AB20" i="76"/>
  <c r="AB19" i="76"/>
  <c r="AB18" i="76"/>
  <c r="AB17" i="76"/>
  <c r="AB16" i="76"/>
  <c r="AB15" i="76"/>
  <c r="AB14" i="76"/>
  <c r="T14" i="76"/>
  <c r="L14" i="76"/>
  <c r="AB13" i="76"/>
  <c r="T13" i="76"/>
  <c r="L13" i="76"/>
  <c r="AB12" i="76"/>
  <c r="L24" i="76" l="1"/>
  <c r="AB24" i="76"/>
  <c r="T24" i="76"/>
  <c r="H63" i="73" l="1"/>
  <c r="F17" i="54" l="1"/>
  <c r="F22" i="47" s="1"/>
  <c r="F28" i="47"/>
  <c r="F15" i="47" s="1"/>
  <c r="N29" i="72" l="1"/>
  <c r="M29" i="72"/>
  <c r="L29" i="72"/>
  <c r="L33" i="72" s="1"/>
  <c r="N28" i="72"/>
  <c r="M28" i="72"/>
  <c r="L28" i="72"/>
  <c r="L32" i="72" s="1"/>
  <c r="F29" i="72"/>
  <c r="E29" i="72"/>
  <c r="D29" i="72"/>
  <c r="F28" i="72"/>
  <c r="E28" i="72"/>
  <c r="D28" i="72"/>
  <c r="D32" i="72" s="1"/>
  <c r="O25" i="72"/>
  <c r="O24" i="72"/>
  <c r="O23" i="72"/>
  <c r="O22" i="72"/>
  <c r="O18" i="72"/>
  <c r="O16" i="72"/>
  <c r="O15" i="72"/>
  <c r="O14" i="72"/>
  <c r="O13" i="72"/>
  <c r="O12" i="72"/>
  <c r="O11" i="72"/>
  <c r="G18" i="72"/>
  <c r="G17" i="72"/>
  <c r="G16" i="72"/>
  <c r="G15" i="72"/>
  <c r="G13" i="72"/>
  <c r="G12" i="72"/>
  <c r="G11" i="72"/>
  <c r="D33" i="72" l="1"/>
  <c r="F16" i="54"/>
  <c r="I63" i="54"/>
  <c r="F41" i="54" l="1"/>
  <c r="F44" i="54" s="1"/>
  <c r="F20" i="54" s="1"/>
  <c r="F58" i="54" s="1"/>
  <c r="F22" i="26" l="1"/>
  <c r="F21" i="26" s="1"/>
  <c r="H23" i="73" l="1"/>
  <c r="K28" i="63"/>
  <c r="J28" i="63"/>
  <c r="I28" i="63"/>
  <c r="H28" i="63"/>
  <c r="G28" i="63"/>
  <c r="F121" i="60"/>
  <c r="F115" i="60"/>
  <c r="F74" i="60"/>
  <c r="F67" i="60"/>
  <c r="I27" i="60"/>
  <c r="F27" i="60"/>
  <c r="F17" i="60"/>
  <c r="J50" i="70" l="1"/>
  <c r="J80" i="70" s="1"/>
  <c r="J78" i="70" s="1"/>
  <c r="J33" i="70"/>
  <c r="G33" i="70"/>
  <c r="J30" i="70"/>
  <c r="J22" i="70"/>
  <c r="J21" i="70"/>
  <c r="J20" i="70"/>
  <c r="J18" i="70"/>
  <c r="J17" i="70"/>
  <c r="M33" i="70"/>
  <c r="M30" i="70"/>
  <c r="M22" i="70"/>
  <c r="G22" i="70"/>
  <c r="G20" i="70"/>
  <c r="M21" i="70"/>
  <c r="G21" i="70"/>
  <c r="M20" i="70"/>
  <c r="I16" i="26" s="1"/>
  <c r="M18" i="70"/>
  <c r="G18" i="70"/>
  <c r="G17" i="70"/>
  <c r="J34" i="70" l="1"/>
  <c r="J19" i="70" s="1"/>
  <c r="J65" i="70" s="1"/>
  <c r="J63" i="70" s="1"/>
  <c r="M34" i="70"/>
  <c r="I41" i="54"/>
  <c r="I44" i="54" s="1"/>
  <c r="F18" i="54"/>
  <c r="I16" i="54"/>
  <c r="I17" i="54"/>
  <c r="I18" i="54"/>
  <c r="I28" i="47" l="1"/>
  <c r="I15" i="47" s="1"/>
  <c r="F41" i="17" l="1"/>
  <c r="F45" i="17" s="1"/>
  <c r="F18" i="62"/>
  <c r="M50" i="70"/>
  <c r="M19" i="70"/>
  <c r="M17" i="70"/>
  <c r="I22" i="47"/>
  <c r="G30" i="70"/>
  <c r="G34" i="70" s="1"/>
  <c r="G19" i="70" s="1"/>
  <c r="G65" i="70" s="1"/>
  <c r="G63" i="70" s="1"/>
  <c r="G16" i="70" s="1"/>
  <c r="F16" i="26"/>
  <c r="F17" i="26"/>
  <c r="I22" i="26"/>
  <c r="I21" i="26" s="1"/>
  <c r="M80" i="70" l="1"/>
  <c r="M78" i="70" s="1"/>
  <c r="I20" i="54"/>
  <c r="M65" i="70"/>
  <c r="H47" i="73"/>
  <c r="K63" i="73"/>
  <c r="K55" i="73"/>
  <c r="H55" i="73"/>
  <c r="K47" i="73"/>
  <c r="K29" i="73"/>
  <c r="H29" i="73"/>
  <c r="K23" i="73"/>
  <c r="K17" i="73"/>
  <c r="H17" i="73"/>
  <c r="G25" i="72"/>
  <c r="G24" i="72"/>
  <c r="G23" i="72"/>
  <c r="G22" i="72"/>
  <c r="O17" i="72"/>
  <c r="G14" i="72"/>
  <c r="I58" i="54" l="1"/>
  <c r="I56" i="54" s="1"/>
  <c r="I15" i="54" s="1"/>
  <c r="M63" i="70"/>
  <c r="M16" i="70" s="1"/>
  <c r="F56" i="54"/>
  <c r="F15" i="54" s="1"/>
  <c r="F27" i="40"/>
  <c r="G25" i="63"/>
  <c r="G26" i="63" s="1"/>
  <c r="G27" i="63" s="1"/>
  <c r="G29" i="63" s="1"/>
  <c r="H25" i="63"/>
  <c r="H26" i="63" s="1"/>
  <c r="H27" i="63" s="1"/>
  <c r="H29" i="63" s="1"/>
  <c r="I25" i="63"/>
  <c r="I26" i="63" s="1"/>
  <c r="I27" i="63" s="1"/>
  <c r="I29" i="63" s="1"/>
  <c r="J25" i="63"/>
  <c r="J26" i="63" s="1"/>
  <c r="J27" i="63" s="1"/>
  <c r="J29" i="63" s="1"/>
  <c r="K25" i="63"/>
  <c r="K26" i="63" s="1"/>
  <c r="K27" i="63" s="1"/>
  <c r="K29" i="63" s="1"/>
  <c r="K16" i="63"/>
  <c r="J16" i="63"/>
  <c r="I16" i="63"/>
  <c r="H16" i="63"/>
  <c r="G16" i="63"/>
  <c r="I121" i="60"/>
  <c r="I115" i="60"/>
  <c r="I103" i="60"/>
  <c r="F103" i="60"/>
  <c r="I89" i="60"/>
  <c r="F89" i="60"/>
  <c r="I81" i="60"/>
  <c r="F81" i="60"/>
  <c r="I74" i="60"/>
  <c r="I67" i="60"/>
  <c r="I57" i="60"/>
  <c r="F57" i="60"/>
  <c r="I50" i="60"/>
  <c r="F50" i="60"/>
  <c r="I17" i="60"/>
  <c r="N263" i="69" l="1"/>
  <c r="G263" i="69"/>
  <c r="F263" i="69"/>
  <c r="E263" i="69"/>
  <c r="D263" i="69"/>
  <c r="C263" i="69"/>
  <c r="H262" i="69"/>
  <c r="K262" i="69" s="1"/>
  <c r="O262" i="69" s="1"/>
  <c r="H261" i="69"/>
  <c r="K261" i="69" s="1"/>
  <c r="H260" i="69"/>
  <c r="K260" i="69" s="1"/>
  <c r="H259" i="69"/>
  <c r="K259" i="69" s="1"/>
  <c r="H258" i="69"/>
  <c r="K258" i="69" s="1"/>
  <c r="H257" i="69"/>
  <c r="K257" i="69" s="1"/>
  <c r="O257" i="69" s="1"/>
  <c r="H256" i="69"/>
  <c r="K256" i="69" s="1"/>
  <c r="H255" i="69"/>
  <c r="K255" i="69" s="1"/>
  <c r="H254" i="69"/>
  <c r="K254" i="69" s="1"/>
  <c r="H253" i="69"/>
  <c r="K253" i="69" s="1"/>
  <c r="M253" i="69" s="1"/>
  <c r="H252" i="69"/>
  <c r="K252" i="69" s="1"/>
  <c r="H251" i="69"/>
  <c r="K251" i="69" s="1"/>
  <c r="H250" i="69"/>
  <c r="K250" i="69" s="1"/>
  <c r="H249" i="69"/>
  <c r="K249" i="69" s="1"/>
  <c r="H248" i="69"/>
  <c r="K248" i="69" s="1"/>
  <c r="H247" i="69"/>
  <c r="K247" i="69" s="1"/>
  <c r="H246" i="69"/>
  <c r="K246" i="69" s="1"/>
  <c r="H245" i="69"/>
  <c r="K245" i="69" s="1"/>
  <c r="M245" i="69" s="1"/>
  <c r="H244" i="69"/>
  <c r="K244" i="69" s="1"/>
  <c r="H243" i="69"/>
  <c r="K243" i="69" s="1"/>
  <c r="H242" i="69"/>
  <c r="K242" i="69" s="1"/>
  <c r="H241" i="69"/>
  <c r="K241" i="69" s="1"/>
  <c r="H240" i="69"/>
  <c r="K240" i="69" s="1"/>
  <c r="H239" i="69"/>
  <c r="K239" i="69" s="1"/>
  <c r="H238" i="69"/>
  <c r="K238" i="69" s="1"/>
  <c r="H237" i="69"/>
  <c r="K237" i="69" s="1"/>
  <c r="H236" i="69"/>
  <c r="K236" i="69" s="1"/>
  <c r="H235" i="69"/>
  <c r="K235" i="69" s="1"/>
  <c r="H234" i="69"/>
  <c r="K234" i="69" s="1"/>
  <c r="H233" i="69"/>
  <c r="K233" i="69" s="1"/>
  <c r="H232" i="69"/>
  <c r="K232" i="69" s="1"/>
  <c r="H231" i="69"/>
  <c r="K231" i="69" s="1"/>
  <c r="O231" i="69" s="1"/>
  <c r="H230" i="69"/>
  <c r="K230" i="69" s="1"/>
  <c r="H229" i="69"/>
  <c r="K229" i="69" s="1"/>
  <c r="H228" i="69"/>
  <c r="K228" i="69" s="1"/>
  <c r="M228" i="69" s="1"/>
  <c r="H227" i="69"/>
  <c r="K227" i="69" s="1"/>
  <c r="H226" i="69"/>
  <c r="K226" i="69" s="1"/>
  <c r="H225" i="69"/>
  <c r="K225" i="69" s="1"/>
  <c r="O225" i="69" s="1"/>
  <c r="H224" i="69"/>
  <c r="K224" i="69" s="1"/>
  <c r="H223" i="69"/>
  <c r="K223" i="69" s="1"/>
  <c r="O223" i="69" s="1"/>
  <c r="H222" i="69"/>
  <c r="K222" i="69" s="1"/>
  <c r="H221" i="69"/>
  <c r="K221" i="69" s="1"/>
  <c r="H220" i="69"/>
  <c r="K220" i="69" s="1"/>
  <c r="M220" i="69" s="1"/>
  <c r="H219" i="69"/>
  <c r="K219" i="69" s="1"/>
  <c r="H218" i="69"/>
  <c r="K218" i="69" s="1"/>
  <c r="H217" i="69"/>
  <c r="K217" i="69" s="1"/>
  <c r="O217" i="69" s="1"/>
  <c r="H216" i="69"/>
  <c r="K216" i="69" s="1"/>
  <c r="H215" i="69"/>
  <c r="K215" i="69" s="1"/>
  <c r="O215" i="69" s="1"/>
  <c r="H214" i="69"/>
  <c r="K214" i="69" s="1"/>
  <c r="H213" i="69"/>
  <c r="K213" i="69" s="1"/>
  <c r="M213" i="69" s="1"/>
  <c r="H212" i="69"/>
  <c r="K212" i="69" s="1"/>
  <c r="M212" i="69" s="1"/>
  <c r="H211" i="69"/>
  <c r="K211" i="69" s="1"/>
  <c r="H210" i="69"/>
  <c r="K210" i="69" s="1"/>
  <c r="H209" i="69"/>
  <c r="K209" i="69" s="1"/>
  <c r="O209" i="69" s="1"/>
  <c r="H208" i="69"/>
  <c r="K208" i="69" s="1"/>
  <c r="H207" i="69"/>
  <c r="K207" i="69" s="1"/>
  <c r="O207" i="69" s="1"/>
  <c r="H206" i="69"/>
  <c r="K206" i="69" s="1"/>
  <c r="H205" i="69"/>
  <c r="K205" i="69" s="1"/>
  <c r="M205" i="69" s="1"/>
  <c r="H204" i="69"/>
  <c r="K204" i="69" s="1"/>
  <c r="H203" i="69"/>
  <c r="K203" i="69" s="1"/>
  <c r="H202" i="69"/>
  <c r="K202" i="69" s="1"/>
  <c r="H201" i="69"/>
  <c r="K201" i="69" s="1"/>
  <c r="O201" i="69" s="1"/>
  <c r="H200" i="69"/>
  <c r="K200" i="69" s="1"/>
  <c r="H199" i="69"/>
  <c r="K199" i="69" s="1"/>
  <c r="O199" i="69" s="1"/>
  <c r="H198" i="69"/>
  <c r="K198" i="69" s="1"/>
  <c r="H197" i="69"/>
  <c r="K197" i="69" s="1"/>
  <c r="M197" i="69" s="1"/>
  <c r="H196" i="69"/>
  <c r="K196" i="69" s="1"/>
  <c r="H195" i="69"/>
  <c r="K195" i="69" s="1"/>
  <c r="H194" i="69"/>
  <c r="K194" i="69" s="1"/>
  <c r="H193" i="69"/>
  <c r="K193" i="69" s="1"/>
  <c r="H192" i="69"/>
  <c r="K192" i="69" s="1"/>
  <c r="H191" i="69"/>
  <c r="K191" i="69" s="1"/>
  <c r="H190" i="69"/>
  <c r="K190" i="69" s="1"/>
  <c r="H189" i="69"/>
  <c r="K189" i="69" s="1"/>
  <c r="M189" i="69" s="1"/>
  <c r="H188" i="69"/>
  <c r="K188" i="69" s="1"/>
  <c r="H187" i="69"/>
  <c r="K187" i="69" s="1"/>
  <c r="H186" i="69"/>
  <c r="K186" i="69" s="1"/>
  <c r="H185" i="69"/>
  <c r="K185" i="69" s="1"/>
  <c r="H184" i="69"/>
  <c r="K184" i="69" s="1"/>
  <c r="H183" i="69"/>
  <c r="K183" i="69" s="1"/>
  <c r="H182" i="69"/>
  <c r="K182" i="69" s="1"/>
  <c r="H181" i="69"/>
  <c r="K181" i="69" s="1"/>
  <c r="M181" i="69" s="1"/>
  <c r="H180" i="69"/>
  <c r="K180" i="69" s="1"/>
  <c r="H179" i="69"/>
  <c r="K179" i="69" s="1"/>
  <c r="H178" i="69"/>
  <c r="K178" i="69" s="1"/>
  <c r="H177" i="69"/>
  <c r="K177" i="69" s="1"/>
  <c r="H176" i="69"/>
  <c r="K176" i="69" s="1"/>
  <c r="H175" i="69"/>
  <c r="K175" i="69" s="1"/>
  <c r="H174" i="69"/>
  <c r="K174" i="69" s="1"/>
  <c r="H173" i="69"/>
  <c r="K173" i="69" s="1"/>
  <c r="H172" i="69"/>
  <c r="K172" i="69" s="1"/>
  <c r="H171" i="69"/>
  <c r="K171" i="69" s="1"/>
  <c r="H170" i="69"/>
  <c r="K170" i="69" s="1"/>
  <c r="H169" i="69"/>
  <c r="K169" i="69" s="1"/>
  <c r="H168" i="69"/>
  <c r="K168" i="69" s="1"/>
  <c r="H167" i="69"/>
  <c r="K167" i="69" s="1"/>
  <c r="O167" i="69" s="1"/>
  <c r="H166" i="69"/>
  <c r="K166" i="69" s="1"/>
  <c r="H165" i="69"/>
  <c r="K165" i="69" s="1"/>
  <c r="H164" i="69"/>
  <c r="K164" i="69" s="1"/>
  <c r="M164" i="69" s="1"/>
  <c r="H163" i="69"/>
  <c r="K163" i="69" s="1"/>
  <c r="H162" i="69"/>
  <c r="K162" i="69" s="1"/>
  <c r="H161" i="69"/>
  <c r="K161" i="69" s="1"/>
  <c r="O161" i="69" s="1"/>
  <c r="H160" i="69"/>
  <c r="K160" i="69" s="1"/>
  <c r="O160" i="69" s="1"/>
  <c r="H159" i="69"/>
  <c r="K159" i="69" s="1"/>
  <c r="H158" i="69"/>
  <c r="K158" i="69" s="1"/>
  <c r="H157" i="69"/>
  <c r="K157" i="69" s="1"/>
  <c r="M157" i="69" s="1"/>
  <c r="H156" i="69"/>
  <c r="K156" i="69" s="1"/>
  <c r="H155" i="69"/>
  <c r="K155" i="69" s="1"/>
  <c r="H154" i="69"/>
  <c r="K154" i="69" s="1"/>
  <c r="H153" i="69"/>
  <c r="K153" i="69" s="1"/>
  <c r="H152" i="69"/>
  <c r="K152" i="69" s="1"/>
  <c r="O152" i="69" s="1"/>
  <c r="H151" i="69"/>
  <c r="K151" i="69" s="1"/>
  <c r="O151" i="69" s="1"/>
  <c r="H150" i="69"/>
  <c r="K150" i="69" s="1"/>
  <c r="H149" i="69"/>
  <c r="K149" i="69" s="1"/>
  <c r="M149" i="69" s="1"/>
  <c r="H148" i="69"/>
  <c r="K148" i="69" s="1"/>
  <c r="H147" i="69"/>
  <c r="K147" i="69" s="1"/>
  <c r="H146" i="69"/>
  <c r="K146" i="69" s="1"/>
  <c r="H145" i="69"/>
  <c r="K145" i="69" s="1"/>
  <c r="O145" i="69" s="1"/>
  <c r="H144" i="69"/>
  <c r="K144" i="69" s="1"/>
  <c r="O144" i="69" s="1"/>
  <c r="H143" i="69"/>
  <c r="K143" i="69" s="1"/>
  <c r="O143" i="69" s="1"/>
  <c r="H142" i="69"/>
  <c r="K142" i="69" s="1"/>
  <c r="H141" i="69"/>
  <c r="K141" i="69" s="1"/>
  <c r="M141" i="69" s="1"/>
  <c r="H140" i="69"/>
  <c r="K140" i="69" s="1"/>
  <c r="M140" i="69" s="1"/>
  <c r="H139" i="69"/>
  <c r="K139" i="69" s="1"/>
  <c r="H138" i="69"/>
  <c r="K138" i="69" s="1"/>
  <c r="H137" i="69"/>
  <c r="K137" i="69" s="1"/>
  <c r="H136" i="69"/>
  <c r="K136" i="69" s="1"/>
  <c r="O136" i="69" s="1"/>
  <c r="H135" i="69"/>
  <c r="K135" i="69" s="1"/>
  <c r="O135" i="69" s="1"/>
  <c r="H134" i="69"/>
  <c r="K134" i="69" s="1"/>
  <c r="H133" i="69"/>
  <c r="K133" i="69" s="1"/>
  <c r="M133" i="69" s="1"/>
  <c r="H132" i="69"/>
  <c r="K132" i="69" s="1"/>
  <c r="H131" i="69"/>
  <c r="K131" i="69" s="1"/>
  <c r="H130" i="69"/>
  <c r="K130" i="69" s="1"/>
  <c r="H129" i="69"/>
  <c r="K129" i="69" s="1"/>
  <c r="H128" i="69"/>
  <c r="K128" i="69" s="1"/>
  <c r="O128" i="69" s="1"/>
  <c r="H127" i="69"/>
  <c r="K127" i="69" s="1"/>
  <c r="O127" i="69" s="1"/>
  <c r="H126" i="69"/>
  <c r="K126" i="69" s="1"/>
  <c r="H125" i="69"/>
  <c r="K125" i="69" s="1"/>
  <c r="M125" i="69" s="1"/>
  <c r="H124" i="69"/>
  <c r="K124" i="69" s="1"/>
  <c r="H123" i="69"/>
  <c r="K123" i="69" s="1"/>
  <c r="H122" i="69"/>
  <c r="K122" i="69" s="1"/>
  <c r="H121" i="69"/>
  <c r="K121" i="69" s="1"/>
  <c r="H120" i="69"/>
  <c r="K120" i="69" s="1"/>
  <c r="O120" i="69" s="1"/>
  <c r="H119" i="69"/>
  <c r="K119" i="69" s="1"/>
  <c r="H118" i="69"/>
  <c r="K118" i="69" s="1"/>
  <c r="H117" i="69"/>
  <c r="K117" i="69" s="1"/>
  <c r="M117" i="69" s="1"/>
  <c r="H116" i="69"/>
  <c r="K116" i="69" s="1"/>
  <c r="H115" i="69"/>
  <c r="K115" i="69" s="1"/>
  <c r="H114" i="69"/>
  <c r="K114" i="69" s="1"/>
  <c r="H113" i="69"/>
  <c r="K113" i="69" s="1"/>
  <c r="O113" i="69" s="1"/>
  <c r="H112" i="69"/>
  <c r="K112" i="69" s="1"/>
  <c r="O112" i="69" s="1"/>
  <c r="H111" i="69"/>
  <c r="K111" i="69" s="1"/>
  <c r="H110" i="69"/>
  <c r="K110" i="69" s="1"/>
  <c r="H109" i="69"/>
  <c r="K109" i="69" s="1"/>
  <c r="M109" i="69" s="1"/>
  <c r="H108" i="69"/>
  <c r="K108" i="69" s="1"/>
  <c r="H107" i="69"/>
  <c r="K107" i="69" s="1"/>
  <c r="H106" i="69"/>
  <c r="K106" i="69" s="1"/>
  <c r="H105" i="69"/>
  <c r="K105" i="69" s="1"/>
  <c r="O105" i="69" s="1"/>
  <c r="H104" i="69"/>
  <c r="K104" i="69" s="1"/>
  <c r="O104" i="69" s="1"/>
  <c r="H103" i="69"/>
  <c r="K103" i="69" s="1"/>
  <c r="H102" i="69"/>
  <c r="K102" i="69" s="1"/>
  <c r="H101" i="69"/>
  <c r="K101" i="69" s="1"/>
  <c r="H100" i="69"/>
  <c r="K100" i="69" s="1"/>
  <c r="H99" i="69"/>
  <c r="K99" i="69" s="1"/>
  <c r="H98" i="69"/>
  <c r="K98" i="69" s="1"/>
  <c r="H97" i="69"/>
  <c r="K97" i="69" s="1"/>
  <c r="O97" i="69" s="1"/>
  <c r="H96" i="69"/>
  <c r="K96" i="69" s="1"/>
  <c r="H95" i="69"/>
  <c r="K95" i="69" s="1"/>
  <c r="O95" i="69" s="1"/>
  <c r="H94" i="69"/>
  <c r="K94" i="69" s="1"/>
  <c r="O94" i="69" s="1"/>
  <c r="H93" i="69"/>
  <c r="K93" i="69" s="1"/>
  <c r="H92" i="69"/>
  <c r="K92" i="69" s="1"/>
  <c r="H91" i="69"/>
  <c r="K91" i="69" s="1"/>
  <c r="H90" i="69"/>
  <c r="K90" i="69" s="1"/>
  <c r="H89" i="69"/>
  <c r="K89" i="69" s="1"/>
  <c r="O89" i="69" s="1"/>
  <c r="H88" i="69"/>
  <c r="K88" i="69" s="1"/>
  <c r="O88" i="69" s="1"/>
  <c r="H87" i="69"/>
  <c r="K87" i="69" s="1"/>
  <c r="H86" i="69"/>
  <c r="K86" i="69" s="1"/>
  <c r="H85" i="69"/>
  <c r="K85" i="69" s="1"/>
  <c r="H84" i="69"/>
  <c r="K84" i="69" s="1"/>
  <c r="H83" i="69"/>
  <c r="K83" i="69" s="1"/>
  <c r="H82" i="69"/>
  <c r="K82" i="69" s="1"/>
  <c r="H81" i="69"/>
  <c r="K81" i="69" s="1"/>
  <c r="O81" i="69" s="1"/>
  <c r="H80" i="69"/>
  <c r="K80" i="69" s="1"/>
  <c r="O80" i="69" s="1"/>
  <c r="H79" i="69"/>
  <c r="K79" i="69" s="1"/>
  <c r="H78" i="69"/>
  <c r="K78" i="69" s="1"/>
  <c r="H77" i="69"/>
  <c r="K77" i="69" s="1"/>
  <c r="H76" i="69"/>
  <c r="K76" i="69" s="1"/>
  <c r="H75" i="69"/>
  <c r="K75" i="69" s="1"/>
  <c r="H74" i="69"/>
  <c r="K74" i="69" s="1"/>
  <c r="H73" i="69"/>
  <c r="K73" i="69" s="1"/>
  <c r="O73" i="69" s="1"/>
  <c r="H72" i="69"/>
  <c r="K72" i="69" s="1"/>
  <c r="O72" i="69" s="1"/>
  <c r="H71" i="69"/>
  <c r="K71" i="69" s="1"/>
  <c r="H70" i="69"/>
  <c r="K70" i="69" s="1"/>
  <c r="H69" i="69"/>
  <c r="K69" i="69" s="1"/>
  <c r="H68" i="69"/>
  <c r="K68" i="69" s="1"/>
  <c r="H67" i="69"/>
  <c r="K67" i="69" s="1"/>
  <c r="H66" i="69"/>
  <c r="K66" i="69" s="1"/>
  <c r="H65" i="69"/>
  <c r="K65" i="69" s="1"/>
  <c r="O65" i="69" s="1"/>
  <c r="H64" i="69"/>
  <c r="K64" i="69" s="1"/>
  <c r="O64" i="69" s="1"/>
  <c r="H63" i="69"/>
  <c r="K63" i="69" s="1"/>
  <c r="H62" i="69"/>
  <c r="K62" i="69" s="1"/>
  <c r="H61" i="69"/>
  <c r="K61" i="69" s="1"/>
  <c r="H60" i="69"/>
  <c r="K60" i="69" s="1"/>
  <c r="H59" i="69"/>
  <c r="K59" i="69" s="1"/>
  <c r="H58" i="69"/>
  <c r="K58" i="69" s="1"/>
  <c r="H57" i="69"/>
  <c r="K57" i="69" s="1"/>
  <c r="M57" i="69" s="1"/>
  <c r="H56" i="69"/>
  <c r="K56" i="69" s="1"/>
  <c r="O56" i="69" s="1"/>
  <c r="H55" i="69"/>
  <c r="K55" i="69" s="1"/>
  <c r="H54" i="69"/>
  <c r="K54" i="69" s="1"/>
  <c r="H53" i="69"/>
  <c r="K53" i="69" s="1"/>
  <c r="H52" i="69"/>
  <c r="K52" i="69" s="1"/>
  <c r="H51" i="69"/>
  <c r="K51" i="69" s="1"/>
  <c r="H50" i="69"/>
  <c r="K50" i="69" s="1"/>
  <c r="H49" i="69"/>
  <c r="K49" i="69" s="1"/>
  <c r="M49" i="69" s="1"/>
  <c r="H48" i="69"/>
  <c r="K48" i="69" s="1"/>
  <c r="O48" i="69" s="1"/>
  <c r="H47" i="69"/>
  <c r="K47" i="69" s="1"/>
  <c r="H46" i="69"/>
  <c r="K46" i="69" s="1"/>
  <c r="H45" i="69"/>
  <c r="K45" i="69" s="1"/>
  <c r="H44" i="69"/>
  <c r="K44" i="69" s="1"/>
  <c r="H43" i="69"/>
  <c r="K43" i="69" s="1"/>
  <c r="H42" i="69"/>
  <c r="K42" i="69" s="1"/>
  <c r="H41" i="69"/>
  <c r="K41" i="69" s="1"/>
  <c r="O41" i="69" s="1"/>
  <c r="H40" i="69"/>
  <c r="K40" i="69" s="1"/>
  <c r="O40" i="69" s="1"/>
  <c r="H39" i="69"/>
  <c r="K39" i="69" s="1"/>
  <c r="H38" i="69"/>
  <c r="K38" i="69" s="1"/>
  <c r="H37" i="69"/>
  <c r="K37" i="69" s="1"/>
  <c r="H36" i="69"/>
  <c r="K36" i="69" s="1"/>
  <c r="H35" i="69"/>
  <c r="K35" i="69" s="1"/>
  <c r="H34" i="69"/>
  <c r="K34" i="69" s="1"/>
  <c r="H33" i="69"/>
  <c r="K33" i="69" s="1"/>
  <c r="O33" i="69" s="1"/>
  <c r="H32" i="69"/>
  <c r="K32" i="69" s="1"/>
  <c r="O32" i="69" s="1"/>
  <c r="H31" i="69"/>
  <c r="K31" i="69" s="1"/>
  <c r="H30" i="69"/>
  <c r="K30" i="69" s="1"/>
  <c r="H29" i="69"/>
  <c r="K29" i="69" s="1"/>
  <c r="H28" i="69"/>
  <c r="K28" i="69" s="1"/>
  <c r="H27" i="69"/>
  <c r="K27" i="69" s="1"/>
  <c r="H26" i="69"/>
  <c r="K26" i="69" s="1"/>
  <c r="H25" i="69"/>
  <c r="K25" i="69" s="1"/>
  <c r="O25" i="69" s="1"/>
  <c r="H24" i="69"/>
  <c r="K24" i="69" s="1"/>
  <c r="O24" i="69" s="1"/>
  <c r="H23" i="69"/>
  <c r="K23" i="69" s="1"/>
  <c r="H22" i="69"/>
  <c r="K22" i="69" s="1"/>
  <c r="H21" i="69"/>
  <c r="K21" i="69" s="1"/>
  <c r="H20" i="69"/>
  <c r="K20" i="69" s="1"/>
  <c r="H19" i="69"/>
  <c r="K19" i="69" s="1"/>
  <c r="H18" i="69"/>
  <c r="K18" i="69" s="1"/>
  <c r="H17" i="69"/>
  <c r="K17" i="69" s="1"/>
  <c r="M17" i="69" s="1"/>
  <c r="H16" i="69"/>
  <c r="K16" i="69" s="1"/>
  <c r="O16" i="69" s="1"/>
  <c r="H15" i="69"/>
  <c r="K15" i="69" s="1"/>
  <c r="H14" i="69"/>
  <c r="K14" i="69" s="1"/>
  <c r="H13" i="69"/>
  <c r="K13" i="69" s="1"/>
  <c r="N263" i="68"/>
  <c r="G263" i="68"/>
  <c r="F263" i="68"/>
  <c r="E263" i="68"/>
  <c r="D263" i="68"/>
  <c r="C263" i="68"/>
  <c r="H201" i="68"/>
  <c r="K201" i="68" s="1"/>
  <c r="H200" i="68"/>
  <c r="K200" i="68" s="1"/>
  <c r="H199" i="68"/>
  <c r="K199" i="68" s="1"/>
  <c r="M199" i="68" s="1"/>
  <c r="H198" i="68"/>
  <c r="K198" i="68" s="1"/>
  <c r="H197" i="68"/>
  <c r="K197" i="68" s="1"/>
  <c r="H196" i="68"/>
  <c r="K196" i="68" s="1"/>
  <c r="O196" i="68" s="1"/>
  <c r="H195" i="68"/>
  <c r="K195" i="68" s="1"/>
  <c r="H194" i="68"/>
  <c r="K194" i="68" s="1"/>
  <c r="H193" i="68"/>
  <c r="K193" i="68" s="1"/>
  <c r="H192" i="68"/>
  <c r="K192" i="68" s="1"/>
  <c r="H191" i="68"/>
  <c r="K191" i="68" s="1"/>
  <c r="H190" i="68"/>
  <c r="K190" i="68" s="1"/>
  <c r="H189" i="68"/>
  <c r="K189" i="68" s="1"/>
  <c r="H188" i="68"/>
  <c r="K188" i="68" s="1"/>
  <c r="O188" i="68" s="1"/>
  <c r="H187" i="68"/>
  <c r="K187" i="68" s="1"/>
  <c r="H186" i="68"/>
  <c r="K186" i="68" s="1"/>
  <c r="O186" i="68" s="1"/>
  <c r="H185" i="68"/>
  <c r="K185" i="68" s="1"/>
  <c r="H184" i="68"/>
  <c r="K184" i="68" s="1"/>
  <c r="H183" i="68"/>
  <c r="K183" i="68" s="1"/>
  <c r="M183" i="68" s="1"/>
  <c r="H182" i="68"/>
  <c r="K182" i="68" s="1"/>
  <c r="H181" i="68"/>
  <c r="K181" i="68" s="1"/>
  <c r="H180" i="68"/>
  <c r="K180" i="68" s="1"/>
  <c r="H179" i="68"/>
  <c r="K179" i="68" s="1"/>
  <c r="H178" i="68"/>
  <c r="K178" i="68" s="1"/>
  <c r="H177" i="68"/>
  <c r="K177" i="68" s="1"/>
  <c r="H176" i="68"/>
  <c r="K176" i="68" s="1"/>
  <c r="H175" i="68"/>
  <c r="K175" i="68" s="1"/>
  <c r="M175" i="68" s="1"/>
  <c r="H174" i="68"/>
  <c r="K174" i="68" s="1"/>
  <c r="H173" i="68"/>
  <c r="K173" i="68" s="1"/>
  <c r="H172" i="68"/>
  <c r="K172" i="68" s="1"/>
  <c r="O172" i="68" s="1"/>
  <c r="H171" i="68"/>
  <c r="K171" i="68" s="1"/>
  <c r="H170" i="68"/>
  <c r="K170" i="68" s="1"/>
  <c r="H169" i="68"/>
  <c r="K169" i="68" s="1"/>
  <c r="H168" i="68"/>
  <c r="K168" i="68" s="1"/>
  <c r="H167" i="68"/>
  <c r="K167" i="68" s="1"/>
  <c r="M167" i="68" s="1"/>
  <c r="H166" i="68"/>
  <c r="K166" i="68" s="1"/>
  <c r="H165" i="68"/>
  <c r="K165" i="68" s="1"/>
  <c r="H164" i="68"/>
  <c r="K164" i="68" s="1"/>
  <c r="O164" i="68" s="1"/>
  <c r="H163" i="68"/>
  <c r="K163" i="68" s="1"/>
  <c r="H162" i="68"/>
  <c r="K162" i="68" s="1"/>
  <c r="O162" i="68" s="1"/>
  <c r="H161" i="68"/>
  <c r="K161" i="68" s="1"/>
  <c r="H160" i="68"/>
  <c r="K160" i="68" s="1"/>
  <c r="H159" i="68"/>
  <c r="K159" i="68" s="1"/>
  <c r="H158" i="68"/>
  <c r="K158" i="68" s="1"/>
  <c r="H157" i="68"/>
  <c r="K157" i="68" s="1"/>
  <c r="H156" i="68"/>
  <c r="K156" i="68" s="1"/>
  <c r="O156" i="68" s="1"/>
  <c r="H155" i="68"/>
  <c r="K155" i="68" s="1"/>
  <c r="H154" i="68"/>
  <c r="K154" i="68" s="1"/>
  <c r="O154" i="68" s="1"/>
  <c r="H153" i="68"/>
  <c r="K153" i="68" s="1"/>
  <c r="H152" i="68"/>
  <c r="K152" i="68" s="1"/>
  <c r="H151" i="68"/>
  <c r="K151" i="68" s="1"/>
  <c r="H150" i="68"/>
  <c r="K150" i="68" s="1"/>
  <c r="H149" i="68"/>
  <c r="K149" i="68" s="1"/>
  <c r="H148" i="68"/>
  <c r="K148" i="68" s="1"/>
  <c r="H147" i="68"/>
  <c r="K147" i="68" s="1"/>
  <c r="H146" i="68"/>
  <c r="K146" i="68" s="1"/>
  <c r="H145" i="68"/>
  <c r="K145" i="68" s="1"/>
  <c r="H144" i="68"/>
  <c r="K144" i="68" s="1"/>
  <c r="H143" i="68"/>
  <c r="K143" i="68" s="1"/>
  <c r="M143" i="68" s="1"/>
  <c r="H142" i="68"/>
  <c r="K142" i="68" s="1"/>
  <c r="H141" i="68"/>
  <c r="K141" i="68" s="1"/>
  <c r="H140" i="68"/>
  <c r="K140" i="68" s="1"/>
  <c r="H139" i="68"/>
  <c r="K139" i="68" s="1"/>
  <c r="H138" i="68"/>
  <c r="K138" i="68" s="1"/>
  <c r="O138" i="68" s="1"/>
  <c r="H137" i="68"/>
  <c r="K137" i="68" s="1"/>
  <c r="H136" i="68"/>
  <c r="K136" i="68" s="1"/>
  <c r="H135" i="68"/>
  <c r="K135" i="68" s="1"/>
  <c r="M135" i="68" s="1"/>
  <c r="H134" i="68"/>
  <c r="K134" i="68" s="1"/>
  <c r="H133" i="68"/>
  <c r="K133" i="68" s="1"/>
  <c r="H132" i="68"/>
  <c r="K132" i="68" s="1"/>
  <c r="O132" i="68" s="1"/>
  <c r="H131" i="68"/>
  <c r="K131" i="68" s="1"/>
  <c r="H130" i="68"/>
  <c r="K130" i="68" s="1"/>
  <c r="O130" i="68" s="1"/>
  <c r="H129" i="68"/>
  <c r="K129" i="68" s="1"/>
  <c r="H128" i="68"/>
  <c r="K128" i="68" s="1"/>
  <c r="H127" i="68"/>
  <c r="K127" i="68" s="1"/>
  <c r="H126" i="68"/>
  <c r="K126" i="68" s="1"/>
  <c r="H125" i="68"/>
  <c r="K125" i="68" s="1"/>
  <c r="H124" i="68"/>
  <c r="K124" i="68" s="1"/>
  <c r="O124" i="68" s="1"/>
  <c r="H123" i="68"/>
  <c r="K123" i="68" s="1"/>
  <c r="H122" i="68"/>
  <c r="K122" i="68" s="1"/>
  <c r="O122" i="68" s="1"/>
  <c r="H121" i="68"/>
  <c r="K121" i="68" s="1"/>
  <c r="H120" i="68"/>
  <c r="K120" i="68" s="1"/>
  <c r="H119" i="68"/>
  <c r="K119" i="68" s="1"/>
  <c r="M119" i="68" s="1"/>
  <c r="H118" i="68"/>
  <c r="K118" i="68" s="1"/>
  <c r="H117" i="68"/>
  <c r="K117" i="68" s="1"/>
  <c r="H116" i="68"/>
  <c r="K116" i="68" s="1"/>
  <c r="H115" i="68"/>
  <c r="K115" i="68" s="1"/>
  <c r="H114" i="68"/>
  <c r="K114" i="68" s="1"/>
  <c r="H113" i="68"/>
  <c r="K113" i="68" s="1"/>
  <c r="H112" i="68"/>
  <c r="K112" i="68" s="1"/>
  <c r="H111" i="68"/>
  <c r="K111" i="68" s="1"/>
  <c r="M111" i="68" s="1"/>
  <c r="H110" i="68"/>
  <c r="K110" i="68" s="1"/>
  <c r="H109" i="68"/>
  <c r="K109" i="68" s="1"/>
  <c r="H108" i="68"/>
  <c r="K108" i="68" s="1"/>
  <c r="O108" i="68" s="1"/>
  <c r="H107" i="68"/>
  <c r="K107" i="68" s="1"/>
  <c r="H106" i="68"/>
  <c r="K106" i="68" s="1"/>
  <c r="H105" i="68"/>
  <c r="K105" i="68" s="1"/>
  <c r="O105" i="68" s="1"/>
  <c r="H104" i="68"/>
  <c r="K104" i="68" s="1"/>
  <c r="H103" i="68"/>
  <c r="K103" i="68" s="1"/>
  <c r="M103" i="68" s="1"/>
  <c r="H102" i="68"/>
  <c r="K102" i="68" s="1"/>
  <c r="H101" i="68"/>
  <c r="K101" i="68" s="1"/>
  <c r="H100" i="68"/>
  <c r="K100" i="68" s="1"/>
  <c r="H99" i="68"/>
  <c r="K99" i="68" s="1"/>
  <c r="M99" i="68" s="1"/>
  <c r="H98" i="68"/>
  <c r="K98" i="68" s="1"/>
  <c r="H97" i="68"/>
  <c r="K97" i="68" s="1"/>
  <c r="O97" i="68" s="1"/>
  <c r="H96" i="68"/>
  <c r="K96" i="68" s="1"/>
  <c r="O96" i="68" s="1"/>
  <c r="H95" i="68"/>
  <c r="K95" i="68" s="1"/>
  <c r="O95" i="68" s="1"/>
  <c r="H94" i="68"/>
  <c r="K94" i="68" s="1"/>
  <c r="H93" i="68"/>
  <c r="K93" i="68" s="1"/>
  <c r="H92" i="68"/>
  <c r="K92" i="68" s="1"/>
  <c r="H91" i="68"/>
  <c r="K91" i="68" s="1"/>
  <c r="O91" i="68" s="1"/>
  <c r="H90" i="68"/>
  <c r="K90" i="68" s="1"/>
  <c r="H89" i="68"/>
  <c r="K89" i="68" s="1"/>
  <c r="H88" i="68"/>
  <c r="K88" i="68" s="1"/>
  <c r="H87" i="68"/>
  <c r="K87" i="68" s="1"/>
  <c r="H86" i="68"/>
  <c r="K86" i="68" s="1"/>
  <c r="H85" i="68"/>
  <c r="K85" i="68" s="1"/>
  <c r="H84" i="68"/>
  <c r="K84" i="68" s="1"/>
  <c r="H83" i="68"/>
  <c r="K83" i="68" s="1"/>
  <c r="H82" i="68"/>
  <c r="K82" i="68" s="1"/>
  <c r="H81" i="68"/>
  <c r="K81" i="68" s="1"/>
  <c r="H80" i="68"/>
  <c r="K80" i="68" s="1"/>
  <c r="H79" i="68"/>
  <c r="K79" i="68" s="1"/>
  <c r="H78" i="68"/>
  <c r="K78" i="68" s="1"/>
  <c r="H77" i="68"/>
  <c r="K77" i="68" s="1"/>
  <c r="H76" i="68"/>
  <c r="K76" i="68" s="1"/>
  <c r="H75" i="68"/>
  <c r="K75" i="68" s="1"/>
  <c r="H74" i="68"/>
  <c r="K74" i="68" s="1"/>
  <c r="H73" i="68"/>
  <c r="K73" i="68" s="1"/>
  <c r="H72" i="68"/>
  <c r="K72" i="68" s="1"/>
  <c r="H71" i="68"/>
  <c r="K71" i="68" s="1"/>
  <c r="O71" i="68" s="1"/>
  <c r="H70" i="68"/>
  <c r="K70" i="68" s="1"/>
  <c r="H69" i="68"/>
  <c r="K69" i="68" s="1"/>
  <c r="H68" i="68"/>
  <c r="K68" i="68" s="1"/>
  <c r="H67" i="68"/>
  <c r="K67" i="68" s="1"/>
  <c r="H66" i="68"/>
  <c r="K66" i="68" s="1"/>
  <c r="H65" i="68"/>
  <c r="K65" i="68" s="1"/>
  <c r="H64" i="68"/>
  <c r="K64" i="68" s="1"/>
  <c r="H63" i="68"/>
  <c r="K63" i="68" s="1"/>
  <c r="O63" i="68" s="1"/>
  <c r="H62" i="68"/>
  <c r="K62" i="68" s="1"/>
  <c r="H61" i="68"/>
  <c r="K61" i="68" s="1"/>
  <c r="H60" i="68"/>
  <c r="K60" i="68" s="1"/>
  <c r="H59" i="68"/>
  <c r="K59" i="68" s="1"/>
  <c r="O59" i="68" s="1"/>
  <c r="H58" i="68"/>
  <c r="K58" i="68" s="1"/>
  <c r="H57" i="68"/>
  <c r="K57" i="68" s="1"/>
  <c r="H56" i="68"/>
  <c r="K56" i="68" s="1"/>
  <c r="H55" i="68"/>
  <c r="K55" i="68" s="1"/>
  <c r="H54" i="68"/>
  <c r="K54" i="68" s="1"/>
  <c r="H53" i="68"/>
  <c r="K53" i="68" s="1"/>
  <c r="H52" i="68"/>
  <c r="K52" i="68" s="1"/>
  <c r="H51" i="68"/>
  <c r="K51" i="68" s="1"/>
  <c r="O51" i="68" s="1"/>
  <c r="H50" i="68"/>
  <c r="K50" i="68" s="1"/>
  <c r="H49" i="68"/>
  <c r="K49" i="68" s="1"/>
  <c r="H48" i="68"/>
  <c r="K48" i="68" s="1"/>
  <c r="H47" i="68"/>
  <c r="K47" i="68" s="1"/>
  <c r="H46" i="68"/>
  <c r="K46" i="68" s="1"/>
  <c r="H45" i="68"/>
  <c r="K45" i="68" s="1"/>
  <c r="H44" i="68"/>
  <c r="K44" i="68" s="1"/>
  <c r="H43" i="68"/>
  <c r="K43" i="68" s="1"/>
  <c r="O43" i="68" s="1"/>
  <c r="H42" i="68"/>
  <c r="K42" i="68" s="1"/>
  <c r="H41" i="68"/>
  <c r="K41" i="68" s="1"/>
  <c r="H40" i="68"/>
  <c r="K40" i="68" s="1"/>
  <c r="H39" i="68"/>
  <c r="K39" i="68" s="1"/>
  <c r="O39" i="68" s="1"/>
  <c r="H38" i="68"/>
  <c r="K38" i="68" s="1"/>
  <c r="H37" i="68"/>
  <c r="K37" i="68" s="1"/>
  <c r="H36" i="68"/>
  <c r="K36" i="68" s="1"/>
  <c r="H35" i="68"/>
  <c r="K35" i="68" s="1"/>
  <c r="O35" i="68" s="1"/>
  <c r="H34" i="68"/>
  <c r="K34" i="68" s="1"/>
  <c r="H33" i="68"/>
  <c r="K33" i="68" s="1"/>
  <c r="H32" i="68"/>
  <c r="K32" i="68" s="1"/>
  <c r="H31" i="68"/>
  <c r="K31" i="68" s="1"/>
  <c r="O31" i="68" s="1"/>
  <c r="H30" i="68"/>
  <c r="K30" i="68" s="1"/>
  <c r="H29" i="68"/>
  <c r="K29" i="68" s="1"/>
  <c r="H28" i="68"/>
  <c r="K28" i="68" s="1"/>
  <c r="H27" i="68"/>
  <c r="K27" i="68" s="1"/>
  <c r="O27" i="68" s="1"/>
  <c r="H26" i="68"/>
  <c r="K26" i="68" s="1"/>
  <c r="H25" i="68"/>
  <c r="K25" i="68" s="1"/>
  <c r="H24" i="68"/>
  <c r="K24" i="68" s="1"/>
  <c r="H23" i="68"/>
  <c r="K23" i="68" s="1"/>
  <c r="O23" i="68" s="1"/>
  <c r="H22" i="68"/>
  <c r="K22" i="68" s="1"/>
  <c r="H21" i="68"/>
  <c r="K21" i="68" s="1"/>
  <c r="H20" i="68"/>
  <c r="K20" i="68" s="1"/>
  <c r="H19" i="68"/>
  <c r="K19" i="68" s="1"/>
  <c r="H18" i="68"/>
  <c r="K18" i="68" s="1"/>
  <c r="H17" i="68"/>
  <c r="K17" i="68" s="1"/>
  <c r="H16" i="68"/>
  <c r="K16" i="68" s="1"/>
  <c r="H15" i="68"/>
  <c r="K15" i="68" s="1"/>
  <c r="O15" i="68" s="1"/>
  <c r="H14" i="68"/>
  <c r="K14" i="68" s="1"/>
  <c r="H13" i="68"/>
  <c r="K13" i="68" s="1"/>
  <c r="N263" i="67"/>
  <c r="G263" i="67"/>
  <c r="F263" i="67"/>
  <c r="E263" i="67"/>
  <c r="D263" i="67"/>
  <c r="C263" i="67"/>
  <c r="H262" i="67"/>
  <c r="K262" i="67" s="1"/>
  <c r="H261" i="67"/>
  <c r="K261" i="67" s="1"/>
  <c r="H260" i="67"/>
  <c r="K260" i="67" s="1"/>
  <c r="H259" i="67"/>
  <c r="K259" i="67" s="1"/>
  <c r="H258" i="67"/>
  <c r="K258" i="67" s="1"/>
  <c r="H257" i="67"/>
  <c r="K257" i="67" s="1"/>
  <c r="H256" i="67"/>
  <c r="K256" i="67" s="1"/>
  <c r="H255" i="67"/>
  <c r="K255" i="67" s="1"/>
  <c r="H254" i="67"/>
  <c r="K254" i="67" s="1"/>
  <c r="H253" i="67"/>
  <c r="K253" i="67" s="1"/>
  <c r="H252" i="67"/>
  <c r="K252" i="67" s="1"/>
  <c r="H251" i="67"/>
  <c r="K251" i="67" s="1"/>
  <c r="H250" i="67"/>
  <c r="K250" i="67" s="1"/>
  <c r="H249" i="67"/>
  <c r="K249" i="67" s="1"/>
  <c r="H248" i="67"/>
  <c r="K248" i="67" s="1"/>
  <c r="H247" i="67"/>
  <c r="K247" i="67" s="1"/>
  <c r="H246" i="67"/>
  <c r="K246" i="67" s="1"/>
  <c r="H245" i="67"/>
  <c r="K245" i="67" s="1"/>
  <c r="H244" i="67"/>
  <c r="K244" i="67" s="1"/>
  <c r="O244" i="67" s="1"/>
  <c r="H243" i="67"/>
  <c r="K243" i="67" s="1"/>
  <c r="O243" i="67" s="1"/>
  <c r="H242" i="67"/>
  <c r="K242" i="67" s="1"/>
  <c r="H241" i="67"/>
  <c r="K241" i="67" s="1"/>
  <c r="H240" i="67"/>
  <c r="K240" i="67" s="1"/>
  <c r="H239" i="67"/>
  <c r="K239" i="67" s="1"/>
  <c r="H238" i="67"/>
  <c r="K238" i="67" s="1"/>
  <c r="H237" i="67"/>
  <c r="K237" i="67" s="1"/>
  <c r="H236" i="67"/>
  <c r="K236" i="67" s="1"/>
  <c r="O236" i="67" s="1"/>
  <c r="H235" i="67"/>
  <c r="K235" i="67" s="1"/>
  <c r="O235" i="67" s="1"/>
  <c r="H234" i="67"/>
  <c r="K234" i="67" s="1"/>
  <c r="H233" i="67"/>
  <c r="K233" i="67" s="1"/>
  <c r="H232" i="67"/>
  <c r="K232" i="67" s="1"/>
  <c r="H231" i="67"/>
  <c r="K231" i="67" s="1"/>
  <c r="H230" i="67"/>
  <c r="K230" i="67" s="1"/>
  <c r="H229" i="67"/>
  <c r="K229" i="67" s="1"/>
  <c r="H228" i="67"/>
  <c r="K228" i="67" s="1"/>
  <c r="O228" i="67" s="1"/>
  <c r="H227" i="67"/>
  <c r="K227" i="67" s="1"/>
  <c r="O227" i="67" s="1"/>
  <c r="H226" i="67"/>
  <c r="K226" i="67" s="1"/>
  <c r="H225" i="67"/>
  <c r="K225" i="67" s="1"/>
  <c r="H224" i="67"/>
  <c r="K224" i="67" s="1"/>
  <c r="H223" i="67"/>
  <c r="K223" i="67" s="1"/>
  <c r="H222" i="67"/>
  <c r="K222" i="67" s="1"/>
  <c r="H221" i="67"/>
  <c r="K221" i="67" s="1"/>
  <c r="H220" i="67"/>
  <c r="K220" i="67" s="1"/>
  <c r="O220" i="67" s="1"/>
  <c r="H219" i="67"/>
  <c r="K219" i="67" s="1"/>
  <c r="O219" i="67" s="1"/>
  <c r="H218" i="67"/>
  <c r="K218" i="67" s="1"/>
  <c r="H217" i="67"/>
  <c r="K217" i="67" s="1"/>
  <c r="H216" i="67"/>
  <c r="K216" i="67" s="1"/>
  <c r="H215" i="67"/>
  <c r="K215" i="67" s="1"/>
  <c r="H214" i="67"/>
  <c r="K214" i="67" s="1"/>
  <c r="H213" i="67"/>
  <c r="K213" i="67" s="1"/>
  <c r="H212" i="67"/>
  <c r="K212" i="67" s="1"/>
  <c r="O212" i="67" s="1"/>
  <c r="H211" i="67"/>
  <c r="K211" i="67" s="1"/>
  <c r="O211" i="67" s="1"/>
  <c r="H210" i="67"/>
  <c r="K210" i="67" s="1"/>
  <c r="H209" i="67"/>
  <c r="K209" i="67" s="1"/>
  <c r="H208" i="67"/>
  <c r="K208" i="67" s="1"/>
  <c r="H207" i="67"/>
  <c r="K207" i="67" s="1"/>
  <c r="H206" i="67"/>
  <c r="K206" i="67" s="1"/>
  <c r="H205" i="67"/>
  <c r="K205" i="67" s="1"/>
  <c r="H204" i="67"/>
  <c r="K204" i="67" s="1"/>
  <c r="O204" i="67" s="1"/>
  <c r="H203" i="67"/>
  <c r="K203" i="67" s="1"/>
  <c r="O203" i="67" s="1"/>
  <c r="H202" i="67"/>
  <c r="K202" i="67" s="1"/>
  <c r="H201" i="67"/>
  <c r="K201" i="67" s="1"/>
  <c r="H200" i="67"/>
  <c r="K200" i="67" s="1"/>
  <c r="H199" i="67"/>
  <c r="K199" i="67" s="1"/>
  <c r="H198" i="67"/>
  <c r="K198" i="67" s="1"/>
  <c r="H197" i="67"/>
  <c r="K197" i="67" s="1"/>
  <c r="H196" i="67"/>
  <c r="K196" i="67" s="1"/>
  <c r="O196" i="67" s="1"/>
  <c r="H195" i="67"/>
  <c r="K195" i="67" s="1"/>
  <c r="O195" i="67" s="1"/>
  <c r="H194" i="67"/>
  <c r="K194" i="67" s="1"/>
  <c r="H193" i="67"/>
  <c r="K193" i="67" s="1"/>
  <c r="H192" i="67"/>
  <c r="K192" i="67" s="1"/>
  <c r="H191" i="67"/>
  <c r="K191" i="67" s="1"/>
  <c r="H190" i="67"/>
  <c r="K190" i="67" s="1"/>
  <c r="H189" i="67"/>
  <c r="K189" i="67" s="1"/>
  <c r="H188" i="67"/>
  <c r="K188" i="67" s="1"/>
  <c r="H187" i="67"/>
  <c r="K187" i="67" s="1"/>
  <c r="H186" i="67"/>
  <c r="K186" i="67" s="1"/>
  <c r="H185" i="67"/>
  <c r="K185" i="67" s="1"/>
  <c r="H184" i="67"/>
  <c r="K184" i="67" s="1"/>
  <c r="H183" i="67"/>
  <c r="K183" i="67" s="1"/>
  <c r="H182" i="67"/>
  <c r="K182" i="67" s="1"/>
  <c r="H181" i="67"/>
  <c r="K181" i="67" s="1"/>
  <c r="H180" i="67"/>
  <c r="K180" i="67" s="1"/>
  <c r="H179" i="67"/>
  <c r="K179" i="67" s="1"/>
  <c r="O179" i="67" s="1"/>
  <c r="H178" i="67"/>
  <c r="K178" i="67" s="1"/>
  <c r="H177" i="67"/>
  <c r="K177" i="67" s="1"/>
  <c r="H176" i="67"/>
  <c r="K176" i="67" s="1"/>
  <c r="H175" i="67"/>
  <c r="K175" i="67" s="1"/>
  <c r="H174" i="67"/>
  <c r="K174" i="67" s="1"/>
  <c r="H173" i="67"/>
  <c r="K173" i="67" s="1"/>
  <c r="H172" i="67"/>
  <c r="K172" i="67" s="1"/>
  <c r="H171" i="67"/>
  <c r="K171" i="67" s="1"/>
  <c r="H170" i="67"/>
  <c r="K170" i="67" s="1"/>
  <c r="H169" i="67"/>
  <c r="K169" i="67" s="1"/>
  <c r="H168" i="67"/>
  <c r="K168" i="67" s="1"/>
  <c r="H167" i="67"/>
  <c r="K167" i="67" s="1"/>
  <c r="H166" i="67"/>
  <c r="K166" i="67" s="1"/>
  <c r="H165" i="67"/>
  <c r="K165" i="67" s="1"/>
  <c r="H164" i="67"/>
  <c r="K164" i="67" s="1"/>
  <c r="H163" i="67"/>
  <c r="K163" i="67" s="1"/>
  <c r="H162" i="67"/>
  <c r="K162" i="67" s="1"/>
  <c r="H161" i="67"/>
  <c r="K161" i="67" s="1"/>
  <c r="H160" i="67"/>
  <c r="K160" i="67" s="1"/>
  <c r="H159" i="67"/>
  <c r="K159" i="67" s="1"/>
  <c r="H158" i="67"/>
  <c r="K158" i="67" s="1"/>
  <c r="H157" i="67"/>
  <c r="K157" i="67" s="1"/>
  <c r="H156" i="67"/>
  <c r="K156" i="67" s="1"/>
  <c r="H155" i="67"/>
  <c r="K155" i="67" s="1"/>
  <c r="H154" i="67"/>
  <c r="K154" i="67" s="1"/>
  <c r="H153" i="67"/>
  <c r="K153" i="67" s="1"/>
  <c r="H152" i="67"/>
  <c r="K152" i="67" s="1"/>
  <c r="H151" i="67"/>
  <c r="K151" i="67" s="1"/>
  <c r="H150" i="67"/>
  <c r="K150" i="67" s="1"/>
  <c r="H149" i="67"/>
  <c r="K149" i="67" s="1"/>
  <c r="H148" i="67"/>
  <c r="K148" i="67" s="1"/>
  <c r="O148" i="67" s="1"/>
  <c r="H147" i="67"/>
  <c r="K147" i="67" s="1"/>
  <c r="O147" i="67" s="1"/>
  <c r="H146" i="67"/>
  <c r="K146" i="67" s="1"/>
  <c r="H145" i="67"/>
  <c r="K145" i="67" s="1"/>
  <c r="H144" i="67"/>
  <c r="K144" i="67" s="1"/>
  <c r="H143" i="67"/>
  <c r="K143" i="67" s="1"/>
  <c r="H142" i="67"/>
  <c r="K142" i="67" s="1"/>
  <c r="H141" i="67"/>
  <c r="K141" i="67" s="1"/>
  <c r="H140" i="67"/>
  <c r="K140" i="67" s="1"/>
  <c r="H139" i="67"/>
  <c r="K139" i="67" s="1"/>
  <c r="O139" i="67" s="1"/>
  <c r="H138" i="67"/>
  <c r="K138" i="67" s="1"/>
  <c r="H137" i="67"/>
  <c r="K137" i="67" s="1"/>
  <c r="H136" i="67"/>
  <c r="K136" i="67" s="1"/>
  <c r="H135" i="67"/>
  <c r="K135" i="67" s="1"/>
  <c r="M135" i="67" s="1"/>
  <c r="H134" i="67"/>
  <c r="K134" i="67" s="1"/>
  <c r="H133" i="67"/>
  <c r="K133" i="67" s="1"/>
  <c r="H132" i="67"/>
  <c r="K132" i="67" s="1"/>
  <c r="O132" i="67" s="1"/>
  <c r="H131" i="67"/>
  <c r="K131" i="67" s="1"/>
  <c r="O131" i="67" s="1"/>
  <c r="H130" i="67"/>
  <c r="K130" i="67" s="1"/>
  <c r="H129" i="67"/>
  <c r="K129" i="67" s="1"/>
  <c r="H128" i="67"/>
  <c r="K128" i="67" s="1"/>
  <c r="H127" i="67"/>
  <c r="K127" i="67" s="1"/>
  <c r="H126" i="67"/>
  <c r="K126" i="67" s="1"/>
  <c r="H125" i="67"/>
  <c r="K125" i="67" s="1"/>
  <c r="H124" i="67"/>
  <c r="K124" i="67" s="1"/>
  <c r="H123" i="67"/>
  <c r="K123" i="67" s="1"/>
  <c r="O123" i="67" s="1"/>
  <c r="H122" i="67"/>
  <c r="K122" i="67" s="1"/>
  <c r="H121" i="67"/>
  <c r="K121" i="67" s="1"/>
  <c r="H120" i="67"/>
  <c r="K120" i="67" s="1"/>
  <c r="H119" i="67"/>
  <c r="K119" i="67" s="1"/>
  <c r="M119" i="67" s="1"/>
  <c r="H118" i="67"/>
  <c r="K118" i="67" s="1"/>
  <c r="H117" i="67"/>
  <c r="K117" i="67" s="1"/>
  <c r="H116" i="67"/>
  <c r="K116" i="67" s="1"/>
  <c r="H115" i="67"/>
  <c r="K115" i="67" s="1"/>
  <c r="O115" i="67" s="1"/>
  <c r="H114" i="67"/>
  <c r="K114" i="67" s="1"/>
  <c r="H113" i="67"/>
  <c r="K113" i="67" s="1"/>
  <c r="H112" i="67"/>
  <c r="K112" i="67" s="1"/>
  <c r="H111" i="67"/>
  <c r="K111" i="67" s="1"/>
  <c r="M111" i="67" s="1"/>
  <c r="H110" i="67"/>
  <c r="K110" i="67" s="1"/>
  <c r="H109" i="67"/>
  <c r="K109" i="67" s="1"/>
  <c r="H108" i="67"/>
  <c r="K108" i="67" s="1"/>
  <c r="H107" i="67"/>
  <c r="K107" i="67" s="1"/>
  <c r="O107" i="67" s="1"/>
  <c r="H106" i="67"/>
  <c r="K106" i="67" s="1"/>
  <c r="O106" i="67" s="1"/>
  <c r="H105" i="67"/>
  <c r="K105" i="67" s="1"/>
  <c r="M105" i="67" s="1"/>
  <c r="H104" i="67"/>
  <c r="K104" i="67" s="1"/>
  <c r="H103" i="67"/>
  <c r="K103" i="67" s="1"/>
  <c r="M103" i="67" s="1"/>
  <c r="H102" i="67"/>
  <c r="K102" i="67" s="1"/>
  <c r="H101" i="67"/>
  <c r="K101" i="67" s="1"/>
  <c r="H100" i="67"/>
  <c r="K100" i="67" s="1"/>
  <c r="H99" i="67"/>
  <c r="K99" i="67" s="1"/>
  <c r="H98" i="67"/>
  <c r="K98" i="67" s="1"/>
  <c r="O98" i="67" s="1"/>
  <c r="H97" i="67"/>
  <c r="K97" i="67" s="1"/>
  <c r="M97" i="67" s="1"/>
  <c r="H96" i="67"/>
  <c r="K96" i="67" s="1"/>
  <c r="H95" i="67"/>
  <c r="K95" i="67" s="1"/>
  <c r="M95" i="67" s="1"/>
  <c r="H94" i="67"/>
  <c r="K94" i="67" s="1"/>
  <c r="H93" i="67"/>
  <c r="K93" i="67" s="1"/>
  <c r="H92" i="67"/>
  <c r="K92" i="67" s="1"/>
  <c r="H91" i="67"/>
  <c r="K91" i="67" s="1"/>
  <c r="H90" i="67"/>
  <c r="K90" i="67" s="1"/>
  <c r="M90" i="67" s="1"/>
  <c r="H89" i="67"/>
  <c r="K89" i="67" s="1"/>
  <c r="H88" i="67"/>
  <c r="K88" i="67" s="1"/>
  <c r="H87" i="67"/>
  <c r="K87" i="67" s="1"/>
  <c r="H86" i="67"/>
  <c r="K86" i="67" s="1"/>
  <c r="H85" i="67"/>
  <c r="K85" i="67" s="1"/>
  <c r="H84" i="67"/>
  <c r="K84" i="67" s="1"/>
  <c r="H83" i="67"/>
  <c r="K83" i="67" s="1"/>
  <c r="H82" i="67"/>
  <c r="K82" i="67" s="1"/>
  <c r="O82" i="67" s="1"/>
  <c r="H81" i="67"/>
  <c r="K81" i="67" s="1"/>
  <c r="H80" i="67"/>
  <c r="K80" i="67" s="1"/>
  <c r="H79" i="67"/>
  <c r="K79" i="67" s="1"/>
  <c r="H78" i="67"/>
  <c r="K78" i="67" s="1"/>
  <c r="H77" i="67"/>
  <c r="K77" i="67" s="1"/>
  <c r="H76" i="67"/>
  <c r="K76" i="67" s="1"/>
  <c r="H75" i="67"/>
  <c r="K75" i="67" s="1"/>
  <c r="H74" i="67"/>
  <c r="K74" i="67" s="1"/>
  <c r="M74" i="67" s="1"/>
  <c r="H73" i="67"/>
  <c r="K73" i="67" s="1"/>
  <c r="H72" i="67"/>
  <c r="K72" i="67" s="1"/>
  <c r="H71" i="67"/>
  <c r="K71" i="67" s="1"/>
  <c r="H70" i="67"/>
  <c r="K70" i="67" s="1"/>
  <c r="O70" i="67" s="1"/>
  <c r="H69" i="67"/>
  <c r="K69" i="67" s="1"/>
  <c r="H68" i="67"/>
  <c r="K68" i="67" s="1"/>
  <c r="H67" i="67"/>
  <c r="K67" i="67" s="1"/>
  <c r="H66" i="67"/>
  <c r="K66" i="67" s="1"/>
  <c r="M66" i="67" s="1"/>
  <c r="H65" i="67"/>
  <c r="K65" i="67" s="1"/>
  <c r="H64" i="67"/>
  <c r="K64" i="67" s="1"/>
  <c r="H63" i="67"/>
  <c r="K63" i="67" s="1"/>
  <c r="H62" i="67"/>
  <c r="K62" i="67" s="1"/>
  <c r="H61" i="67"/>
  <c r="K61" i="67" s="1"/>
  <c r="H60" i="67"/>
  <c r="K60" i="67" s="1"/>
  <c r="H59" i="67"/>
  <c r="K59" i="67" s="1"/>
  <c r="H58" i="67"/>
  <c r="K58" i="67" s="1"/>
  <c r="M58" i="67" s="1"/>
  <c r="H57" i="67"/>
  <c r="K57" i="67" s="1"/>
  <c r="H56" i="67"/>
  <c r="K56" i="67" s="1"/>
  <c r="H55" i="67"/>
  <c r="K55" i="67" s="1"/>
  <c r="H54" i="67"/>
  <c r="K54" i="67" s="1"/>
  <c r="H53" i="67"/>
  <c r="K53" i="67" s="1"/>
  <c r="H52" i="67"/>
  <c r="K52" i="67" s="1"/>
  <c r="H51" i="67"/>
  <c r="K51" i="67" s="1"/>
  <c r="H50" i="67"/>
  <c r="K50" i="67" s="1"/>
  <c r="M50" i="67" s="1"/>
  <c r="H49" i="67"/>
  <c r="K49" i="67" s="1"/>
  <c r="H48" i="67"/>
  <c r="K48" i="67" s="1"/>
  <c r="H47" i="67"/>
  <c r="K47" i="67" s="1"/>
  <c r="H46" i="67"/>
  <c r="K46" i="67" s="1"/>
  <c r="H45" i="67"/>
  <c r="K45" i="67" s="1"/>
  <c r="H44" i="67"/>
  <c r="K44" i="67" s="1"/>
  <c r="H43" i="67"/>
  <c r="K43" i="67" s="1"/>
  <c r="H42" i="67"/>
  <c r="K42" i="67" s="1"/>
  <c r="M42" i="67" s="1"/>
  <c r="H41" i="67"/>
  <c r="K41" i="67" s="1"/>
  <c r="H40" i="67"/>
  <c r="K40" i="67" s="1"/>
  <c r="H39" i="67"/>
  <c r="K39" i="67" s="1"/>
  <c r="H38" i="67"/>
  <c r="K38" i="67" s="1"/>
  <c r="O38" i="67" s="1"/>
  <c r="H37" i="67"/>
  <c r="K37" i="67" s="1"/>
  <c r="H36" i="67"/>
  <c r="K36" i="67" s="1"/>
  <c r="H35" i="67"/>
  <c r="K35" i="67" s="1"/>
  <c r="H34" i="67"/>
  <c r="K34" i="67" s="1"/>
  <c r="M34" i="67" s="1"/>
  <c r="H33" i="67"/>
  <c r="K33" i="67" s="1"/>
  <c r="H32" i="67"/>
  <c r="K32" i="67" s="1"/>
  <c r="H31" i="67"/>
  <c r="K31" i="67" s="1"/>
  <c r="H30" i="67"/>
  <c r="K30" i="67" s="1"/>
  <c r="O30" i="67" s="1"/>
  <c r="H29" i="67"/>
  <c r="K29" i="67" s="1"/>
  <c r="H28" i="67"/>
  <c r="K28" i="67" s="1"/>
  <c r="H27" i="67"/>
  <c r="K27" i="67" s="1"/>
  <c r="H26" i="67"/>
  <c r="K26" i="67" s="1"/>
  <c r="O26" i="67" s="1"/>
  <c r="H25" i="67"/>
  <c r="K25" i="67" s="1"/>
  <c r="H24" i="67"/>
  <c r="K24" i="67" s="1"/>
  <c r="H23" i="67"/>
  <c r="K23" i="67" s="1"/>
  <c r="H22" i="67"/>
  <c r="K22" i="67" s="1"/>
  <c r="O22" i="67" s="1"/>
  <c r="H21" i="67"/>
  <c r="K21" i="67" s="1"/>
  <c r="H20" i="67"/>
  <c r="K20" i="67" s="1"/>
  <c r="H19" i="67"/>
  <c r="K19" i="67" s="1"/>
  <c r="H18" i="67"/>
  <c r="K18" i="67" s="1"/>
  <c r="M18" i="67" s="1"/>
  <c r="H17" i="67"/>
  <c r="K17" i="67" s="1"/>
  <c r="H16" i="67"/>
  <c r="K16" i="67" s="1"/>
  <c r="H15" i="67"/>
  <c r="K15" i="67" s="1"/>
  <c r="H14" i="67"/>
  <c r="K14" i="67" s="1"/>
  <c r="O14" i="67" s="1"/>
  <c r="H13" i="67"/>
  <c r="K13" i="67" s="1"/>
  <c r="N263" i="66"/>
  <c r="G263" i="66"/>
  <c r="F263" i="66"/>
  <c r="E263" i="66"/>
  <c r="D263" i="66"/>
  <c r="C263" i="66"/>
  <c r="H262" i="66"/>
  <c r="K262" i="66" s="1"/>
  <c r="H261" i="66"/>
  <c r="K261" i="66" s="1"/>
  <c r="M261" i="66" s="1"/>
  <c r="H260" i="66"/>
  <c r="K260" i="66" s="1"/>
  <c r="H259" i="66"/>
  <c r="K259" i="66" s="1"/>
  <c r="H258" i="66"/>
  <c r="K258" i="66" s="1"/>
  <c r="H257" i="66"/>
  <c r="K257" i="66" s="1"/>
  <c r="H256" i="66"/>
  <c r="K256" i="66" s="1"/>
  <c r="H255" i="66"/>
  <c r="K255" i="66" s="1"/>
  <c r="H254" i="66"/>
  <c r="K254" i="66" s="1"/>
  <c r="H253" i="66"/>
  <c r="K253" i="66" s="1"/>
  <c r="H252" i="66"/>
  <c r="K252" i="66" s="1"/>
  <c r="H251" i="66"/>
  <c r="K251" i="66" s="1"/>
  <c r="O251" i="66" s="1"/>
  <c r="H250" i="66"/>
  <c r="K250" i="66" s="1"/>
  <c r="H249" i="66"/>
  <c r="K249" i="66" s="1"/>
  <c r="H248" i="66"/>
  <c r="K248" i="66" s="1"/>
  <c r="H247" i="66"/>
  <c r="K247" i="66" s="1"/>
  <c r="O247" i="66" s="1"/>
  <c r="H246" i="66"/>
  <c r="K246" i="66" s="1"/>
  <c r="H245" i="66"/>
  <c r="K245" i="66" s="1"/>
  <c r="H244" i="66"/>
  <c r="K244" i="66" s="1"/>
  <c r="H243" i="66"/>
  <c r="K243" i="66" s="1"/>
  <c r="O243" i="66" s="1"/>
  <c r="H242" i="66"/>
  <c r="K242" i="66" s="1"/>
  <c r="H241" i="66"/>
  <c r="K241" i="66" s="1"/>
  <c r="H240" i="66"/>
  <c r="K240" i="66" s="1"/>
  <c r="H239" i="66"/>
  <c r="K239" i="66" s="1"/>
  <c r="O239" i="66" s="1"/>
  <c r="H238" i="66"/>
  <c r="K238" i="66" s="1"/>
  <c r="H237" i="66"/>
  <c r="K237" i="66" s="1"/>
  <c r="H236" i="66"/>
  <c r="K236" i="66" s="1"/>
  <c r="H235" i="66"/>
  <c r="K235" i="66" s="1"/>
  <c r="O235" i="66" s="1"/>
  <c r="H234" i="66"/>
  <c r="K234" i="66" s="1"/>
  <c r="H233" i="66"/>
  <c r="K233" i="66" s="1"/>
  <c r="H232" i="66"/>
  <c r="K232" i="66" s="1"/>
  <c r="H231" i="66"/>
  <c r="K231" i="66" s="1"/>
  <c r="H230" i="66"/>
  <c r="K230" i="66" s="1"/>
  <c r="H229" i="66"/>
  <c r="K229" i="66" s="1"/>
  <c r="H228" i="66"/>
  <c r="K228" i="66" s="1"/>
  <c r="H227" i="66"/>
  <c r="K227" i="66" s="1"/>
  <c r="O227" i="66" s="1"/>
  <c r="H226" i="66"/>
  <c r="K226" i="66" s="1"/>
  <c r="O226" i="66" s="1"/>
  <c r="H225" i="66"/>
  <c r="K225" i="66" s="1"/>
  <c r="H224" i="66"/>
  <c r="K224" i="66" s="1"/>
  <c r="H223" i="66"/>
  <c r="K223" i="66" s="1"/>
  <c r="H222" i="66"/>
  <c r="K222" i="66" s="1"/>
  <c r="H221" i="66"/>
  <c r="K221" i="66" s="1"/>
  <c r="H220" i="66"/>
  <c r="K220" i="66" s="1"/>
  <c r="H219" i="66"/>
  <c r="K219" i="66" s="1"/>
  <c r="H218" i="66"/>
  <c r="K218" i="66" s="1"/>
  <c r="O218" i="66" s="1"/>
  <c r="H217" i="66"/>
  <c r="K217" i="66" s="1"/>
  <c r="H216" i="66"/>
  <c r="K216" i="66" s="1"/>
  <c r="H215" i="66"/>
  <c r="K215" i="66" s="1"/>
  <c r="O215" i="66" s="1"/>
  <c r="H214" i="66"/>
  <c r="K214" i="66" s="1"/>
  <c r="H213" i="66"/>
  <c r="K213" i="66" s="1"/>
  <c r="H212" i="66"/>
  <c r="K212" i="66" s="1"/>
  <c r="H211" i="66"/>
  <c r="K211" i="66" s="1"/>
  <c r="H210" i="66"/>
  <c r="K210" i="66" s="1"/>
  <c r="H209" i="66"/>
  <c r="K209" i="66" s="1"/>
  <c r="H208" i="66"/>
  <c r="K208" i="66" s="1"/>
  <c r="H207" i="66"/>
  <c r="K207" i="66" s="1"/>
  <c r="O207" i="66" s="1"/>
  <c r="H206" i="66"/>
  <c r="K206" i="66" s="1"/>
  <c r="H205" i="66"/>
  <c r="K205" i="66" s="1"/>
  <c r="H204" i="66"/>
  <c r="K204" i="66" s="1"/>
  <c r="H203" i="66"/>
  <c r="K203" i="66" s="1"/>
  <c r="H202" i="66"/>
  <c r="K202" i="66" s="1"/>
  <c r="O202" i="66" s="1"/>
  <c r="H201" i="66"/>
  <c r="K201" i="66" s="1"/>
  <c r="H200" i="66"/>
  <c r="K200" i="66" s="1"/>
  <c r="H199" i="66"/>
  <c r="K199" i="66" s="1"/>
  <c r="H198" i="66"/>
  <c r="K198" i="66" s="1"/>
  <c r="H197" i="66"/>
  <c r="K197" i="66" s="1"/>
  <c r="H196" i="66"/>
  <c r="K196" i="66" s="1"/>
  <c r="H195" i="66"/>
  <c r="K195" i="66" s="1"/>
  <c r="H194" i="66"/>
  <c r="K194" i="66" s="1"/>
  <c r="M194" i="66" s="1"/>
  <c r="H193" i="66"/>
  <c r="K193" i="66" s="1"/>
  <c r="H192" i="66"/>
  <c r="K192" i="66" s="1"/>
  <c r="H191" i="66"/>
  <c r="K191" i="66" s="1"/>
  <c r="H190" i="66"/>
  <c r="K190" i="66" s="1"/>
  <c r="H189" i="66"/>
  <c r="K189" i="66" s="1"/>
  <c r="H188" i="66"/>
  <c r="K188" i="66" s="1"/>
  <c r="H187" i="66"/>
  <c r="K187" i="66" s="1"/>
  <c r="H186" i="66"/>
  <c r="K186" i="66" s="1"/>
  <c r="H185" i="66"/>
  <c r="K185" i="66" s="1"/>
  <c r="H184" i="66"/>
  <c r="K184" i="66" s="1"/>
  <c r="H183" i="66"/>
  <c r="K183" i="66" s="1"/>
  <c r="O183" i="66" s="1"/>
  <c r="H182" i="66"/>
  <c r="K182" i="66" s="1"/>
  <c r="H181" i="66"/>
  <c r="K181" i="66" s="1"/>
  <c r="H180" i="66"/>
  <c r="K180" i="66" s="1"/>
  <c r="H179" i="66"/>
  <c r="K179" i="66" s="1"/>
  <c r="H178" i="66"/>
  <c r="K178" i="66" s="1"/>
  <c r="H177" i="66"/>
  <c r="K177" i="66" s="1"/>
  <c r="H176" i="66"/>
  <c r="K176" i="66" s="1"/>
  <c r="H175" i="66"/>
  <c r="K175" i="66" s="1"/>
  <c r="H174" i="66"/>
  <c r="K174" i="66" s="1"/>
  <c r="H173" i="66"/>
  <c r="K173" i="66" s="1"/>
  <c r="H172" i="66"/>
  <c r="K172" i="66" s="1"/>
  <c r="H171" i="66"/>
  <c r="K171" i="66" s="1"/>
  <c r="H170" i="66"/>
  <c r="K170" i="66" s="1"/>
  <c r="H169" i="66"/>
  <c r="K169" i="66" s="1"/>
  <c r="H168" i="66"/>
  <c r="K168" i="66" s="1"/>
  <c r="H167" i="66"/>
  <c r="K167" i="66" s="1"/>
  <c r="H166" i="66"/>
  <c r="K166" i="66" s="1"/>
  <c r="H165" i="66"/>
  <c r="K165" i="66" s="1"/>
  <c r="H164" i="66"/>
  <c r="K164" i="66" s="1"/>
  <c r="H163" i="66"/>
  <c r="K163" i="66" s="1"/>
  <c r="H162" i="66"/>
  <c r="K162" i="66" s="1"/>
  <c r="O162" i="66" s="1"/>
  <c r="H161" i="66"/>
  <c r="K161" i="66" s="1"/>
  <c r="H160" i="66"/>
  <c r="K160" i="66" s="1"/>
  <c r="H159" i="66"/>
  <c r="K159" i="66" s="1"/>
  <c r="H158" i="66"/>
  <c r="K158" i="66" s="1"/>
  <c r="H157" i="66"/>
  <c r="K157" i="66" s="1"/>
  <c r="H156" i="66"/>
  <c r="K156" i="66" s="1"/>
  <c r="H155" i="66"/>
  <c r="K155" i="66" s="1"/>
  <c r="H154" i="66"/>
  <c r="K154" i="66" s="1"/>
  <c r="O154" i="66" s="1"/>
  <c r="H153" i="66"/>
  <c r="K153" i="66" s="1"/>
  <c r="H152" i="66"/>
  <c r="K152" i="66" s="1"/>
  <c r="H151" i="66"/>
  <c r="K151" i="66" s="1"/>
  <c r="O151" i="66" s="1"/>
  <c r="H150" i="66"/>
  <c r="K150" i="66" s="1"/>
  <c r="H149" i="66"/>
  <c r="K149" i="66" s="1"/>
  <c r="H148" i="66"/>
  <c r="K148" i="66" s="1"/>
  <c r="H147" i="66"/>
  <c r="K147" i="66" s="1"/>
  <c r="H146" i="66"/>
  <c r="K146" i="66" s="1"/>
  <c r="O146" i="66" s="1"/>
  <c r="H145" i="66"/>
  <c r="K145" i="66" s="1"/>
  <c r="H144" i="66"/>
  <c r="K144" i="66" s="1"/>
  <c r="O144" i="66" s="1"/>
  <c r="H143" i="66"/>
  <c r="K143" i="66" s="1"/>
  <c r="O143" i="66" s="1"/>
  <c r="H142" i="66"/>
  <c r="K142" i="66" s="1"/>
  <c r="H141" i="66"/>
  <c r="K141" i="66" s="1"/>
  <c r="M141" i="66" s="1"/>
  <c r="H140" i="66"/>
  <c r="K140" i="66" s="1"/>
  <c r="H139" i="66"/>
  <c r="K139" i="66" s="1"/>
  <c r="H138" i="66"/>
  <c r="K138" i="66" s="1"/>
  <c r="H137" i="66"/>
  <c r="K137" i="66" s="1"/>
  <c r="H136" i="66"/>
  <c r="K136" i="66" s="1"/>
  <c r="O136" i="66" s="1"/>
  <c r="H135" i="66"/>
  <c r="K135" i="66" s="1"/>
  <c r="O135" i="66" s="1"/>
  <c r="H134" i="66"/>
  <c r="K134" i="66" s="1"/>
  <c r="H133" i="66"/>
  <c r="K133" i="66" s="1"/>
  <c r="M133" i="66" s="1"/>
  <c r="H132" i="66"/>
  <c r="K132" i="66" s="1"/>
  <c r="H131" i="66"/>
  <c r="K131" i="66" s="1"/>
  <c r="H130" i="66"/>
  <c r="K130" i="66" s="1"/>
  <c r="H129" i="66"/>
  <c r="K129" i="66" s="1"/>
  <c r="H128" i="66"/>
  <c r="K128" i="66" s="1"/>
  <c r="O128" i="66" s="1"/>
  <c r="H127" i="66"/>
  <c r="K127" i="66" s="1"/>
  <c r="O127" i="66" s="1"/>
  <c r="H126" i="66"/>
  <c r="K126" i="66" s="1"/>
  <c r="H125" i="66"/>
  <c r="K125" i="66" s="1"/>
  <c r="M125" i="66" s="1"/>
  <c r="H124" i="66"/>
  <c r="K124" i="66" s="1"/>
  <c r="H123" i="66"/>
  <c r="K123" i="66" s="1"/>
  <c r="H122" i="66"/>
  <c r="K122" i="66" s="1"/>
  <c r="H121" i="66"/>
  <c r="K121" i="66" s="1"/>
  <c r="H120" i="66"/>
  <c r="K120" i="66" s="1"/>
  <c r="O120" i="66" s="1"/>
  <c r="H119" i="66"/>
  <c r="K119" i="66" s="1"/>
  <c r="H118" i="66"/>
  <c r="K118" i="66" s="1"/>
  <c r="H117" i="66"/>
  <c r="K117" i="66" s="1"/>
  <c r="M117" i="66" s="1"/>
  <c r="H116" i="66"/>
  <c r="K116" i="66" s="1"/>
  <c r="H115" i="66"/>
  <c r="K115" i="66" s="1"/>
  <c r="H114" i="66"/>
  <c r="K114" i="66" s="1"/>
  <c r="M114" i="66" s="1"/>
  <c r="H113" i="66"/>
  <c r="K113" i="66" s="1"/>
  <c r="H112" i="66"/>
  <c r="K112" i="66" s="1"/>
  <c r="O112" i="66" s="1"/>
  <c r="H111" i="66"/>
  <c r="K111" i="66" s="1"/>
  <c r="H110" i="66"/>
  <c r="K110" i="66" s="1"/>
  <c r="H109" i="66"/>
  <c r="K109" i="66" s="1"/>
  <c r="M109" i="66" s="1"/>
  <c r="H108" i="66"/>
  <c r="K108" i="66" s="1"/>
  <c r="H107" i="66"/>
  <c r="K107" i="66" s="1"/>
  <c r="H106" i="66"/>
  <c r="K106" i="66" s="1"/>
  <c r="O106" i="66" s="1"/>
  <c r="H105" i="66"/>
  <c r="K105" i="66" s="1"/>
  <c r="M105" i="66" s="1"/>
  <c r="H104" i="66"/>
  <c r="K104" i="66" s="1"/>
  <c r="O104" i="66" s="1"/>
  <c r="H103" i="66"/>
  <c r="K103" i="66" s="1"/>
  <c r="O103" i="66" s="1"/>
  <c r="H102" i="66"/>
  <c r="K102" i="66" s="1"/>
  <c r="O102" i="66" s="1"/>
  <c r="H101" i="66"/>
  <c r="K101" i="66" s="1"/>
  <c r="H100" i="66"/>
  <c r="K100" i="66" s="1"/>
  <c r="H99" i="66"/>
  <c r="K99" i="66" s="1"/>
  <c r="H98" i="66"/>
  <c r="K98" i="66" s="1"/>
  <c r="O98" i="66" s="1"/>
  <c r="H97" i="66"/>
  <c r="K97" i="66" s="1"/>
  <c r="M97" i="66" s="1"/>
  <c r="H96" i="66"/>
  <c r="K96" i="66" s="1"/>
  <c r="O96" i="66" s="1"/>
  <c r="H95" i="66"/>
  <c r="K95" i="66" s="1"/>
  <c r="O95" i="66" s="1"/>
  <c r="H94" i="66"/>
  <c r="K94" i="66" s="1"/>
  <c r="H93" i="66"/>
  <c r="K93" i="66" s="1"/>
  <c r="O93" i="66" s="1"/>
  <c r="H92" i="66"/>
  <c r="K92" i="66" s="1"/>
  <c r="H91" i="66"/>
  <c r="K91" i="66" s="1"/>
  <c r="H90" i="66"/>
  <c r="K90" i="66" s="1"/>
  <c r="H89" i="66"/>
  <c r="K89" i="66" s="1"/>
  <c r="H88" i="66"/>
  <c r="K88" i="66" s="1"/>
  <c r="H87" i="66"/>
  <c r="K87" i="66" s="1"/>
  <c r="H86" i="66"/>
  <c r="K86" i="66" s="1"/>
  <c r="M86" i="66" s="1"/>
  <c r="H85" i="66"/>
  <c r="K85" i="66" s="1"/>
  <c r="O85" i="66" s="1"/>
  <c r="H84" i="66"/>
  <c r="K84" i="66" s="1"/>
  <c r="H83" i="66"/>
  <c r="K83" i="66" s="1"/>
  <c r="H82" i="66"/>
  <c r="K82" i="66" s="1"/>
  <c r="H81" i="66"/>
  <c r="K81" i="66" s="1"/>
  <c r="H80" i="66"/>
  <c r="K80" i="66" s="1"/>
  <c r="H79" i="66"/>
  <c r="K79" i="66" s="1"/>
  <c r="H78" i="66"/>
  <c r="K78" i="66" s="1"/>
  <c r="M78" i="66" s="1"/>
  <c r="H77" i="66"/>
  <c r="K77" i="66" s="1"/>
  <c r="H76" i="66"/>
  <c r="K76" i="66" s="1"/>
  <c r="H75" i="66"/>
  <c r="K75" i="66" s="1"/>
  <c r="H74" i="66"/>
  <c r="K74" i="66" s="1"/>
  <c r="H73" i="66"/>
  <c r="K73" i="66" s="1"/>
  <c r="H72" i="66"/>
  <c r="K72" i="66" s="1"/>
  <c r="H71" i="66"/>
  <c r="K71" i="66" s="1"/>
  <c r="H70" i="66"/>
  <c r="K70" i="66" s="1"/>
  <c r="M70" i="66" s="1"/>
  <c r="H69" i="66"/>
  <c r="K69" i="66" s="1"/>
  <c r="O69" i="66" s="1"/>
  <c r="H68" i="66"/>
  <c r="K68" i="66" s="1"/>
  <c r="H67" i="66"/>
  <c r="K67" i="66" s="1"/>
  <c r="H66" i="66"/>
  <c r="K66" i="66" s="1"/>
  <c r="H65" i="66"/>
  <c r="K65" i="66" s="1"/>
  <c r="H64" i="66"/>
  <c r="K64" i="66" s="1"/>
  <c r="H63" i="66"/>
  <c r="K63" i="66" s="1"/>
  <c r="H62" i="66"/>
  <c r="K62" i="66" s="1"/>
  <c r="M62" i="66" s="1"/>
  <c r="H61" i="66"/>
  <c r="K61" i="66" s="1"/>
  <c r="O61" i="66" s="1"/>
  <c r="H60" i="66"/>
  <c r="K60" i="66" s="1"/>
  <c r="H59" i="66"/>
  <c r="K59" i="66" s="1"/>
  <c r="H58" i="66"/>
  <c r="K58" i="66" s="1"/>
  <c r="H57" i="66"/>
  <c r="K57" i="66" s="1"/>
  <c r="H56" i="66"/>
  <c r="K56" i="66" s="1"/>
  <c r="H55" i="66"/>
  <c r="K55" i="66" s="1"/>
  <c r="H54" i="66"/>
  <c r="K54" i="66" s="1"/>
  <c r="M54" i="66" s="1"/>
  <c r="H53" i="66"/>
  <c r="K53" i="66" s="1"/>
  <c r="O53" i="66" s="1"/>
  <c r="H52" i="66"/>
  <c r="K52" i="66" s="1"/>
  <c r="H51" i="66"/>
  <c r="K51" i="66" s="1"/>
  <c r="H50" i="66"/>
  <c r="K50" i="66" s="1"/>
  <c r="H49" i="66"/>
  <c r="K49" i="66" s="1"/>
  <c r="H48" i="66"/>
  <c r="K48" i="66" s="1"/>
  <c r="H47" i="66"/>
  <c r="K47" i="66" s="1"/>
  <c r="H46" i="66"/>
  <c r="K46" i="66" s="1"/>
  <c r="M46" i="66" s="1"/>
  <c r="H45" i="66"/>
  <c r="K45" i="66" s="1"/>
  <c r="O45" i="66" s="1"/>
  <c r="H44" i="66"/>
  <c r="K44" i="66" s="1"/>
  <c r="H43" i="66"/>
  <c r="K43" i="66" s="1"/>
  <c r="H42" i="66"/>
  <c r="K42" i="66" s="1"/>
  <c r="H41" i="66"/>
  <c r="K41" i="66" s="1"/>
  <c r="H40" i="66"/>
  <c r="K40" i="66" s="1"/>
  <c r="H39" i="66"/>
  <c r="K39" i="66" s="1"/>
  <c r="H38" i="66"/>
  <c r="K38" i="66" s="1"/>
  <c r="M38" i="66" s="1"/>
  <c r="H37" i="66"/>
  <c r="K37" i="66" s="1"/>
  <c r="O37" i="66" s="1"/>
  <c r="H36" i="66"/>
  <c r="K36" i="66" s="1"/>
  <c r="H35" i="66"/>
  <c r="K35" i="66" s="1"/>
  <c r="H34" i="66"/>
  <c r="K34" i="66" s="1"/>
  <c r="H33" i="66"/>
  <c r="K33" i="66" s="1"/>
  <c r="H32" i="66"/>
  <c r="K32" i="66" s="1"/>
  <c r="H31" i="66"/>
  <c r="K31" i="66" s="1"/>
  <c r="H30" i="66"/>
  <c r="K30" i="66" s="1"/>
  <c r="M30" i="66" s="1"/>
  <c r="H29" i="66"/>
  <c r="K29" i="66" s="1"/>
  <c r="O29" i="66" s="1"/>
  <c r="H28" i="66"/>
  <c r="K28" i="66" s="1"/>
  <c r="H27" i="66"/>
  <c r="K27" i="66" s="1"/>
  <c r="H26" i="66"/>
  <c r="K26" i="66" s="1"/>
  <c r="H25" i="66"/>
  <c r="K25" i="66" s="1"/>
  <c r="H24" i="66"/>
  <c r="K24" i="66" s="1"/>
  <c r="H23" i="66"/>
  <c r="K23" i="66" s="1"/>
  <c r="H22" i="66"/>
  <c r="K22" i="66" s="1"/>
  <c r="M22" i="66" s="1"/>
  <c r="H21" i="66"/>
  <c r="K21" i="66" s="1"/>
  <c r="O21" i="66" s="1"/>
  <c r="H20" i="66"/>
  <c r="K20" i="66" s="1"/>
  <c r="H19" i="66"/>
  <c r="K19" i="66" s="1"/>
  <c r="H18" i="66"/>
  <c r="K18" i="66" s="1"/>
  <c r="H17" i="66"/>
  <c r="K17" i="66" s="1"/>
  <c r="H16" i="66"/>
  <c r="K16" i="66" s="1"/>
  <c r="H15" i="66"/>
  <c r="K15" i="66" s="1"/>
  <c r="H14" i="66"/>
  <c r="K14" i="66" s="1"/>
  <c r="M14" i="66" s="1"/>
  <c r="H13" i="66"/>
  <c r="K13" i="66" s="1"/>
  <c r="N263" i="65"/>
  <c r="G263" i="65"/>
  <c r="F263" i="65"/>
  <c r="E263" i="65"/>
  <c r="D263" i="65"/>
  <c r="C263" i="65"/>
  <c r="H262" i="65"/>
  <c r="K262" i="65" s="1"/>
  <c r="H261" i="65"/>
  <c r="K261" i="65" s="1"/>
  <c r="M261" i="65" s="1"/>
  <c r="H260" i="65"/>
  <c r="K260" i="65" s="1"/>
  <c r="O260" i="65" s="1"/>
  <c r="H259" i="65"/>
  <c r="K259" i="65" s="1"/>
  <c r="H258" i="65"/>
  <c r="K258" i="65" s="1"/>
  <c r="H257" i="65"/>
  <c r="K257" i="65" s="1"/>
  <c r="O257" i="65" s="1"/>
  <c r="H256" i="65"/>
  <c r="K256" i="65" s="1"/>
  <c r="H255" i="65"/>
  <c r="K255" i="65" s="1"/>
  <c r="H254" i="65"/>
  <c r="K254" i="65" s="1"/>
  <c r="H253" i="65"/>
  <c r="K253" i="65" s="1"/>
  <c r="M253" i="65" s="1"/>
  <c r="H252" i="65"/>
  <c r="K252" i="65" s="1"/>
  <c r="O252" i="65" s="1"/>
  <c r="H251" i="65"/>
  <c r="K251" i="65" s="1"/>
  <c r="H250" i="65"/>
  <c r="K250" i="65" s="1"/>
  <c r="H249" i="65"/>
  <c r="K249" i="65" s="1"/>
  <c r="O249" i="65" s="1"/>
  <c r="H248" i="65"/>
  <c r="K248" i="65" s="1"/>
  <c r="H247" i="65"/>
  <c r="K247" i="65" s="1"/>
  <c r="H246" i="65"/>
  <c r="K246" i="65" s="1"/>
  <c r="H245" i="65"/>
  <c r="K245" i="65" s="1"/>
  <c r="H244" i="65"/>
  <c r="K244" i="65" s="1"/>
  <c r="H243" i="65"/>
  <c r="K243" i="65" s="1"/>
  <c r="H242" i="65"/>
  <c r="K242" i="65" s="1"/>
  <c r="H241" i="65"/>
  <c r="K241" i="65" s="1"/>
  <c r="H240" i="65"/>
  <c r="K240" i="65" s="1"/>
  <c r="H239" i="65"/>
  <c r="K239" i="65" s="1"/>
  <c r="H238" i="65"/>
  <c r="K238" i="65" s="1"/>
  <c r="H237" i="65"/>
  <c r="K237" i="65" s="1"/>
  <c r="H236" i="65"/>
  <c r="K236" i="65" s="1"/>
  <c r="H235" i="65"/>
  <c r="K235" i="65" s="1"/>
  <c r="H234" i="65"/>
  <c r="K234" i="65" s="1"/>
  <c r="H233" i="65"/>
  <c r="K233" i="65" s="1"/>
  <c r="H232" i="65"/>
  <c r="K232" i="65" s="1"/>
  <c r="H231" i="65"/>
  <c r="K231" i="65" s="1"/>
  <c r="M231" i="65" s="1"/>
  <c r="H230" i="65"/>
  <c r="K230" i="65" s="1"/>
  <c r="H229" i="65"/>
  <c r="K229" i="65" s="1"/>
  <c r="H228" i="65"/>
  <c r="K228" i="65" s="1"/>
  <c r="O228" i="65" s="1"/>
  <c r="H227" i="65"/>
  <c r="K227" i="65" s="1"/>
  <c r="H226" i="65"/>
  <c r="K226" i="65" s="1"/>
  <c r="H225" i="65"/>
  <c r="K225" i="65" s="1"/>
  <c r="O225" i="65" s="1"/>
  <c r="H224" i="65"/>
  <c r="K224" i="65" s="1"/>
  <c r="H223" i="65"/>
  <c r="K223" i="65" s="1"/>
  <c r="M223" i="65" s="1"/>
  <c r="H222" i="65"/>
  <c r="K222" i="65" s="1"/>
  <c r="H221" i="65"/>
  <c r="K221" i="65" s="1"/>
  <c r="M221" i="65" s="1"/>
  <c r="H220" i="65"/>
  <c r="K220" i="65" s="1"/>
  <c r="O220" i="65" s="1"/>
  <c r="H219" i="65"/>
  <c r="K219" i="65" s="1"/>
  <c r="H218" i="65"/>
  <c r="K218" i="65" s="1"/>
  <c r="H217" i="65"/>
  <c r="K217" i="65" s="1"/>
  <c r="O217" i="65" s="1"/>
  <c r="H216" i="65"/>
  <c r="K216" i="65" s="1"/>
  <c r="H215" i="65"/>
  <c r="K215" i="65" s="1"/>
  <c r="H214" i="65"/>
  <c r="K214" i="65" s="1"/>
  <c r="H213" i="65"/>
  <c r="K213" i="65" s="1"/>
  <c r="H212" i="65"/>
  <c r="K212" i="65" s="1"/>
  <c r="H211" i="65"/>
  <c r="K211" i="65" s="1"/>
  <c r="H210" i="65"/>
  <c r="K210" i="65" s="1"/>
  <c r="O210" i="65" s="1"/>
  <c r="H209" i="65"/>
  <c r="K209" i="65" s="1"/>
  <c r="H208" i="65"/>
  <c r="K208" i="65" s="1"/>
  <c r="H207" i="65"/>
  <c r="K207" i="65" s="1"/>
  <c r="M207" i="65" s="1"/>
  <c r="H206" i="65"/>
  <c r="K206" i="65" s="1"/>
  <c r="H205" i="65"/>
  <c r="K205" i="65" s="1"/>
  <c r="H204" i="65"/>
  <c r="K204" i="65" s="1"/>
  <c r="O204" i="65" s="1"/>
  <c r="H203" i="65"/>
  <c r="K203" i="65" s="1"/>
  <c r="H202" i="65"/>
  <c r="K202" i="65" s="1"/>
  <c r="H201" i="65"/>
  <c r="K201" i="65" s="1"/>
  <c r="O201" i="65" s="1"/>
  <c r="H200" i="65"/>
  <c r="K200" i="65" s="1"/>
  <c r="H199" i="65"/>
  <c r="K199" i="65" s="1"/>
  <c r="H198" i="65"/>
  <c r="K198" i="65" s="1"/>
  <c r="H197" i="65"/>
  <c r="K197" i="65" s="1"/>
  <c r="H196" i="65"/>
  <c r="K196" i="65" s="1"/>
  <c r="H195" i="65"/>
  <c r="K195" i="65" s="1"/>
  <c r="H194" i="65"/>
  <c r="K194" i="65" s="1"/>
  <c r="O194" i="65" s="1"/>
  <c r="H193" i="65"/>
  <c r="K193" i="65" s="1"/>
  <c r="H192" i="65"/>
  <c r="K192" i="65" s="1"/>
  <c r="H191" i="65"/>
  <c r="K191" i="65" s="1"/>
  <c r="M191" i="65" s="1"/>
  <c r="H190" i="65"/>
  <c r="K190" i="65" s="1"/>
  <c r="H189" i="65"/>
  <c r="K189" i="65" s="1"/>
  <c r="H188" i="65"/>
  <c r="K188" i="65" s="1"/>
  <c r="H187" i="65"/>
  <c r="K187" i="65" s="1"/>
  <c r="H186" i="65"/>
  <c r="K186" i="65" s="1"/>
  <c r="H185" i="65"/>
  <c r="K185" i="65" s="1"/>
  <c r="H184" i="65"/>
  <c r="K184" i="65" s="1"/>
  <c r="H183" i="65"/>
  <c r="K183" i="65" s="1"/>
  <c r="H182" i="65"/>
  <c r="K182" i="65" s="1"/>
  <c r="H181" i="65"/>
  <c r="K181" i="65" s="1"/>
  <c r="H180" i="65"/>
  <c r="K180" i="65" s="1"/>
  <c r="H179" i="65"/>
  <c r="K179" i="65" s="1"/>
  <c r="H178" i="65"/>
  <c r="K178" i="65" s="1"/>
  <c r="H177" i="65"/>
  <c r="K177" i="65" s="1"/>
  <c r="H176" i="65"/>
  <c r="K176" i="65" s="1"/>
  <c r="H175" i="65"/>
  <c r="K175" i="65" s="1"/>
  <c r="H174" i="65"/>
  <c r="K174" i="65" s="1"/>
  <c r="H173" i="65"/>
  <c r="K173" i="65" s="1"/>
  <c r="H172" i="65"/>
  <c r="K172" i="65" s="1"/>
  <c r="H171" i="65"/>
  <c r="K171" i="65" s="1"/>
  <c r="H170" i="65"/>
  <c r="K170" i="65" s="1"/>
  <c r="H169" i="65"/>
  <c r="K169" i="65" s="1"/>
  <c r="H168" i="65"/>
  <c r="K168" i="65" s="1"/>
  <c r="H167" i="65"/>
  <c r="K167" i="65" s="1"/>
  <c r="H166" i="65"/>
  <c r="K166" i="65" s="1"/>
  <c r="H165" i="65"/>
  <c r="K165" i="65" s="1"/>
  <c r="H164" i="65"/>
  <c r="K164" i="65" s="1"/>
  <c r="O164" i="65" s="1"/>
  <c r="H163" i="65"/>
  <c r="K163" i="65" s="1"/>
  <c r="H162" i="65"/>
  <c r="K162" i="65" s="1"/>
  <c r="H161" i="65"/>
  <c r="K161" i="65" s="1"/>
  <c r="O161" i="65" s="1"/>
  <c r="H160" i="65"/>
  <c r="K160" i="65" s="1"/>
  <c r="H159" i="65"/>
  <c r="K159" i="65" s="1"/>
  <c r="H158" i="65"/>
  <c r="K158" i="65" s="1"/>
  <c r="H157" i="65"/>
  <c r="K157" i="65" s="1"/>
  <c r="H156" i="65"/>
  <c r="K156" i="65" s="1"/>
  <c r="H155" i="65"/>
  <c r="K155" i="65" s="1"/>
  <c r="H154" i="65"/>
  <c r="K154" i="65" s="1"/>
  <c r="H153" i="65"/>
  <c r="K153" i="65" s="1"/>
  <c r="H152" i="65"/>
  <c r="K152" i="65" s="1"/>
  <c r="H151" i="65"/>
  <c r="K151" i="65" s="1"/>
  <c r="H150" i="65"/>
  <c r="K150" i="65" s="1"/>
  <c r="H149" i="65"/>
  <c r="K149" i="65" s="1"/>
  <c r="H148" i="65"/>
  <c r="K148" i="65" s="1"/>
  <c r="H147" i="65"/>
  <c r="K147" i="65" s="1"/>
  <c r="H146" i="65"/>
  <c r="K146" i="65" s="1"/>
  <c r="O146" i="65" s="1"/>
  <c r="H145" i="65"/>
  <c r="K145" i="65" s="1"/>
  <c r="O145" i="65" s="1"/>
  <c r="H144" i="65"/>
  <c r="K144" i="65" s="1"/>
  <c r="H143" i="65"/>
  <c r="K143" i="65" s="1"/>
  <c r="M143" i="65" s="1"/>
  <c r="H142" i="65"/>
  <c r="K142" i="65" s="1"/>
  <c r="H141" i="65"/>
  <c r="K141" i="65" s="1"/>
  <c r="H140" i="65"/>
  <c r="K140" i="65" s="1"/>
  <c r="H139" i="65"/>
  <c r="K139" i="65" s="1"/>
  <c r="H138" i="65"/>
  <c r="K138" i="65" s="1"/>
  <c r="H137" i="65"/>
  <c r="K137" i="65" s="1"/>
  <c r="H136" i="65"/>
  <c r="K136" i="65" s="1"/>
  <c r="H135" i="65"/>
  <c r="K135" i="65" s="1"/>
  <c r="H134" i="65"/>
  <c r="K134" i="65" s="1"/>
  <c r="H133" i="65"/>
  <c r="K133" i="65" s="1"/>
  <c r="H132" i="65"/>
  <c r="K132" i="65" s="1"/>
  <c r="H131" i="65"/>
  <c r="K131" i="65" s="1"/>
  <c r="H130" i="65"/>
  <c r="K130" i="65" s="1"/>
  <c r="O130" i="65" s="1"/>
  <c r="H129" i="65"/>
  <c r="K129" i="65" s="1"/>
  <c r="H128" i="65"/>
  <c r="K128" i="65" s="1"/>
  <c r="H127" i="65"/>
  <c r="K127" i="65" s="1"/>
  <c r="M127" i="65" s="1"/>
  <c r="H126" i="65"/>
  <c r="K126" i="65" s="1"/>
  <c r="H125" i="65"/>
  <c r="K125" i="65" s="1"/>
  <c r="H124" i="65"/>
  <c r="K124" i="65" s="1"/>
  <c r="H123" i="65"/>
  <c r="K123" i="65" s="1"/>
  <c r="H122" i="65"/>
  <c r="K122" i="65" s="1"/>
  <c r="H121" i="65"/>
  <c r="K121" i="65" s="1"/>
  <c r="H120" i="65"/>
  <c r="K120" i="65" s="1"/>
  <c r="H119" i="65"/>
  <c r="K119" i="65" s="1"/>
  <c r="H118" i="65"/>
  <c r="K118" i="65" s="1"/>
  <c r="H117" i="65"/>
  <c r="K117" i="65" s="1"/>
  <c r="H116" i="65"/>
  <c r="K116" i="65" s="1"/>
  <c r="H115" i="65"/>
  <c r="K115" i="65" s="1"/>
  <c r="H114" i="65"/>
  <c r="K114" i="65" s="1"/>
  <c r="H113" i="65"/>
  <c r="K113" i="65" s="1"/>
  <c r="H112" i="65"/>
  <c r="K112" i="65" s="1"/>
  <c r="H111" i="65"/>
  <c r="K111" i="65" s="1"/>
  <c r="H110" i="65"/>
  <c r="K110" i="65" s="1"/>
  <c r="H109" i="65"/>
  <c r="K109" i="65" s="1"/>
  <c r="H108" i="65"/>
  <c r="K108" i="65" s="1"/>
  <c r="M108" i="65" s="1"/>
  <c r="H107" i="65"/>
  <c r="K107" i="65" s="1"/>
  <c r="M107" i="65" s="1"/>
  <c r="H106" i="65"/>
  <c r="K106" i="65" s="1"/>
  <c r="H105" i="65"/>
  <c r="K105" i="65" s="1"/>
  <c r="H104" i="65"/>
  <c r="K104" i="65" s="1"/>
  <c r="H103" i="65"/>
  <c r="K103" i="65" s="1"/>
  <c r="H102" i="65"/>
  <c r="K102" i="65" s="1"/>
  <c r="H101" i="65"/>
  <c r="K101" i="65" s="1"/>
  <c r="H100" i="65"/>
  <c r="K100" i="65" s="1"/>
  <c r="H99" i="65"/>
  <c r="K99" i="65" s="1"/>
  <c r="H98" i="65"/>
  <c r="K98" i="65" s="1"/>
  <c r="H97" i="65"/>
  <c r="K97" i="65" s="1"/>
  <c r="H96" i="65"/>
  <c r="K96" i="65" s="1"/>
  <c r="H95" i="65"/>
  <c r="K95" i="65" s="1"/>
  <c r="H94" i="65"/>
  <c r="K94" i="65" s="1"/>
  <c r="H93" i="65"/>
  <c r="K93" i="65" s="1"/>
  <c r="H92" i="65"/>
  <c r="K92" i="65" s="1"/>
  <c r="H91" i="65"/>
  <c r="K91" i="65" s="1"/>
  <c r="M91" i="65" s="1"/>
  <c r="H90" i="65"/>
  <c r="K90" i="65" s="1"/>
  <c r="H89" i="65"/>
  <c r="K89" i="65" s="1"/>
  <c r="M89" i="65" s="1"/>
  <c r="H88" i="65"/>
  <c r="K88" i="65" s="1"/>
  <c r="H87" i="65"/>
  <c r="K87" i="65" s="1"/>
  <c r="H86" i="65"/>
  <c r="K86" i="65" s="1"/>
  <c r="H85" i="65"/>
  <c r="K85" i="65" s="1"/>
  <c r="H84" i="65"/>
  <c r="K84" i="65" s="1"/>
  <c r="H83" i="65"/>
  <c r="K83" i="65" s="1"/>
  <c r="M83" i="65" s="1"/>
  <c r="H82" i="65"/>
  <c r="K82" i="65" s="1"/>
  <c r="H81" i="65"/>
  <c r="K81" i="65" s="1"/>
  <c r="H80" i="65"/>
  <c r="K80" i="65" s="1"/>
  <c r="O80" i="65" s="1"/>
  <c r="H79" i="65"/>
  <c r="K79" i="65" s="1"/>
  <c r="H78" i="65"/>
  <c r="K78" i="65" s="1"/>
  <c r="H77" i="65"/>
  <c r="K77" i="65" s="1"/>
  <c r="H76" i="65"/>
  <c r="K76" i="65" s="1"/>
  <c r="H75" i="65"/>
  <c r="K75" i="65" s="1"/>
  <c r="M75" i="65" s="1"/>
  <c r="H74" i="65"/>
  <c r="K74" i="65" s="1"/>
  <c r="H73" i="65"/>
  <c r="K73" i="65" s="1"/>
  <c r="H72" i="65"/>
  <c r="K72" i="65" s="1"/>
  <c r="O72" i="65" s="1"/>
  <c r="H71" i="65"/>
  <c r="K71" i="65" s="1"/>
  <c r="H70" i="65"/>
  <c r="K70" i="65" s="1"/>
  <c r="H69" i="65"/>
  <c r="K69" i="65" s="1"/>
  <c r="H68" i="65"/>
  <c r="K68" i="65" s="1"/>
  <c r="H67" i="65"/>
  <c r="K67" i="65" s="1"/>
  <c r="M67" i="65" s="1"/>
  <c r="H66" i="65"/>
  <c r="K66" i="65" s="1"/>
  <c r="H65" i="65"/>
  <c r="K65" i="65" s="1"/>
  <c r="H64" i="65"/>
  <c r="K64" i="65" s="1"/>
  <c r="H63" i="65"/>
  <c r="K63" i="65" s="1"/>
  <c r="H62" i="65"/>
  <c r="K62" i="65" s="1"/>
  <c r="H61" i="65"/>
  <c r="K61" i="65" s="1"/>
  <c r="H60" i="65"/>
  <c r="K60" i="65" s="1"/>
  <c r="H59" i="65"/>
  <c r="K59" i="65" s="1"/>
  <c r="M59" i="65" s="1"/>
  <c r="H58" i="65"/>
  <c r="K58" i="65" s="1"/>
  <c r="H57" i="65"/>
  <c r="K57" i="65" s="1"/>
  <c r="M57" i="65" s="1"/>
  <c r="H56" i="65"/>
  <c r="K56" i="65" s="1"/>
  <c r="H55" i="65"/>
  <c r="K55" i="65" s="1"/>
  <c r="H54" i="65"/>
  <c r="K54" i="65" s="1"/>
  <c r="H53" i="65"/>
  <c r="K53" i="65" s="1"/>
  <c r="H52" i="65"/>
  <c r="K52" i="65" s="1"/>
  <c r="H51" i="65"/>
  <c r="K51" i="65" s="1"/>
  <c r="H50" i="65"/>
  <c r="K50" i="65" s="1"/>
  <c r="H49" i="65"/>
  <c r="K49" i="65" s="1"/>
  <c r="M49" i="65" s="1"/>
  <c r="H48" i="65"/>
  <c r="K48" i="65" s="1"/>
  <c r="H47" i="65"/>
  <c r="K47" i="65" s="1"/>
  <c r="H46" i="65"/>
  <c r="K46" i="65" s="1"/>
  <c r="H45" i="65"/>
  <c r="K45" i="65" s="1"/>
  <c r="H44" i="65"/>
  <c r="K44" i="65" s="1"/>
  <c r="H43" i="65"/>
  <c r="K43" i="65" s="1"/>
  <c r="H42" i="65"/>
  <c r="K42" i="65" s="1"/>
  <c r="H41" i="65"/>
  <c r="K41" i="65" s="1"/>
  <c r="M41" i="65" s="1"/>
  <c r="H40" i="65"/>
  <c r="K40" i="65" s="1"/>
  <c r="O40" i="65" s="1"/>
  <c r="H39" i="65"/>
  <c r="K39" i="65" s="1"/>
  <c r="H38" i="65"/>
  <c r="K38" i="65" s="1"/>
  <c r="H37" i="65"/>
  <c r="K37" i="65" s="1"/>
  <c r="H36" i="65"/>
  <c r="K36" i="65" s="1"/>
  <c r="H35" i="65"/>
  <c r="K35" i="65" s="1"/>
  <c r="M35" i="65" s="1"/>
  <c r="H34" i="65"/>
  <c r="K34" i="65" s="1"/>
  <c r="H33" i="65"/>
  <c r="K33" i="65" s="1"/>
  <c r="M33" i="65" s="1"/>
  <c r="H32" i="65"/>
  <c r="K32" i="65" s="1"/>
  <c r="O32" i="65" s="1"/>
  <c r="H31" i="65"/>
  <c r="K31" i="65" s="1"/>
  <c r="H30" i="65"/>
  <c r="K30" i="65" s="1"/>
  <c r="H29" i="65"/>
  <c r="K29" i="65" s="1"/>
  <c r="H28" i="65"/>
  <c r="K28" i="65" s="1"/>
  <c r="H27" i="65"/>
  <c r="K27" i="65" s="1"/>
  <c r="H26" i="65"/>
  <c r="K26" i="65" s="1"/>
  <c r="H25" i="65"/>
  <c r="K25" i="65" s="1"/>
  <c r="H24" i="65"/>
  <c r="K24" i="65" s="1"/>
  <c r="H23" i="65"/>
  <c r="K23" i="65" s="1"/>
  <c r="H22" i="65"/>
  <c r="K22" i="65" s="1"/>
  <c r="H21" i="65"/>
  <c r="K21" i="65" s="1"/>
  <c r="H20" i="65"/>
  <c r="K20" i="65" s="1"/>
  <c r="H19" i="65"/>
  <c r="K19" i="65" s="1"/>
  <c r="M19" i="65" s="1"/>
  <c r="H18" i="65"/>
  <c r="K18" i="65" s="1"/>
  <c r="H17" i="65"/>
  <c r="K17" i="65" s="1"/>
  <c r="M17" i="65" s="1"/>
  <c r="H16" i="65"/>
  <c r="K16" i="65" s="1"/>
  <c r="M16" i="65" s="1"/>
  <c r="H15" i="65"/>
  <c r="K15" i="65" s="1"/>
  <c r="H14" i="65"/>
  <c r="K14" i="65" s="1"/>
  <c r="H13" i="65"/>
  <c r="K13" i="65" s="1"/>
  <c r="N263" i="64"/>
  <c r="G263" i="64"/>
  <c r="F263" i="64"/>
  <c r="E263" i="64"/>
  <c r="D263" i="64"/>
  <c r="C263" i="64"/>
  <c r="H262" i="64"/>
  <c r="K262" i="64" s="1"/>
  <c r="O262" i="64" s="1"/>
  <c r="H261" i="64"/>
  <c r="K261" i="64" s="1"/>
  <c r="H260" i="64"/>
  <c r="K260" i="64" s="1"/>
  <c r="H259" i="64"/>
  <c r="K259" i="64" s="1"/>
  <c r="H258" i="64"/>
  <c r="K258" i="64" s="1"/>
  <c r="O258" i="64" s="1"/>
  <c r="H257" i="64"/>
  <c r="K257" i="64" s="1"/>
  <c r="H256" i="64"/>
  <c r="K256" i="64" s="1"/>
  <c r="H255" i="64"/>
  <c r="K255" i="64" s="1"/>
  <c r="M255" i="64" s="1"/>
  <c r="H254" i="64"/>
  <c r="K254" i="64" s="1"/>
  <c r="H253" i="64"/>
  <c r="K253" i="64" s="1"/>
  <c r="H252" i="64"/>
  <c r="K252" i="64" s="1"/>
  <c r="H251" i="64"/>
  <c r="K251" i="64" s="1"/>
  <c r="M251" i="64" s="1"/>
  <c r="H250" i="64"/>
  <c r="K250" i="64" s="1"/>
  <c r="H249" i="64"/>
  <c r="K249" i="64" s="1"/>
  <c r="H248" i="64"/>
  <c r="K248" i="64" s="1"/>
  <c r="H247" i="64"/>
  <c r="K247" i="64" s="1"/>
  <c r="H246" i="64"/>
  <c r="K246" i="64" s="1"/>
  <c r="O246" i="64" s="1"/>
  <c r="H245" i="64"/>
  <c r="K245" i="64" s="1"/>
  <c r="H244" i="64"/>
  <c r="K244" i="64" s="1"/>
  <c r="H243" i="64"/>
  <c r="K243" i="64" s="1"/>
  <c r="H242" i="64"/>
  <c r="K242" i="64" s="1"/>
  <c r="O242" i="64" s="1"/>
  <c r="H241" i="64"/>
  <c r="K241" i="64" s="1"/>
  <c r="H240" i="64"/>
  <c r="K240" i="64" s="1"/>
  <c r="H239" i="64"/>
  <c r="K239" i="64" s="1"/>
  <c r="H238" i="64"/>
  <c r="K238" i="64" s="1"/>
  <c r="H237" i="64"/>
  <c r="K237" i="64" s="1"/>
  <c r="H236" i="64"/>
  <c r="K236" i="64" s="1"/>
  <c r="H235" i="64"/>
  <c r="K235" i="64" s="1"/>
  <c r="M235" i="64" s="1"/>
  <c r="H234" i="64"/>
  <c r="K234" i="64" s="1"/>
  <c r="H233" i="64"/>
  <c r="K233" i="64" s="1"/>
  <c r="H232" i="64"/>
  <c r="K232" i="64" s="1"/>
  <c r="H231" i="64"/>
  <c r="K231" i="64" s="1"/>
  <c r="H230" i="64"/>
  <c r="K230" i="64" s="1"/>
  <c r="H229" i="64"/>
  <c r="K229" i="64" s="1"/>
  <c r="H228" i="64"/>
  <c r="K228" i="64" s="1"/>
  <c r="H227" i="64"/>
  <c r="K227" i="64" s="1"/>
  <c r="M227" i="64" s="1"/>
  <c r="H226" i="64"/>
  <c r="K226" i="64" s="1"/>
  <c r="O226" i="64" s="1"/>
  <c r="H225" i="64"/>
  <c r="K225" i="64" s="1"/>
  <c r="H224" i="64"/>
  <c r="K224" i="64" s="1"/>
  <c r="H223" i="64"/>
  <c r="K223" i="64" s="1"/>
  <c r="M223" i="64" s="1"/>
  <c r="H222" i="64"/>
  <c r="K222" i="64" s="1"/>
  <c r="H221" i="64"/>
  <c r="K221" i="64" s="1"/>
  <c r="H220" i="64"/>
  <c r="K220" i="64" s="1"/>
  <c r="H219" i="64"/>
  <c r="K219" i="64" s="1"/>
  <c r="M219" i="64" s="1"/>
  <c r="H218" i="64"/>
  <c r="K218" i="64" s="1"/>
  <c r="H217" i="64"/>
  <c r="K217" i="64" s="1"/>
  <c r="H216" i="64"/>
  <c r="K216" i="64" s="1"/>
  <c r="H215" i="64"/>
  <c r="K215" i="64" s="1"/>
  <c r="H214" i="64"/>
  <c r="K214" i="64" s="1"/>
  <c r="O214" i="64" s="1"/>
  <c r="H213" i="64"/>
  <c r="K213" i="64" s="1"/>
  <c r="H212" i="64"/>
  <c r="K212" i="64" s="1"/>
  <c r="H211" i="64"/>
  <c r="K211" i="64" s="1"/>
  <c r="H210" i="64"/>
  <c r="K210" i="64" s="1"/>
  <c r="O210" i="64" s="1"/>
  <c r="H209" i="64"/>
  <c r="K209" i="64" s="1"/>
  <c r="H208" i="64"/>
  <c r="K208" i="64" s="1"/>
  <c r="H207" i="64"/>
  <c r="K207" i="64" s="1"/>
  <c r="H206" i="64"/>
  <c r="K206" i="64" s="1"/>
  <c r="H205" i="64"/>
  <c r="K205" i="64" s="1"/>
  <c r="H204" i="64"/>
  <c r="K204" i="64" s="1"/>
  <c r="H203" i="64"/>
  <c r="K203" i="64" s="1"/>
  <c r="M203" i="64" s="1"/>
  <c r="H202" i="64"/>
  <c r="K202" i="64" s="1"/>
  <c r="H201" i="64"/>
  <c r="K201" i="64" s="1"/>
  <c r="H200" i="64"/>
  <c r="K200" i="64" s="1"/>
  <c r="H199" i="64"/>
  <c r="K199" i="64" s="1"/>
  <c r="H198" i="64"/>
  <c r="K198" i="64" s="1"/>
  <c r="H197" i="64"/>
  <c r="K197" i="64" s="1"/>
  <c r="H196" i="64"/>
  <c r="K196" i="64" s="1"/>
  <c r="H195" i="64"/>
  <c r="K195" i="64" s="1"/>
  <c r="M195" i="64" s="1"/>
  <c r="H194" i="64"/>
  <c r="K194" i="64" s="1"/>
  <c r="H193" i="64"/>
  <c r="K193" i="64" s="1"/>
  <c r="H192" i="64"/>
  <c r="K192" i="64" s="1"/>
  <c r="H191" i="64"/>
  <c r="K191" i="64" s="1"/>
  <c r="M191" i="64" s="1"/>
  <c r="H190" i="64"/>
  <c r="K190" i="64" s="1"/>
  <c r="H189" i="64"/>
  <c r="K189" i="64" s="1"/>
  <c r="H188" i="64"/>
  <c r="K188" i="64" s="1"/>
  <c r="H187" i="64"/>
  <c r="K187" i="64" s="1"/>
  <c r="M187" i="64" s="1"/>
  <c r="H186" i="64"/>
  <c r="K186" i="64" s="1"/>
  <c r="O186" i="64" s="1"/>
  <c r="H185" i="64"/>
  <c r="K185" i="64" s="1"/>
  <c r="H184" i="64"/>
  <c r="K184" i="64" s="1"/>
  <c r="H183" i="64"/>
  <c r="K183" i="64" s="1"/>
  <c r="H182" i="64"/>
  <c r="K182" i="64" s="1"/>
  <c r="O182" i="64" s="1"/>
  <c r="H181" i="64"/>
  <c r="K181" i="64" s="1"/>
  <c r="H180" i="64"/>
  <c r="K180" i="64" s="1"/>
  <c r="H179" i="64"/>
  <c r="K179" i="64" s="1"/>
  <c r="H178" i="64"/>
  <c r="K178" i="64" s="1"/>
  <c r="O178" i="64" s="1"/>
  <c r="H177" i="64"/>
  <c r="K177" i="64" s="1"/>
  <c r="H176" i="64"/>
  <c r="K176" i="64" s="1"/>
  <c r="H175" i="64"/>
  <c r="K175" i="64" s="1"/>
  <c r="H174" i="64"/>
  <c r="K174" i="64" s="1"/>
  <c r="H173" i="64"/>
  <c r="K173" i="64" s="1"/>
  <c r="H172" i="64"/>
  <c r="K172" i="64" s="1"/>
  <c r="H171" i="64"/>
  <c r="K171" i="64" s="1"/>
  <c r="M171" i="64" s="1"/>
  <c r="H170" i="64"/>
  <c r="K170" i="64" s="1"/>
  <c r="H169" i="64"/>
  <c r="K169" i="64" s="1"/>
  <c r="H168" i="64"/>
  <c r="K168" i="64" s="1"/>
  <c r="H167" i="64"/>
  <c r="K167" i="64" s="1"/>
  <c r="H166" i="64"/>
  <c r="K166" i="64" s="1"/>
  <c r="H165" i="64"/>
  <c r="K165" i="64" s="1"/>
  <c r="H164" i="64"/>
  <c r="K164" i="64" s="1"/>
  <c r="H163" i="64"/>
  <c r="K163" i="64" s="1"/>
  <c r="H162" i="64"/>
  <c r="K162" i="64" s="1"/>
  <c r="O162" i="64" s="1"/>
  <c r="H161" i="64"/>
  <c r="K161" i="64" s="1"/>
  <c r="H160" i="64"/>
  <c r="K160" i="64" s="1"/>
  <c r="M160" i="64" s="1"/>
  <c r="H159" i="64"/>
  <c r="K159" i="64" s="1"/>
  <c r="M159" i="64" s="1"/>
  <c r="H158" i="64"/>
  <c r="K158" i="64" s="1"/>
  <c r="H157" i="64"/>
  <c r="K157" i="64" s="1"/>
  <c r="H156" i="64"/>
  <c r="K156" i="64" s="1"/>
  <c r="M156" i="64" s="1"/>
  <c r="H155" i="64"/>
  <c r="K155" i="64" s="1"/>
  <c r="M155" i="64" s="1"/>
  <c r="H154" i="64"/>
  <c r="K154" i="64" s="1"/>
  <c r="O154" i="64" s="1"/>
  <c r="H153" i="64"/>
  <c r="K153" i="64" s="1"/>
  <c r="H152" i="64"/>
  <c r="K152" i="64" s="1"/>
  <c r="M152" i="64" s="1"/>
  <c r="H151" i="64"/>
  <c r="K151" i="64" s="1"/>
  <c r="H150" i="64"/>
  <c r="K150" i="64" s="1"/>
  <c r="O150" i="64" s="1"/>
  <c r="H149" i="64"/>
  <c r="K149" i="64" s="1"/>
  <c r="H148" i="64"/>
  <c r="K148" i="64" s="1"/>
  <c r="H147" i="64"/>
  <c r="K147" i="64" s="1"/>
  <c r="H146" i="64"/>
  <c r="K146" i="64" s="1"/>
  <c r="O146" i="64" s="1"/>
  <c r="H145" i="64"/>
  <c r="K145" i="64" s="1"/>
  <c r="H144" i="64"/>
  <c r="K144" i="64" s="1"/>
  <c r="H143" i="64"/>
  <c r="K143" i="64" s="1"/>
  <c r="H142" i="64"/>
  <c r="K142" i="64" s="1"/>
  <c r="H141" i="64"/>
  <c r="K141" i="64" s="1"/>
  <c r="H140" i="64"/>
  <c r="K140" i="64" s="1"/>
  <c r="H139" i="64"/>
  <c r="K139" i="64" s="1"/>
  <c r="M139" i="64" s="1"/>
  <c r="H138" i="64"/>
  <c r="K138" i="64" s="1"/>
  <c r="H137" i="64"/>
  <c r="K137" i="64" s="1"/>
  <c r="H136" i="64"/>
  <c r="K136" i="64" s="1"/>
  <c r="M136" i="64" s="1"/>
  <c r="H135" i="64"/>
  <c r="K135" i="64" s="1"/>
  <c r="H134" i="64"/>
  <c r="K134" i="64" s="1"/>
  <c r="H133" i="64"/>
  <c r="K133" i="64" s="1"/>
  <c r="H132" i="64"/>
  <c r="K132" i="64" s="1"/>
  <c r="H131" i="64"/>
  <c r="K131" i="64" s="1"/>
  <c r="M131" i="64" s="1"/>
  <c r="H130" i="64"/>
  <c r="K130" i="64" s="1"/>
  <c r="O130" i="64" s="1"/>
  <c r="H129" i="64"/>
  <c r="K129" i="64" s="1"/>
  <c r="H128" i="64"/>
  <c r="K128" i="64" s="1"/>
  <c r="M128" i="64" s="1"/>
  <c r="H127" i="64"/>
  <c r="K127" i="64" s="1"/>
  <c r="M127" i="64" s="1"/>
  <c r="H126" i="64"/>
  <c r="K126" i="64" s="1"/>
  <c r="H125" i="64"/>
  <c r="K125" i="64" s="1"/>
  <c r="H124" i="64"/>
  <c r="K124" i="64" s="1"/>
  <c r="M124" i="64" s="1"/>
  <c r="H123" i="64"/>
  <c r="K123" i="64" s="1"/>
  <c r="H122" i="64"/>
  <c r="K122" i="64" s="1"/>
  <c r="O122" i="64" s="1"/>
  <c r="H121" i="64"/>
  <c r="K121" i="64" s="1"/>
  <c r="H120" i="64"/>
  <c r="K120" i="64" s="1"/>
  <c r="H119" i="64"/>
  <c r="K119" i="64" s="1"/>
  <c r="H118" i="64"/>
  <c r="K118" i="64" s="1"/>
  <c r="O118" i="64" s="1"/>
  <c r="H117" i="64"/>
  <c r="K117" i="64" s="1"/>
  <c r="H116" i="64"/>
  <c r="K116" i="64" s="1"/>
  <c r="H115" i="64"/>
  <c r="K115" i="64" s="1"/>
  <c r="H114" i="64"/>
  <c r="K114" i="64" s="1"/>
  <c r="H113" i="64"/>
  <c r="K113" i="64" s="1"/>
  <c r="H112" i="64"/>
  <c r="K112" i="64" s="1"/>
  <c r="H111" i="64"/>
  <c r="K111" i="64" s="1"/>
  <c r="M111" i="64" s="1"/>
  <c r="H110" i="64"/>
  <c r="K110" i="64" s="1"/>
  <c r="H109" i="64"/>
  <c r="K109" i="64" s="1"/>
  <c r="H108" i="64"/>
  <c r="K108" i="64" s="1"/>
  <c r="M108" i="64" s="1"/>
  <c r="H107" i="64"/>
  <c r="K107" i="64" s="1"/>
  <c r="H106" i="64"/>
  <c r="K106" i="64" s="1"/>
  <c r="H105" i="64"/>
  <c r="K105" i="64" s="1"/>
  <c r="H104" i="64"/>
  <c r="K104" i="64" s="1"/>
  <c r="M104" i="64" s="1"/>
  <c r="H103" i="64"/>
  <c r="K103" i="64" s="1"/>
  <c r="H102" i="64"/>
  <c r="K102" i="64" s="1"/>
  <c r="O102" i="64" s="1"/>
  <c r="H101" i="64"/>
  <c r="K101" i="64" s="1"/>
  <c r="H100" i="64"/>
  <c r="K100" i="64" s="1"/>
  <c r="H99" i="64"/>
  <c r="K99" i="64" s="1"/>
  <c r="H98" i="64"/>
  <c r="K98" i="64" s="1"/>
  <c r="O98" i="64" s="1"/>
  <c r="H97" i="64"/>
  <c r="K97" i="64" s="1"/>
  <c r="H96" i="64"/>
  <c r="K96" i="64" s="1"/>
  <c r="M96" i="64" s="1"/>
  <c r="H95" i="64"/>
  <c r="K95" i="64" s="1"/>
  <c r="H94" i="64"/>
  <c r="K94" i="64" s="1"/>
  <c r="O94" i="64" s="1"/>
  <c r="H93" i="64"/>
  <c r="K93" i="64" s="1"/>
  <c r="O93" i="64" s="1"/>
  <c r="H92" i="64"/>
  <c r="K92" i="64" s="1"/>
  <c r="H91" i="64"/>
  <c r="K91" i="64" s="1"/>
  <c r="H90" i="64"/>
  <c r="K90" i="64" s="1"/>
  <c r="H89" i="64"/>
  <c r="K89" i="64" s="1"/>
  <c r="O89" i="64" s="1"/>
  <c r="H88" i="64"/>
  <c r="K88" i="64" s="1"/>
  <c r="H87" i="64"/>
  <c r="K87" i="64" s="1"/>
  <c r="H86" i="64"/>
  <c r="K86" i="64" s="1"/>
  <c r="H85" i="64"/>
  <c r="K85" i="64" s="1"/>
  <c r="O85" i="64" s="1"/>
  <c r="H84" i="64"/>
  <c r="K84" i="64" s="1"/>
  <c r="M84" i="64" s="1"/>
  <c r="H83" i="64"/>
  <c r="K83" i="64" s="1"/>
  <c r="H82" i="64"/>
  <c r="K82" i="64" s="1"/>
  <c r="H81" i="64"/>
  <c r="K81" i="64" s="1"/>
  <c r="H80" i="64"/>
  <c r="K80" i="64" s="1"/>
  <c r="H79" i="64"/>
  <c r="K79" i="64" s="1"/>
  <c r="H78" i="64"/>
  <c r="K78" i="64" s="1"/>
  <c r="H77" i="64"/>
  <c r="K77" i="64" s="1"/>
  <c r="O77" i="64" s="1"/>
  <c r="H76" i="64"/>
  <c r="K76" i="64" s="1"/>
  <c r="H75" i="64"/>
  <c r="K75" i="64" s="1"/>
  <c r="H74" i="64"/>
  <c r="K74" i="64" s="1"/>
  <c r="O74" i="64" s="1"/>
  <c r="H73" i="64"/>
  <c r="K73" i="64" s="1"/>
  <c r="O73" i="64" s="1"/>
  <c r="H72" i="64"/>
  <c r="K72" i="64" s="1"/>
  <c r="H71" i="64"/>
  <c r="K71" i="64" s="1"/>
  <c r="H70" i="64"/>
  <c r="K70" i="64" s="1"/>
  <c r="H69" i="64"/>
  <c r="K69" i="64" s="1"/>
  <c r="O69" i="64" s="1"/>
  <c r="H68" i="64"/>
  <c r="K68" i="64" s="1"/>
  <c r="O68" i="64" s="1"/>
  <c r="H67" i="64"/>
  <c r="K67" i="64" s="1"/>
  <c r="H66" i="64"/>
  <c r="K66" i="64" s="1"/>
  <c r="H65" i="64"/>
  <c r="K65" i="64" s="1"/>
  <c r="O65" i="64" s="1"/>
  <c r="H64" i="64"/>
  <c r="K64" i="64" s="1"/>
  <c r="O64" i="64" s="1"/>
  <c r="H63" i="64"/>
  <c r="K63" i="64" s="1"/>
  <c r="H62" i="64"/>
  <c r="K62" i="64" s="1"/>
  <c r="O62" i="64" s="1"/>
  <c r="H61" i="64"/>
  <c r="K61" i="64" s="1"/>
  <c r="O61" i="64" s="1"/>
  <c r="H60" i="64"/>
  <c r="K60" i="64" s="1"/>
  <c r="H59" i="64"/>
  <c r="K59" i="64" s="1"/>
  <c r="H58" i="64"/>
  <c r="K58" i="64" s="1"/>
  <c r="H57" i="64"/>
  <c r="K57" i="64" s="1"/>
  <c r="O57" i="64" s="1"/>
  <c r="H56" i="64"/>
  <c r="K56" i="64" s="1"/>
  <c r="O56" i="64" s="1"/>
  <c r="H55" i="64"/>
  <c r="K55" i="64" s="1"/>
  <c r="H54" i="64"/>
  <c r="K54" i="64" s="1"/>
  <c r="H53" i="64"/>
  <c r="K53" i="64" s="1"/>
  <c r="O53" i="64" s="1"/>
  <c r="H52" i="64"/>
  <c r="K52" i="64" s="1"/>
  <c r="M52" i="64" s="1"/>
  <c r="H51" i="64"/>
  <c r="K51" i="64" s="1"/>
  <c r="H50" i="64"/>
  <c r="K50" i="64" s="1"/>
  <c r="H49" i="64"/>
  <c r="K49" i="64" s="1"/>
  <c r="O49" i="64" s="1"/>
  <c r="H48" i="64"/>
  <c r="K48" i="64" s="1"/>
  <c r="H47" i="64"/>
  <c r="K47" i="64" s="1"/>
  <c r="H46" i="64"/>
  <c r="K46" i="64" s="1"/>
  <c r="H45" i="64"/>
  <c r="K45" i="64" s="1"/>
  <c r="H44" i="64"/>
  <c r="K44" i="64" s="1"/>
  <c r="H43" i="64"/>
  <c r="K43" i="64" s="1"/>
  <c r="H42" i="64"/>
  <c r="K42" i="64" s="1"/>
  <c r="H41" i="64"/>
  <c r="K41" i="64" s="1"/>
  <c r="H40" i="64"/>
  <c r="K40" i="64" s="1"/>
  <c r="O40" i="64" s="1"/>
  <c r="H39" i="64"/>
  <c r="K39" i="64" s="1"/>
  <c r="H38" i="64"/>
  <c r="K38" i="64" s="1"/>
  <c r="O38" i="64" s="1"/>
  <c r="H37" i="64"/>
  <c r="K37" i="64" s="1"/>
  <c r="H36" i="64"/>
  <c r="K36" i="64" s="1"/>
  <c r="H35" i="64"/>
  <c r="K35" i="64" s="1"/>
  <c r="H34" i="64"/>
  <c r="K34" i="64" s="1"/>
  <c r="H33" i="64"/>
  <c r="K33" i="64" s="1"/>
  <c r="H32" i="64"/>
  <c r="K32" i="64" s="1"/>
  <c r="M32" i="64" s="1"/>
  <c r="H31" i="64"/>
  <c r="K31" i="64" s="1"/>
  <c r="H30" i="64"/>
  <c r="K30" i="64" s="1"/>
  <c r="H29" i="64"/>
  <c r="K29" i="64" s="1"/>
  <c r="H28" i="64"/>
  <c r="K28" i="64" s="1"/>
  <c r="H27" i="64"/>
  <c r="K27" i="64" s="1"/>
  <c r="H26" i="64"/>
  <c r="K26" i="64" s="1"/>
  <c r="H25" i="64"/>
  <c r="K25" i="64" s="1"/>
  <c r="H24" i="64"/>
  <c r="K24" i="64" s="1"/>
  <c r="H23" i="64"/>
  <c r="K23" i="64" s="1"/>
  <c r="H22" i="64"/>
  <c r="K22" i="64" s="1"/>
  <c r="O22" i="64" s="1"/>
  <c r="H21" i="64"/>
  <c r="K21" i="64" s="1"/>
  <c r="H20" i="64"/>
  <c r="K20" i="64" s="1"/>
  <c r="H19" i="64"/>
  <c r="K19" i="64" s="1"/>
  <c r="H18" i="64"/>
  <c r="K18" i="64" s="1"/>
  <c r="H17" i="64"/>
  <c r="K17" i="64" s="1"/>
  <c r="H16" i="64"/>
  <c r="K16" i="64" s="1"/>
  <c r="M16" i="64" s="1"/>
  <c r="H15" i="64"/>
  <c r="K15" i="64" s="1"/>
  <c r="H14" i="64"/>
  <c r="K14" i="64" s="1"/>
  <c r="H13" i="64"/>
  <c r="K13" i="64" s="1"/>
  <c r="O88" i="64" l="1"/>
  <c r="O81" i="64"/>
  <c r="O194" i="64"/>
  <c r="F17" i="63"/>
  <c r="O88" i="65"/>
  <c r="O21" i="65"/>
  <c r="O13" i="65"/>
  <c r="G17" i="63"/>
  <c r="O77" i="66"/>
  <c r="O13" i="66"/>
  <c r="H17" i="63"/>
  <c r="O155" i="67"/>
  <c r="O163" i="67"/>
  <c r="O171" i="67"/>
  <c r="O187" i="67"/>
  <c r="O109" i="67"/>
  <c r="O46" i="67"/>
  <c r="O54" i="67"/>
  <c r="O62" i="67"/>
  <c r="O78" i="67"/>
  <c r="O86" i="67"/>
  <c r="I17" i="63"/>
  <c r="O47" i="68"/>
  <c r="O55" i="68"/>
  <c r="O19" i="68"/>
  <c r="O79" i="68"/>
  <c r="O67" i="68"/>
  <c r="O75" i="68"/>
  <c r="O83" i="68"/>
  <c r="O87" i="68"/>
  <c r="O106" i="68"/>
  <c r="O194" i="68"/>
  <c r="J17" i="63"/>
  <c r="O193" i="69"/>
  <c r="O138" i="69"/>
  <c r="M13" i="69"/>
  <c r="K17" i="63"/>
  <c r="J16" i="70"/>
  <c r="O18" i="64"/>
  <c r="M18" i="64"/>
  <c r="O20" i="64"/>
  <c r="M20" i="64"/>
  <c r="M24" i="64"/>
  <c r="O24" i="64"/>
  <c r="O28" i="64"/>
  <c r="M28" i="64"/>
  <c r="O34" i="64"/>
  <c r="M34" i="64"/>
  <c r="O36" i="64"/>
  <c r="M36" i="64"/>
  <c r="O44" i="64"/>
  <c r="M44" i="64"/>
  <c r="O48" i="64"/>
  <c r="M48" i="64"/>
  <c r="O54" i="64"/>
  <c r="M54" i="64"/>
  <c r="O58" i="64"/>
  <c r="M58" i="64"/>
  <c r="O60" i="64"/>
  <c r="M60" i="64"/>
  <c r="O72" i="64"/>
  <c r="M72" i="64"/>
  <c r="O76" i="64"/>
  <c r="P76" i="64" s="1"/>
  <c r="M76" i="64"/>
  <c r="O80" i="64"/>
  <c r="M80" i="64"/>
  <c r="O86" i="64"/>
  <c r="M86" i="64"/>
  <c r="O90" i="64"/>
  <c r="M90" i="64"/>
  <c r="O92" i="64"/>
  <c r="P92" i="64" s="1"/>
  <c r="M92" i="64"/>
  <c r="O97" i="64"/>
  <c r="M97" i="64"/>
  <c r="M99" i="64"/>
  <c r="O99" i="64"/>
  <c r="M100" i="64"/>
  <c r="O100" i="64"/>
  <c r="O101" i="64"/>
  <c r="P101" i="64" s="1"/>
  <c r="M101" i="64"/>
  <c r="M103" i="64"/>
  <c r="O103" i="64"/>
  <c r="O105" i="64"/>
  <c r="M105" i="64"/>
  <c r="M107" i="64"/>
  <c r="O107" i="64"/>
  <c r="O109" i="64"/>
  <c r="M109" i="64"/>
  <c r="O110" i="64"/>
  <c r="M110" i="64"/>
  <c r="O113" i="64"/>
  <c r="M113" i="64"/>
  <c r="M116" i="64"/>
  <c r="O116" i="64"/>
  <c r="O117" i="64"/>
  <c r="P117" i="64" s="1"/>
  <c r="M117" i="64"/>
  <c r="M119" i="64"/>
  <c r="O119" i="64"/>
  <c r="O121" i="64"/>
  <c r="M121" i="64"/>
  <c r="O125" i="64"/>
  <c r="M125" i="64"/>
  <c r="O126" i="64"/>
  <c r="M126" i="64"/>
  <c r="O129" i="64"/>
  <c r="M129" i="64"/>
  <c r="M132" i="64"/>
  <c r="O132" i="64"/>
  <c r="P132" i="64" s="1"/>
  <c r="O133" i="64"/>
  <c r="M133" i="64"/>
  <c r="M135" i="64"/>
  <c r="O135" i="64"/>
  <c r="O137" i="64"/>
  <c r="M137" i="64"/>
  <c r="O141" i="64"/>
  <c r="M141" i="64"/>
  <c r="O142" i="64"/>
  <c r="M142" i="64"/>
  <c r="O145" i="64"/>
  <c r="M145" i="64"/>
  <c r="M148" i="64"/>
  <c r="O148" i="64"/>
  <c r="O149" i="64"/>
  <c r="M149" i="64"/>
  <c r="M151" i="64"/>
  <c r="O151" i="64"/>
  <c r="O153" i="64"/>
  <c r="M153" i="64"/>
  <c r="O157" i="64"/>
  <c r="M157" i="64"/>
  <c r="O158" i="64"/>
  <c r="M158" i="64"/>
  <c r="O161" i="64"/>
  <c r="M161" i="64"/>
  <c r="M163" i="64"/>
  <c r="O163" i="64"/>
  <c r="M164" i="64"/>
  <c r="O164" i="64"/>
  <c r="O165" i="64"/>
  <c r="M165" i="64"/>
  <c r="M167" i="64"/>
  <c r="O167" i="64"/>
  <c r="M168" i="64"/>
  <c r="O168" i="64"/>
  <c r="O169" i="64"/>
  <c r="M169" i="64"/>
  <c r="M172" i="64"/>
  <c r="O172" i="64"/>
  <c r="O173" i="64"/>
  <c r="M173" i="64"/>
  <c r="O174" i="64"/>
  <c r="M174" i="64"/>
  <c r="M176" i="64"/>
  <c r="O176" i="64"/>
  <c r="O177" i="64"/>
  <c r="M177" i="64"/>
  <c r="M180" i="64"/>
  <c r="O180" i="64"/>
  <c r="O181" i="64"/>
  <c r="P181" i="64" s="1"/>
  <c r="M181" i="64"/>
  <c r="M183" i="64"/>
  <c r="O183" i="64"/>
  <c r="M184" i="64"/>
  <c r="O184" i="64"/>
  <c r="O185" i="64"/>
  <c r="M185" i="64"/>
  <c r="M188" i="64"/>
  <c r="O188" i="64"/>
  <c r="O189" i="64"/>
  <c r="M189" i="64"/>
  <c r="O190" i="64"/>
  <c r="M190" i="64"/>
  <c r="M192" i="64"/>
  <c r="O192" i="64"/>
  <c r="O193" i="64"/>
  <c r="M193" i="64"/>
  <c r="M196" i="64"/>
  <c r="O196" i="64"/>
  <c r="O197" i="64"/>
  <c r="M197" i="64"/>
  <c r="M199" i="64"/>
  <c r="O199" i="64"/>
  <c r="M200" i="64"/>
  <c r="O200" i="64"/>
  <c r="O201" i="64"/>
  <c r="M201" i="64"/>
  <c r="M204" i="64"/>
  <c r="O204" i="64"/>
  <c r="O205" i="64"/>
  <c r="M205" i="64"/>
  <c r="O206" i="64"/>
  <c r="M206" i="64"/>
  <c r="M208" i="64"/>
  <c r="O208" i="64"/>
  <c r="O209" i="64"/>
  <c r="M209" i="64"/>
  <c r="M212" i="64"/>
  <c r="O212" i="64"/>
  <c r="O213" i="64"/>
  <c r="P213" i="64" s="1"/>
  <c r="M213" i="64"/>
  <c r="M215" i="64"/>
  <c r="O215" i="64"/>
  <c r="M216" i="64"/>
  <c r="O216" i="64"/>
  <c r="O217" i="64"/>
  <c r="M217" i="64"/>
  <c r="O218" i="64"/>
  <c r="M218" i="64"/>
  <c r="M220" i="64"/>
  <c r="O220" i="64"/>
  <c r="O221" i="64"/>
  <c r="M221" i="64"/>
  <c r="O222" i="64"/>
  <c r="M222" i="64"/>
  <c r="M224" i="64"/>
  <c r="O224" i="64"/>
  <c r="O225" i="64"/>
  <c r="M225" i="64"/>
  <c r="P225" i="64" s="1"/>
  <c r="M228" i="64"/>
  <c r="O228" i="64"/>
  <c r="P228" i="64" s="1"/>
  <c r="O229" i="64"/>
  <c r="M229" i="64"/>
  <c r="M231" i="64"/>
  <c r="O231" i="64"/>
  <c r="M232" i="64"/>
  <c r="O232" i="64"/>
  <c r="O233" i="64"/>
  <c r="M233" i="64"/>
  <c r="P233" i="64" s="1"/>
  <c r="M236" i="64"/>
  <c r="O236" i="64"/>
  <c r="O237" i="64"/>
  <c r="M237" i="64"/>
  <c r="O238" i="64"/>
  <c r="M238" i="64"/>
  <c r="P238" i="64" s="1"/>
  <c r="M240" i="64"/>
  <c r="O240" i="64"/>
  <c r="O241" i="64"/>
  <c r="M241" i="64"/>
  <c r="M244" i="64"/>
  <c r="P244" i="64" s="1"/>
  <c r="O244" i="64"/>
  <c r="O245" i="64"/>
  <c r="M245" i="64"/>
  <c r="M247" i="64"/>
  <c r="O247" i="64"/>
  <c r="M248" i="64"/>
  <c r="O248" i="64"/>
  <c r="O249" i="64"/>
  <c r="M249" i="64"/>
  <c r="O250" i="64"/>
  <c r="M250" i="64"/>
  <c r="P250" i="64" s="1"/>
  <c r="M252" i="64"/>
  <c r="O252" i="64"/>
  <c r="O253" i="64"/>
  <c r="M253" i="64"/>
  <c r="O254" i="64"/>
  <c r="M254" i="64"/>
  <c r="M256" i="64"/>
  <c r="O256" i="64"/>
  <c r="O257" i="64"/>
  <c r="M257" i="64"/>
  <c r="P257" i="64" s="1"/>
  <c r="M259" i="64"/>
  <c r="O259" i="64"/>
  <c r="M260" i="64"/>
  <c r="O260" i="64"/>
  <c r="O261" i="64"/>
  <c r="M261" i="64"/>
  <c r="O14" i="65"/>
  <c r="M14" i="65"/>
  <c r="M20" i="65"/>
  <c r="O20" i="65"/>
  <c r="O22" i="65"/>
  <c r="M22" i="65"/>
  <c r="O24" i="65"/>
  <c r="M24" i="65"/>
  <c r="M25" i="65"/>
  <c r="O25" i="65"/>
  <c r="M27" i="65"/>
  <c r="O27" i="65"/>
  <c r="M28" i="65"/>
  <c r="O28" i="65"/>
  <c r="O29" i="65"/>
  <c r="M29" i="65"/>
  <c r="O30" i="65"/>
  <c r="M30" i="65"/>
  <c r="M36" i="65"/>
  <c r="O36" i="65"/>
  <c r="O38" i="65"/>
  <c r="M38" i="65"/>
  <c r="M43" i="65"/>
  <c r="O43" i="65"/>
  <c r="M44" i="65"/>
  <c r="O44" i="65"/>
  <c r="O46" i="65"/>
  <c r="M46" i="65"/>
  <c r="O48" i="65"/>
  <c r="M48" i="65"/>
  <c r="M51" i="65"/>
  <c r="O51" i="65"/>
  <c r="M52" i="65"/>
  <c r="O52" i="65"/>
  <c r="O54" i="65"/>
  <c r="M54" i="65"/>
  <c r="O56" i="65"/>
  <c r="M56" i="65"/>
  <c r="M60" i="65"/>
  <c r="O60" i="65"/>
  <c r="O62" i="65"/>
  <c r="M62" i="65"/>
  <c r="O64" i="65"/>
  <c r="M64" i="65"/>
  <c r="M65" i="65"/>
  <c r="O65" i="65"/>
  <c r="M68" i="65"/>
  <c r="O68" i="65"/>
  <c r="O70" i="65"/>
  <c r="M70" i="65"/>
  <c r="M73" i="65"/>
  <c r="O73" i="65"/>
  <c r="M76" i="65"/>
  <c r="O76" i="65"/>
  <c r="O78" i="65"/>
  <c r="M78" i="65"/>
  <c r="M81" i="65"/>
  <c r="O81" i="65"/>
  <c r="M84" i="65"/>
  <c r="O84" i="65"/>
  <c r="O86" i="65"/>
  <c r="M86" i="65"/>
  <c r="M92" i="65"/>
  <c r="O92" i="65"/>
  <c r="O94" i="65"/>
  <c r="M94" i="65"/>
  <c r="O95" i="65"/>
  <c r="M95" i="65"/>
  <c r="O98" i="65"/>
  <c r="M98" i="65"/>
  <c r="O100" i="65"/>
  <c r="M100" i="65"/>
  <c r="M101" i="65"/>
  <c r="O101" i="65"/>
  <c r="O103" i="65"/>
  <c r="M103" i="65"/>
  <c r="O106" i="65"/>
  <c r="M106" i="65"/>
  <c r="M109" i="65"/>
  <c r="O109" i="65"/>
  <c r="M111" i="65"/>
  <c r="O111" i="65"/>
  <c r="P111" i="65" s="1"/>
  <c r="O113" i="65"/>
  <c r="M113" i="65"/>
  <c r="O114" i="65"/>
  <c r="M114" i="65"/>
  <c r="M116" i="65"/>
  <c r="O116" i="65"/>
  <c r="M117" i="65"/>
  <c r="O117" i="65"/>
  <c r="P117" i="65" s="1"/>
  <c r="M119" i="65"/>
  <c r="O119" i="65"/>
  <c r="O121" i="65"/>
  <c r="M121" i="65"/>
  <c r="O122" i="65"/>
  <c r="M122" i="65"/>
  <c r="M125" i="65"/>
  <c r="O125" i="65"/>
  <c r="P125" i="65" s="1"/>
  <c r="O129" i="65"/>
  <c r="M129" i="65"/>
  <c r="O132" i="65"/>
  <c r="M132" i="65"/>
  <c r="M133" i="65"/>
  <c r="O133" i="65"/>
  <c r="O137" i="65"/>
  <c r="M137" i="65"/>
  <c r="O140" i="65"/>
  <c r="M140" i="65"/>
  <c r="M141" i="65"/>
  <c r="O141" i="65"/>
  <c r="O148" i="65"/>
  <c r="M148" i="65"/>
  <c r="M149" i="65"/>
  <c r="O149" i="65"/>
  <c r="O156" i="65"/>
  <c r="M156" i="65"/>
  <c r="M157" i="65"/>
  <c r="O157" i="65"/>
  <c r="M159" i="65"/>
  <c r="O159" i="65"/>
  <c r="O162" i="65"/>
  <c r="M162" i="65"/>
  <c r="M165" i="65"/>
  <c r="O165" i="65"/>
  <c r="M167" i="65"/>
  <c r="O167" i="65"/>
  <c r="O170" i="65"/>
  <c r="M170" i="65"/>
  <c r="P170" i="65" s="1"/>
  <c r="M172" i="65"/>
  <c r="O172" i="65"/>
  <c r="M173" i="65"/>
  <c r="O173" i="65"/>
  <c r="M175" i="65"/>
  <c r="O175" i="65"/>
  <c r="O177" i="65"/>
  <c r="M177" i="65"/>
  <c r="P177" i="65" s="1"/>
  <c r="O178" i="65"/>
  <c r="M178" i="65"/>
  <c r="M180" i="65"/>
  <c r="O180" i="65"/>
  <c r="M181" i="65"/>
  <c r="O181" i="65"/>
  <c r="M183" i="65"/>
  <c r="O183" i="65"/>
  <c r="O185" i="65"/>
  <c r="M185" i="65"/>
  <c r="O186" i="65"/>
  <c r="M186" i="65"/>
  <c r="M189" i="65"/>
  <c r="O189" i="65"/>
  <c r="O193" i="65"/>
  <c r="M193" i="65"/>
  <c r="P193" i="65" s="1"/>
  <c r="O196" i="65"/>
  <c r="M196" i="65"/>
  <c r="M199" i="65"/>
  <c r="O199" i="65"/>
  <c r="O202" i="65"/>
  <c r="M202" i="65"/>
  <c r="M205" i="65"/>
  <c r="O205" i="65"/>
  <c r="O209" i="65"/>
  <c r="M209" i="65"/>
  <c r="O212" i="65"/>
  <c r="M212" i="65"/>
  <c r="M215" i="65"/>
  <c r="O215" i="65"/>
  <c r="O218" i="65"/>
  <c r="M218" i="65"/>
  <c r="P218" i="65" s="1"/>
  <c r="O226" i="65"/>
  <c r="M226" i="65"/>
  <c r="M229" i="65"/>
  <c r="O229" i="65"/>
  <c r="O233" i="65"/>
  <c r="M233" i="65"/>
  <c r="O234" i="65"/>
  <c r="M234" i="65"/>
  <c r="P234" i="65" s="1"/>
  <c r="O236" i="65"/>
  <c r="M236" i="65"/>
  <c r="M237" i="65"/>
  <c r="O237" i="65"/>
  <c r="M239" i="65"/>
  <c r="O239" i="65"/>
  <c r="O241" i="65"/>
  <c r="M241" i="65"/>
  <c r="P241" i="65" s="1"/>
  <c r="O242" i="65"/>
  <c r="M242" i="65"/>
  <c r="O244" i="65"/>
  <c r="M244" i="65"/>
  <c r="M247" i="65"/>
  <c r="O247" i="65"/>
  <c r="O250" i="65"/>
  <c r="M250" i="65"/>
  <c r="P250" i="65" s="1"/>
  <c r="M255" i="65"/>
  <c r="O255" i="65"/>
  <c r="O258" i="65"/>
  <c r="M258" i="65"/>
  <c r="M20" i="66"/>
  <c r="O20" i="66"/>
  <c r="M28" i="66"/>
  <c r="O28" i="66"/>
  <c r="M36" i="66"/>
  <c r="O36" i="66"/>
  <c r="M44" i="66"/>
  <c r="O44" i="66"/>
  <c r="M52" i="66"/>
  <c r="O52" i="66"/>
  <c r="M60" i="66"/>
  <c r="O60" i="66"/>
  <c r="M68" i="66"/>
  <c r="O68" i="66"/>
  <c r="M76" i="66"/>
  <c r="O76" i="66"/>
  <c r="M84" i="66"/>
  <c r="O84" i="66"/>
  <c r="M92" i="66"/>
  <c r="O92" i="66"/>
  <c r="O94" i="66"/>
  <c r="M94" i="66"/>
  <c r="M99" i="66"/>
  <c r="O99" i="66"/>
  <c r="M101" i="66"/>
  <c r="O101" i="66"/>
  <c r="P101" i="66" s="1"/>
  <c r="M107" i="66"/>
  <c r="P107" i="66" s="1"/>
  <c r="O107" i="66"/>
  <c r="O111" i="66"/>
  <c r="M111" i="66"/>
  <c r="M115" i="66"/>
  <c r="O115" i="66"/>
  <c r="O119" i="66"/>
  <c r="M119" i="66"/>
  <c r="P119" i="66" s="1"/>
  <c r="O122" i="66"/>
  <c r="M122" i="66"/>
  <c r="M123" i="66"/>
  <c r="O123" i="66"/>
  <c r="O130" i="66"/>
  <c r="M130" i="66"/>
  <c r="M131" i="66"/>
  <c r="O131" i="66"/>
  <c r="O138" i="66"/>
  <c r="M138" i="66"/>
  <c r="M139" i="66"/>
  <c r="O139" i="66"/>
  <c r="M147" i="66"/>
  <c r="O147" i="66"/>
  <c r="M149" i="66"/>
  <c r="O149" i="66"/>
  <c r="P149" i="66" s="1"/>
  <c r="O152" i="66"/>
  <c r="M152" i="66"/>
  <c r="M155" i="66"/>
  <c r="O155" i="66"/>
  <c r="M157" i="66"/>
  <c r="O157" i="66"/>
  <c r="O159" i="66"/>
  <c r="M159" i="66"/>
  <c r="P159" i="66" s="1"/>
  <c r="M163" i="66"/>
  <c r="O163" i="66"/>
  <c r="M165" i="66"/>
  <c r="O165" i="66"/>
  <c r="O167" i="66"/>
  <c r="M167" i="66"/>
  <c r="O170" i="66"/>
  <c r="M170" i="66"/>
  <c r="P170" i="66" s="1"/>
  <c r="M171" i="66"/>
  <c r="O171" i="66"/>
  <c r="M173" i="66"/>
  <c r="O173" i="66"/>
  <c r="O175" i="66"/>
  <c r="M175" i="66"/>
  <c r="O178" i="66"/>
  <c r="M178" i="66"/>
  <c r="M179" i="66"/>
  <c r="O179" i="66"/>
  <c r="M181" i="66"/>
  <c r="O181" i="66"/>
  <c r="O186" i="66"/>
  <c r="M186" i="66"/>
  <c r="M187" i="66"/>
  <c r="O187" i="66"/>
  <c r="M189" i="66"/>
  <c r="O189" i="66"/>
  <c r="O191" i="66"/>
  <c r="M191" i="66"/>
  <c r="M195" i="66"/>
  <c r="O195" i="66"/>
  <c r="M197" i="66"/>
  <c r="O197" i="66"/>
  <c r="O199" i="66"/>
  <c r="M199" i="66"/>
  <c r="M203" i="66"/>
  <c r="O203" i="66"/>
  <c r="M205" i="66"/>
  <c r="O205" i="66"/>
  <c r="M210" i="66"/>
  <c r="O210" i="66"/>
  <c r="M211" i="66"/>
  <c r="O211" i="66"/>
  <c r="M213" i="66"/>
  <c r="O213" i="66"/>
  <c r="P213" i="66" s="1"/>
  <c r="M219" i="66"/>
  <c r="O219" i="66"/>
  <c r="M221" i="66"/>
  <c r="O221" i="66"/>
  <c r="P221" i="66" s="1"/>
  <c r="O223" i="66"/>
  <c r="M223" i="66"/>
  <c r="O229" i="66"/>
  <c r="M229" i="66"/>
  <c r="O231" i="66"/>
  <c r="M231" i="66"/>
  <c r="O234" i="66"/>
  <c r="M234" i="66"/>
  <c r="P234" i="66" s="1"/>
  <c r="M237" i="66"/>
  <c r="O237" i="66"/>
  <c r="P237" i="66" s="1"/>
  <c r="O242" i="66"/>
  <c r="M242" i="66"/>
  <c r="P242" i="66" s="1"/>
  <c r="O245" i="66"/>
  <c r="M245" i="66"/>
  <c r="O250" i="66"/>
  <c r="M250" i="66"/>
  <c r="M253" i="66"/>
  <c r="O253" i="66"/>
  <c r="O255" i="66"/>
  <c r="M255" i="66"/>
  <c r="P255" i="66" s="1"/>
  <c r="O258" i="66"/>
  <c r="M258" i="66"/>
  <c r="M16" i="67"/>
  <c r="O16" i="67"/>
  <c r="O17" i="67"/>
  <c r="M17" i="67"/>
  <c r="M24" i="67"/>
  <c r="O24" i="67"/>
  <c r="O25" i="67"/>
  <c r="M25" i="67"/>
  <c r="M32" i="67"/>
  <c r="O32" i="67"/>
  <c r="O33" i="67"/>
  <c r="M33" i="67"/>
  <c r="M40" i="67"/>
  <c r="O40" i="67"/>
  <c r="O41" i="67"/>
  <c r="M41" i="67"/>
  <c r="M48" i="67"/>
  <c r="O48" i="67"/>
  <c r="O49" i="67"/>
  <c r="M49" i="67"/>
  <c r="M56" i="67"/>
  <c r="O56" i="67"/>
  <c r="O57" i="67"/>
  <c r="M57" i="67"/>
  <c r="M64" i="67"/>
  <c r="O64" i="67"/>
  <c r="O65" i="67"/>
  <c r="M65" i="67"/>
  <c r="M72" i="67"/>
  <c r="O72" i="67"/>
  <c r="O73" i="67"/>
  <c r="M73" i="67"/>
  <c r="M80" i="67"/>
  <c r="O80" i="67"/>
  <c r="O81" i="67"/>
  <c r="M81" i="67"/>
  <c r="M88" i="67"/>
  <c r="O88" i="67"/>
  <c r="O89" i="67"/>
  <c r="M89" i="67"/>
  <c r="O94" i="67"/>
  <c r="M94" i="67"/>
  <c r="M96" i="67"/>
  <c r="O96" i="67"/>
  <c r="O100" i="67"/>
  <c r="M100" i="67"/>
  <c r="O101" i="67"/>
  <c r="M101" i="67"/>
  <c r="O102" i="67"/>
  <c r="M102" i="67"/>
  <c r="M104" i="67"/>
  <c r="O104" i="67"/>
  <c r="O108" i="67"/>
  <c r="M108" i="67"/>
  <c r="M112" i="67"/>
  <c r="O112" i="67"/>
  <c r="O114" i="67"/>
  <c r="M114" i="67"/>
  <c r="O116" i="67"/>
  <c r="M116" i="67"/>
  <c r="M117" i="67"/>
  <c r="O117" i="67"/>
  <c r="O122" i="67"/>
  <c r="M122" i="67"/>
  <c r="O124" i="67"/>
  <c r="M124" i="67"/>
  <c r="O125" i="67"/>
  <c r="M125" i="67"/>
  <c r="M127" i="67"/>
  <c r="O127" i="67"/>
  <c r="O130" i="67"/>
  <c r="M130" i="67"/>
  <c r="O133" i="67"/>
  <c r="M133" i="67"/>
  <c r="O138" i="67"/>
  <c r="M138" i="67"/>
  <c r="O140" i="67"/>
  <c r="M140" i="67"/>
  <c r="O141" i="67"/>
  <c r="M141" i="67"/>
  <c r="M143" i="67"/>
  <c r="O143" i="67"/>
  <c r="O146" i="67"/>
  <c r="M146" i="67"/>
  <c r="M149" i="67"/>
  <c r="O149" i="67"/>
  <c r="M151" i="67"/>
  <c r="O151" i="67"/>
  <c r="O154" i="67"/>
  <c r="M154" i="67"/>
  <c r="O156" i="67"/>
  <c r="M156" i="67"/>
  <c r="M159" i="67"/>
  <c r="O159" i="67"/>
  <c r="O162" i="67"/>
  <c r="M162" i="67"/>
  <c r="O164" i="67"/>
  <c r="M164" i="67"/>
  <c r="M167" i="67"/>
  <c r="O167" i="67"/>
  <c r="P167" i="67" s="1"/>
  <c r="O170" i="67"/>
  <c r="M170" i="67"/>
  <c r="O172" i="67"/>
  <c r="M172" i="67"/>
  <c r="M175" i="67"/>
  <c r="O175" i="67"/>
  <c r="O178" i="67"/>
  <c r="M178" i="67"/>
  <c r="O180" i="67"/>
  <c r="M180" i="67"/>
  <c r="M183" i="67"/>
  <c r="O183" i="67"/>
  <c r="O186" i="67"/>
  <c r="M186" i="67"/>
  <c r="O188" i="67"/>
  <c r="M188" i="67"/>
  <c r="O189" i="67"/>
  <c r="M189" i="67"/>
  <c r="M191" i="67"/>
  <c r="O191" i="67"/>
  <c r="O194" i="67"/>
  <c r="M194" i="67"/>
  <c r="O197" i="67"/>
  <c r="M197" i="67"/>
  <c r="M199" i="67"/>
  <c r="O199" i="67"/>
  <c r="O202" i="67"/>
  <c r="M202" i="67"/>
  <c r="M207" i="67"/>
  <c r="O207" i="67"/>
  <c r="O210" i="67"/>
  <c r="M210" i="67"/>
  <c r="M215" i="67"/>
  <c r="O215" i="67"/>
  <c r="O218" i="67"/>
  <c r="M218" i="67"/>
  <c r="M223" i="67"/>
  <c r="O223" i="67"/>
  <c r="O226" i="67"/>
  <c r="M226" i="67"/>
  <c r="M231" i="67"/>
  <c r="O231" i="67"/>
  <c r="O234" i="67"/>
  <c r="M234" i="67"/>
  <c r="M239" i="67"/>
  <c r="O239" i="67"/>
  <c r="O242" i="67"/>
  <c r="M242" i="67"/>
  <c r="M247" i="67"/>
  <c r="O247" i="67"/>
  <c r="O250" i="67"/>
  <c r="M250" i="67"/>
  <c r="O252" i="67"/>
  <c r="M252" i="67"/>
  <c r="P252" i="67" s="1"/>
  <c r="M255" i="67"/>
  <c r="O255" i="67"/>
  <c r="O258" i="67"/>
  <c r="M258" i="67"/>
  <c r="O260" i="67"/>
  <c r="M260" i="67"/>
  <c r="O14" i="68"/>
  <c r="M14" i="68"/>
  <c r="O17" i="68"/>
  <c r="M17" i="68"/>
  <c r="O22" i="68"/>
  <c r="M22" i="68"/>
  <c r="O25" i="68"/>
  <c r="M25" i="68"/>
  <c r="O30" i="68"/>
  <c r="M30" i="68"/>
  <c r="O33" i="68"/>
  <c r="M33" i="68"/>
  <c r="O38" i="68"/>
  <c r="M38" i="68"/>
  <c r="O41" i="68"/>
  <c r="M41" i="68"/>
  <c r="O46" i="68"/>
  <c r="M46" i="68"/>
  <c r="O54" i="68"/>
  <c r="M54" i="68"/>
  <c r="O62" i="68"/>
  <c r="M62" i="68"/>
  <c r="O70" i="68"/>
  <c r="M70" i="68"/>
  <c r="O78" i="68"/>
  <c r="M78" i="68"/>
  <c r="O86" i="68"/>
  <c r="M86" i="68"/>
  <c r="O94" i="68"/>
  <c r="M94" i="68"/>
  <c r="O98" i="68"/>
  <c r="M98" i="68"/>
  <c r="O100" i="68"/>
  <c r="M100" i="68"/>
  <c r="M101" i="68"/>
  <c r="O101" i="68"/>
  <c r="M109" i="68"/>
  <c r="O109" i="68"/>
  <c r="O114" i="68"/>
  <c r="M114" i="68"/>
  <c r="O116" i="68"/>
  <c r="M116" i="68"/>
  <c r="M117" i="68"/>
  <c r="O117" i="68"/>
  <c r="M125" i="68"/>
  <c r="O125" i="68"/>
  <c r="M127" i="68"/>
  <c r="O127" i="68"/>
  <c r="M133" i="68"/>
  <c r="O133" i="68"/>
  <c r="O140" i="68"/>
  <c r="M140" i="68"/>
  <c r="M141" i="68"/>
  <c r="O141" i="68"/>
  <c r="O146" i="68"/>
  <c r="M146" i="68"/>
  <c r="O148" i="68"/>
  <c r="M148" i="68"/>
  <c r="M149" i="68"/>
  <c r="O149" i="68"/>
  <c r="M151" i="68"/>
  <c r="O151" i="68"/>
  <c r="M157" i="68"/>
  <c r="O157" i="68"/>
  <c r="M159" i="68"/>
  <c r="O159" i="68"/>
  <c r="P159" i="68" s="1"/>
  <c r="M165" i="68"/>
  <c r="O165" i="68"/>
  <c r="O170" i="68"/>
  <c r="M170" i="68"/>
  <c r="M173" i="68"/>
  <c r="O173" i="68"/>
  <c r="O178" i="68"/>
  <c r="M178" i="68"/>
  <c r="O180" i="68"/>
  <c r="M180" i="68"/>
  <c r="M181" i="68"/>
  <c r="O181" i="68"/>
  <c r="M189" i="68"/>
  <c r="O189" i="68"/>
  <c r="M191" i="68"/>
  <c r="O191" i="68"/>
  <c r="P191" i="68" s="1"/>
  <c r="M197" i="68"/>
  <c r="O197" i="68"/>
  <c r="M15" i="69"/>
  <c r="O15" i="69"/>
  <c r="M23" i="69"/>
  <c r="O23" i="69"/>
  <c r="M31" i="69"/>
  <c r="O31" i="69"/>
  <c r="M39" i="69"/>
  <c r="O39" i="69"/>
  <c r="M47" i="69"/>
  <c r="O47" i="69"/>
  <c r="M55" i="69"/>
  <c r="O55" i="69"/>
  <c r="M63" i="69"/>
  <c r="O63" i="69"/>
  <c r="M71" i="69"/>
  <c r="O71" i="69"/>
  <c r="M79" i="69"/>
  <c r="O79" i="69"/>
  <c r="M87" i="69"/>
  <c r="O87" i="69"/>
  <c r="O98" i="69"/>
  <c r="M98" i="69"/>
  <c r="O99" i="69"/>
  <c r="M99" i="69"/>
  <c r="M101" i="69"/>
  <c r="O101" i="69"/>
  <c r="O103" i="69"/>
  <c r="M103" i="69"/>
  <c r="O106" i="69"/>
  <c r="M106" i="69"/>
  <c r="O111" i="69"/>
  <c r="M111" i="69"/>
  <c r="P111" i="69" s="1"/>
  <c r="O114" i="69"/>
  <c r="M114" i="69"/>
  <c r="O119" i="69"/>
  <c r="M119" i="69"/>
  <c r="O121" i="69"/>
  <c r="M121" i="69"/>
  <c r="O122" i="69"/>
  <c r="M122" i="69"/>
  <c r="P122" i="69" s="1"/>
  <c r="O129" i="69"/>
  <c r="M129" i="69"/>
  <c r="M130" i="69"/>
  <c r="O130" i="69"/>
  <c r="O137" i="69"/>
  <c r="M137" i="69"/>
  <c r="O146" i="69"/>
  <c r="M146" i="69"/>
  <c r="P146" i="69" s="1"/>
  <c r="O153" i="69"/>
  <c r="M153" i="69"/>
  <c r="O154" i="69"/>
  <c r="M154" i="69"/>
  <c r="O159" i="69"/>
  <c r="M159" i="69"/>
  <c r="O162" i="69"/>
  <c r="M162" i="69"/>
  <c r="P162" i="69" s="1"/>
  <c r="M165" i="69"/>
  <c r="O165" i="69"/>
  <c r="P165" i="69" s="1"/>
  <c r="O169" i="69"/>
  <c r="M169" i="69"/>
  <c r="O170" i="69"/>
  <c r="M170" i="69"/>
  <c r="M173" i="69"/>
  <c r="O173" i="69"/>
  <c r="P173" i="69" s="1"/>
  <c r="O175" i="69"/>
  <c r="M175" i="69"/>
  <c r="O177" i="69"/>
  <c r="M177" i="69"/>
  <c r="O178" i="69"/>
  <c r="M178" i="69"/>
  <c r="O183" i="69"/>
  <c r="M183" i="69"/>
  <c r="P183" i="69" s="1"/>
  <c r="O185" i="69"/>
  <c r="M185" i="69"/>
  <c r="O186" i="69"/>
  <c r="M186" i="69"/>
  <c r="O191" i="69"/>
  <c r="M191" i="69"/>
  <c r="O194" i="69"/>
  <c r="M194" i="69"/>
  <c r="P194" i="69" s="1"/>
  <c r="O202" i="69"/>
  <c r="M202" i="69"/>
  <c r="O210" i="69"/>
  <c r="M210" i="69"/>
  <c r="O218" i="69"/>
  <c r="M218" i="69"/>
  <c r="M221" i="69"/>
  <c r="O221" i="69"/>
  <c r="O226" i="69"/>
  <c r="M226" i="69"/>
  <c r="M229" i="69"/>
  <c r="O229" i="69"/>
  <c r="P229" i="69" s="1"/>
  <c r="O233" i="69"/>
  <c r="M233" i="69"/>
  <c r="O234" i="69"/>
  <c r="M234" i="69"/>
  <c r="P234" i="69" s="1"/>
  <c r="M237" i="69"/>
  <c r="O237" i="69"/>
  <c r="P237" i="69" s="1"/>
  <c r="O239" i="69"/>
  <c r="M239" i="69"/>
  <c r="P239" i="69" s="1"/>
  <c r="O241" i="69"/>
  <c r="M241" i="69"/>
  <c r="O242" i="69"/>
  <c r="M242" i="69"/>
  <c r="P242" i="69" s="1"/>
  <c r="O247" i="69"/>
  <c r="M247" i="69"/>
  <c r="O249" i="69"/>
  <c r="M249" i="69"/>
  <c r="P249" i="69" s="1"/>
  <c r="O250" i="69"/>
  <c r="M250" i="69"/>
  <c r="O255" i="69"/>
  <c r="M255" i="69"/>
  <c r="P255" i="69" s="1"/>
  <c r="O258" i="69"/>
  <c r="M258" i="69"/>
  <c r="M261" i="69"/>
  <c r="O261" i="69"/>
  <c r="M20" i="69"/>
  <c r="O20" i="69"/>
  <c r="M36" i="69"/>
  <c r="O36" i="69"/>
  <c r="M52" i="69"/>
  <c r="O52" i="69"/>
  <c r="M68" i="69"/>
  <c r="O68" i="69"/>
  <c r="M84" i="69"/>
  <c r="O84" i="69"/>
  <c r="M108" i="69"/>
  <c r="O108" i="69"/>
  <c r="M196" i="69"/>
  <c r="O196" i="69"/>
  <c r="O51" i="69"/>
  <c r="M51" i="69"/>
  <c r="O21" i="69"/>
  <c r="M21" i="69"/>
  <c r="O37" i="69"/>
  <c r="M37" i="69"/>
  <c r="P37" i="69" s="1"/>
  <c r="O53" i="69"/>
  <c r="M53" i="69"/>
  <c r="O69" i="69"/>
  <c r="M69" i="69"/>
  <c r="O85" i="69"/>
  <c r="M85" i="69"/>
  <c r="O19" i="69"/>
  <c r="M19" i="69"/>
  <c r="O67" i="69"/>
  <c r="M67" i="69"/>
  <c r="O22" i="69"/>
  <c r="M22" i="69"/>
  <c r="O26" i="69"/>
  <c r="M26" i="69"/>
  <c r="O38" i="69"/>
  <c r="M38" i="69"/>
  <c r="P38" i="69" s="1"/>
  <c r="O42" i="69"/>
  <c r="M42" i="69"/>
  <c r="O54" i="69"/>
  <c r="M54" i="69"/>
  <c r="O58" i="69"/>
  <c r="M58" i="69"/>
  <c r="O70" i="69"/>
  <c r="M70" i="69"/>
  <c r="P70" i="69" s="1"/>
  <c r="O74" i="69"/>
  <c r="M74" i="69"/>
  <c r="O86" i="69"/>
  <c r="M86" i="69"/>
  <c r="O90" i="69"/>
  <c r="M90" i="69"/>
  <c r="M100" i="69"/>
  <c r="O100" i="69"/>
  <c r="M132" i="69"/>
  <c r="O132" i="69"/>
  <c r="M188" i="69"/>
  <c r="O188" i="69"/>
  <c r="O27" i="69"/>
  <c r="M27" i="69"/>
  <c r="O43" i="69"/>
  <c r="M43" i="69"/>
  <c r="P43" i="69" s="1"/>
  <c r="O59" i="69"/>
  <c r="M59" i="69"/>
  <c r="O75" i="69"/>
  <c r="M75" i="69"/>
  <c r="O91" i="69"/>
  <c r="M91" i="69"/>
  <c r="M172" i="69"/>
  <c r="O172" i="69"/>
  <c r="M180" i="69"/>
  <c r="O180" i="69"/>
  <c r="O28" i="69"/>
  <c r="M28" i="69"/>
  <c r="M44" i="69"/>
  <c r="O44" i="69"/>
  <c r="M60" i="69"/>
  <c r="O60" i="69"/>
  <c r="M76" i="69"/>
  <c r="O76" i="69"/>
  <c r="M92" i="69"/>
  <c r="O92" i="69"/>
  <c r="M156" i="69"/>
  <c r="O156" i="69"/>
  <c r="O260" i="69"/>
  <c r="M260" i="69"/>
  <c r="P260" i="69" s="1"/>
  <c r="O35" i="69"/>
  <c r="M35" i="69"/>
  <c r="M236" i="69"/>
  <c r="O236" i="69"/>
  <c r="O13" i="69"/>
  <c r="O29" i="69"/>
  <c r="M29" i="69"/>
  <c r="O45" i="69"/>
  <c r="M45" i="69"/>
  <c r="O61" i="69"/>
  <c r="M61" i="69"/>
  <c r="O77" i="69"/>
  <c r="M77" i="69"/>
  <c r="O93" i="69"/>
  <c r="M93" i="69"/>
  <c r="M124" i="69"/>
  <c r="O124" i="69"/>
  <c r="M148" i="69"/>
  <c r="O148" i="69"/>
  <c r="M204" i="69"/>
  <c r="O204" i="69"/>
  <c r="O83" i="69"/>
  <c r="M83" i="69"/>
  <c r="M244" i="69"/>
  <c r="O244" i="69"/>
  <c r="O14" i="69"/>
  <c r="M14" i="69"/>
  <c r="O18" i="69"/>
  <c r="M18" i="69"/>
  <c r="O30" i="69"/>
  <c r="M30" i="69"/>
  <c r="O34" i="69"/>
  <c r="M34" i="69"/>
  <c r="O46" i="69"/>
  <c r="M46" i="69"/>
  <c r="O50" i="69"/>
  <c r="M50" i="69"/>
  <c r="O62" i="69"/>
  <c r="M62" i="69"/>
  <c r="O66" i="69"/>
  <c r="M66" i="69"/>
  <c r="O78" i="69"/>
  <c r="M78" i="69"/>
  <c r="O82" i="69"/>
  <c r="M82" i="69"/>
  <c r="M116" i="69"/>
  <c r="O116" i="69"/>
  <c r="M252" i="69"/>
  <c r="O252" i="69"/>
  <c r="M25" i="69"/>
  <c r="P25" i="69" s="1"/>
  <c r="M41" i="69"/>
  <c r="P41" i="69" s="1"/>
  <c r="M65" i="69"/>
  <c r="P65" i="69" s="1"/>
  <c r="M73" i="69"/>
  <c r="P73" i="69" s="1"/>
  <c r="M81" i="69"/>
  <c r="P81" i="69" s="1"/>
  <c r="M89" i="69"/>
  <c r="P89" i="69" s="1"/>
  <c r="M113" i="69"/>
  <c r="P113" i="69" s="1"/>
  <c r="O141" i="69"/>
  <c r="P141" i="69" s="1"/>
  <c r="M161" i="69"/>
  <c r="P161" i="69" s="1"/>
  <c r="O164" i="69"/>
  <c r="P164" i="69" s="1"/>
  <c r="M167" i="69"/>
  <c r="P167" i="69" s="1"/>
  <c r="O213" i="69"/>
  <c r="P213" i="69" s="1"/>
  <c r="O216" i="69"/>
  <c r="M216" i="69"/>
  <c r="O219" i="69"/>
  <c r="M219" i="69"/>
  <c r="O222" i="69"/>
  <c r="M222" i="69"/>
  <c r="M225" i="69"/>
  <c r="P225" i="69" s="1"/>
  <c r="O228" i="69"/>
  <c r="M231" i="69"/>
  <c r="P231" i="69" s="1"/>
  <c r="P228" i="69"/>
  <c r="O243" i="69"/>
  <c r="M243" i="69"/>
  <c r="M33" i="69"/>
  <c r="P33" i="69" s="1"/>
  <c r="O17" i="69"/>
  <c r="P17" i="69" s="1"/>
  <c r="O49" i="69"/>
  <c r="P49" i="69" s="1"/>
  <c r="O57" i="69"/>
  <c r="P57" i="69" s="1"/>
  <c r="M94" i="69"/>
  <c r="P94" i="69" s="1"/>
  <c r="O96" i="69"/>
  <c r="M96" i="69"/>
  <c r="O117" i="69"/>
  <c r="P117" i="69" s="1"/>
  <c r="O123" i="69"/>
  <c r="M123" i="69"/>
  <c r="O126" i="69"/>
  <c r="M126" i="69"/>
  <c r="M135" i="69"/>
  <c r="P135" i="69" s="1"/>
  <c r="M138" i="69"/>
  <c r="P138" i="69" s="1"/>
  <c r="O147" i="69"/>
  <c r="M147" i="69"/>
  <c r="O150" i="69"/>
  <c r="M150" i="69"/>
  <c r="O189" i="69"/>
  <c r="P189" i="69" s="1"/>
  <c r="O192" i="69"/>
  <c r="M192" i="69"/>
  <c r="O195" i="69"/>
  <c r="M195" i="69"/>
  <c r="O198" i="69"/>
  <c r="M198" i="69"/>
  <c r="M201" i="69"/>
  <c r="P201" i="69" s="1"/>
  <c r="M207" i="69"/>
  <c r="P207" i="69" s="1"/>
  <c r="O253" i="69"/>
  <c r="P253" i="69" s="1"/>
  <c r="O256" i="69"/>
  <c r="M256" i="69"/>
  <c r="O259" i="69"/>
  <c r="M259" i="69"/>
  <c r="O158" i="69"/>
  <c r="M158" i="69"/>
  <c r="O240" i="69"/>
  <c r="M240" i="69"/>
  <c r="O102" i="69"/>
  <c r="M102" i="69"/>
  <c r="O168" i="69"/>
  <c r="M168" i="69"/>
  <c r="O171" i="69"/>
  <c r="M171" i="69"/>
  <c r="O174" i="69"/>
  <c r="M174" i="69"/>
  <c r="O232" i="69"/>
  <c r="M232" i="69"/>
  <c r="O235" i="69"/>
  <c r="M235" i="69"/>
  <c r="O238" i="69"/>
  <c r="M238" i="69"/>
  <c r="O110" i="69"/>
  <c r="M110" i="69"/>
  <c r="O179" i="69"/>
  <c r="M179" i="69"/>
  <c r="M16" i="69"/>
  <c r="P16" i="69" s="1"/>
  <c r="M24" i="69"/>
  <c r="P24" i="69" s="1"/>
  <c r="M32" i="69"/>
  <c r="P32" i="69" s="1"/>
  <c r="M40" i="69"/>
  <c r="P40" i="69" s="1"/>
  <c r="M48" i="69"/>
  <c r="P48" i="69" s="1"/>
  <c r="M56" i="69"/>
  <c r="P56" i="69" s="1"/>
  <c r="M64" i="69"/>
  <c r="P64" i="69" s="1"/>
  <c r="M72" i="69"/>
  <c r="P72" i="69" s="1"/>
  <c r="M80" i="69"/>
  <c r="P80" i="69" s="1"/>
  <c r="M88" i="69"/>
  <c r="P88" i="69" s="1"/>
  <c r="M105" i="69"/>
  <c r="P105" i="69" s="1"/>
  <c r="O133" i="69"/>
  <c r="P133" i="69" s="1"/>
  <c r="O139" i="69"/>
  <c r="M139" i="69"/>
  <c r="O142" i="69"/>
  <c r="M142" i="69"/>
  <c r="O205" i="69"/>
  <c r="P205" i="69" s="1"/>
  <c r="O208" i="69"/>
  <c r="M208" i="69"/>
  <c r="O211" i="69"/>
  <c r="M211" i="69"/>
  <c r="O214" i="69"/>
  <c r="M214" i="69"/>
  <c r="M217" i="69"/>
  <c r="P217" i="69" s="1"/>
  <c r="O220" i="69"/>
  <c r="P220" i="69" s="1"/>
  <c r="M223" i="69"/>
  <c r="P223" i="69" s="1"/>
  <c r="M97" i="69"/>
  <c r="P97" i="69" s="1"/>
  <c r="O109" i="69"/>
  <c r="P109" i="69" s="1"/>
  <c r="O115" i="69"/>
  <c r="M115" i="69"/>
  <c r="O118" i="69"/>
  <c r="M118" i="69"/>
  <c r="M127" i="69"/>
  <c r="P127" i="69" s="1"/>
  <c r="M145" i="69"/>
  <c r="P145" i="69" s="1"/>
  <c r="M151" i="69"/>
  <c r="P151" i="69" s="1"/>
  <c r="O157" i="69"/>
  <c r="P157" i="69" s="1"/>
  <c r="O181" i="69"/>
  <c r="P181" i="69" s="1"/>
  <c r="O184" i="69"/>
  <c r="M184" i="69"/>
  <c r="O187" i="69"/>
  <c r="M187" i="69"/>
  <c r="O190" i="69"/>
  <c r="M190" i="69"/>
  <c r="M193" i="69"/>
  <c r="P193" i="69" s="1"/>
  <c r="M199" i="69"/>
  <c r="P199" i="69" s="1"/>
  <c r="O245" i="69"/>
  <c r="P245" i="69" s="1"/>
  <c r="O248" i="69"/>
  <c r="M248" i="69"/>
  <c r="P248" i="69" s="1"/>
  <c r="O251" i="69"/>
  <c r="M251" i="69"/>
  <c r="P251" i="69" s="1"/>
  <c r="O254" i="69"/>
  <c r="M254" i="69"/>
  <c r="M257" i="69"/>
  <c r="P257" i="69" s="1"/>
  <c r="O176" i="69"/>
  <c r="M176" i="69"/>
  <c r="O163" i="69"/>
  <c r="M163" i="69"/>
  <c r="O166" i="69"/>
  <c r="M166" i="69"/>
  <c r="O224" i="69"/>
  <c r="M224" i="69"/>
  <c r="O227" i="69"/>
  <c r="M227" i="69"/>
  <c r="O230" i="69"/>
  <c r="M230" i="69"/>
  <c r="O107" i="69"/>
  <c r="M107" i="69"/>
  <c r="O155" i="69"/>
  <c r="M155" i="69"/>
  <c r="O182" i="69"/>
  <c r="M182" i="69"/>
  <c r="O246" i="69"/>
  <c r="M246" i="69"/>
  <c r="M95" i="69"/>
  <c r="P95" i="69" s="1"/>
  <c r="O125" i="69"/>
  <c r="P125" i="69" s="1"/>
  <c r="O131" i="69"/>
  <c r="M131" i="69"/>
  <c r="O134" i="69"/>
  <c r="M134" i="69"/>
  <c r="O140" i="69"/>
  <c r="P140" i="69" s="1"/>
  <c r="M143" i="69"/>
  <c r="P143" i="69" s="1"/>
  <c r="O149" i="69"/>
  <c r="P149" i="69" s="1"/>
  <c r="O197" i="69"/>
  <c r="P197" i="69" s="1"/>
  <c r="O200" i="69"/>
  <c r="M200" i="69"/>
  <c r="O203" i="69"/>
  <c r="M203" i="69"/>
  <c r="O206" i="69"/>
  <c r="M206" i="69"/>
  <c r="M209" i="69"/>
  <c r="P209" i="69" s="1"/>
  <c r="O212" i="69"/>
  <c r="P212" i="69" s="1"/>
  <c r="M215" i="69"/>
  <c r="P215" i="69" s="1"/>
  <c r="M262" i="69"/>
  <c r="P262" i="69" s="1"/>
  <c r="M104" i="69"/>
  <c r="P104" i="69" s="1"/>
  <c r="M112" i="69"/>
  <c r="P112" i="69" s="1"/>
  <c r="M120" i="69"/>
  <c r="P120" i="69" s="1"/>
  <c r="M128" i="69"/>
  <c r="P128" i="69" s="1"/>
  <c r="M136" i="69"/>
  <c r="P136" i="69" s="1"/>
  <c r="M144" i="69"/>
  <c r="P144" i="69" s="1"/>
  <c r="M152" i="69"/>
  <c r="P152" i="69" s="1"/>
  <c r="M160" i="69"/>
  <c r="P160" i="69" s="1"/>
  <c r="O82" i="68"/>
  <c r="M82" i="68"/>
  <c r="O16" i="68"/>
  <c r="M16" i="68"/>
  <c r="O20" i="68"/>
  <c r="M20" i="68"/>
  <c r="O29" i="68"/>
  <c r="M29" i="68"/>
  <c r="O56" i="68"/>
  <c r="M56" i="68"/>
  <c r="O72" i="68"/>
  <c r="M72" i="68"/>
  <c r="O88" i="68"/>
  <c r="M88" i="68"/>
  <c r="O102" i="68"/>
  <c r="M102" i="68"/>
  <c r="O21" i="68"/>
  <c r="M21" i="68"/>
  <c r="O52" i="68"/>
  <c r="M52" i="68"/>
  <c r="M57" i="68"/>
  <c r="O57" i="68"/>
  <c r="O68" i="68"/>
  <c r="M68" i="68"/>
  <c r="M73" i="68"/>
  <c r="O73" i="68"/>
  <c r="O84" i="68"/>
  <c r="M84" i="68"/>
  <c r="M89" i="68"/>
  <c r="O89" i="68"/>
  <c r="O13" i="68"/>
  <c r="M13" i="68"/>
  <c r="O42" i="68"/>
  <c r="M42" i="68"/>
  <c r="O53" i="68"/>
  <c r="M53" i="68"/>
  <c r="O58" i="68"/>
  <c r="M58" i="68"/>
  <c r="O69" i="68"/>
  <c r="M69" i="68"/>
  <c r="O74" i="68"/>
  <c r="M74" i="68"/>
  <c r="O85" i="68"/>
  <c r="M85" i="68"/>
  <c r="O90" i="68"/>
  <c r="M90" i="68"/>
  <c r="O66" i="68"/>
  <c r="M66" i="68"/>
  <c r="O34" i="68"/>
  <c r="M34" i="68"/>
  <c r="O26" i="68"/>
  <c r="M26" i="68"/>
  <c r="O48" i="68"/>
  <c r="M48" i="68"/>
  <c r="O64" i="68"/>
  <c r="M64" i="68"/>
  <c r="O80" i="68"/>
  <c r="M80" i="68"/>
  <c r="O18" i="68"/>
  <c r="M18" i="68"/>
  <c r="O40" i="68"/>
  <c r="M40" i="68"/>
  <c r="O44" i="68"/>
  <c r="M44" i="68"/>
  <c r="M49" i="68"/>
  <c r="O49" i="68"/>
  <c r="O60" i="68"/>
  <c r="M60" i="68"/>
  <c r="M65" i="68"/>
  <c r="O65" i="68"/>
  <c r="O76" i="68"/>
  <c r="M76" i="68"/>
  <c r="M81" i="68"/>
  <c r="O81" i="68"/>
  <c r="O92" i="68"/>
  <c r="M92" i="68"/>
  <c r="O32" i="68"/>
  <c r="M32" i="68"/>
  <c r="O36" i="68"/>
  <c r="M36" i="68"/>
  <c r="O45" i="68"/>
  <c r="M45" i="68"/>
  <c r="O50" i="68"/>
  <c r="M50" i="68"/>
  <c r="O61" i="68"/>
  <c r="M61" i="68"/>
  <c r="O93" i="68"/>
  <c r="M93" i="68"/>
  <c r="O77" i="68"/>
  <c r="M77" i="68"/>
  <c r="O24" i="68"/>
  <c r="M24" i="68"/>
  <c r="O28" i="68"/>
  <c r="M28" i="68"/>
  <c r="O37" i="68"/>
  <c r="M37" i="68"/>
  <c r="M19" i="68"/>
  <c r="P19" i="68" s="1"/>
  <c r="M27" i="68"/>
  <c r="P27" i="68" s="1"/>
  <c r="M35" i="68"/>
  <c r="P35" i="68" s="1"/>
  <c r="M43" i="68"/>
  <c r="P43" i="68" s="1"/>
  <c r="M51" i="68"/>
  <c r="P51" i="68" s="1"/>
  <c r="M59" i="68"/>
  <c r="P59" i="68" s="1"/>
  <c r="M67" i="68"/>
  <c r="M75" i="68"/>
  <c r="M83" i="68"/>
  <c r="P83" i="68" s="1"/>
  <c r="M91" i="68"/>
  <c r="P91" i="68" s="1"/>
  <c r="M96" i="68"/>
  <c r="P96" i="68" s="1"/>
  <c r="M108" i="68"/>
  <c r="P108" i="68" s="1"/>
  <c r="M122" i="68"/>
  <c r="P122" i="68" s="1"/>
  <c r="O126" i="68"/>
  <c r="M126" i="68"/>
  <c r="O137" i="68"/>
  <c r="M137" i="68"/>
  <c r="M156" i="68"/>
  <c r="P156" i="68" s="1"/>
  <c r="O160" i="68"/>
  <c r="M160" i="68"/>
  <c r="O167" i="68"/>
  <c r="P167" i="68" s="1"/>
  <c r="O171" i="68"/>
  <c r="M171" i="68"/>
  <c r="M186" i="68"/>
  <c r="P186" i="68" s="1"/>
  <c r="O190" i="68"/>
  <c r="M190" i="68"/>
  <c r="O201" i="68"/>
  <c r="M201" i="68"/>
  <c r="O99" i="68"/>
  <c r="P99" i="68" s="1"/>
  <c r="O111" i="68"/>
  <c r="P111" i="68" s="1"/>
  <c r="O115" i="68"/>
  <c r="M115" i="68"/>
  <c r="M130" i="68"/>
  <c r="P130" i="68" s="1"/>
  <c r="O134" i="68"/>
  <c r="M134" i="68"/>
  <c r="O145" i="68"/>
  <c r="M145" i="68"/>
  <c r="M164" i="68"/>
  <c r="P164" i="68" s="1"/>
  <c r="O168" i="68"/>
  <c r="M168" i="68"/>
  <c r="O175" i="68"/>
  <c r="P175" i="68" s="1"/>
  <c r="O179" i="68"/>
  <c r="M179" i="68"/>
  <c r="M194" i="68"/>
  <c r="O198" i="68"/>
  <c r="M198" i="68"/>
  <c r="M105" i="68"/>
  <c r="P105" i="68" s="1"/>
  <c r="O112" i="68"/>
  <c r="M112" i="68"/>
  <c r="O119" i="68"/>
  <c r="P119" i="68" s="1"/>
  <c r="O123" i="68"/>
  <c r="M123" i="68"/>
  <c r="M138" i="68"/>
  <c r="P138" i="68" s="1"/>
  <c r="O142" i="68"/>
  <c r="M142" i="68"/>
  <c r="O153" i="68"/>
  <c r="M153" i="68"/>
  <c r="M172" i="68"/>
  <c r="P172" i="68" s="1"/>
  <c r="O176" i="68"/>
  <c r="M176" i="68"/>
  <c r="O183" i="68"/>
  <c r="P183" i="68" s="1"/>
  <c r="O187" i="68"/>
  <c r="M187" i="68"/>
  <c r="O118" i="68"/>
  <c r="M118" i="68"/>
  <c r="O182" i="68"/>
  <c r="M182" i="68"/>
  <c r="O193" i="68"/>
  <c r="M193" i="68"/>
  <c r="O120" i="68"/>
  <c r="M120" i="68"/>
  <c r="O131" i="68"/>
  <c r="M131" i="68"/>
  <c r="O150" i="68"/>
  <c r="M150" i="68"/>
  <c r="O161" i="68"/>
  <c r="M161" i="68"/>
  <c r="O184" i="68"/>
  <c r="M184" i="68"/>
  <c r="O195" i="68"/>
  <c r="M195" i="68"/>
  <c r="O129" i="68"/>
  <c r="M129" i="68"/>
  <c r="M15" i="68"/>
  <c r="P15" i="68" s="1"/>
  <c r="M23" i="68"/>
  <c r="P23" i="68" s="1"/>
  <c r="M31" i="68"/>
  <c r="P31" i="68" s="1"/>
  <c r="M39" i="68"/>
  <c r="P39" i="68" s="1"/>
  <c r="M47" i="68"/>
  <c r="P47" i="68" s="1"/>
  <c r="M55" i="68"/>
  <c r="M63" i="68"/>
  <c r="P63" i="68" s="1"/>
  <c r="M71" i="68"/>
  <c r="P71" i="68" s="1"/>
  <c r="M79" i="68"/>
  <c r="P79" i="68" s="1"/>
  <c r="M87" i="68"/>
  <c r="P87" i="68" s="1"/>
  <c r="M95" i="68"/>
  <c r="P95" i="68" s="1"/>
  <c r="M97" i="68"/>
  <c r="P97" i="68" s="1"/>
  <c r="O103" i="68"/>
  <c r="P103" i="68" s="1"/>
  <c r="M106" i="68"/>
  <c r="M124" i="68"/>
  <c r="P124" i="68" s="1"/>
  <c r="O128" i="68"/>
  <c r="M128" i="68"/>
  <c r="O135" i="68"/>
  <c r="P135" i="68" s="1"/>
  <c r="O139" i="68"/>
  <c r="M139" i="68"/>
  <c r="M154" i="68"/>
  <c r="P154" i="68" s="1"/>
  <c r="O158" i="68"/>
  <c r="M158" i="68"/>
  <c r="O169" i="68"/>
  <c r="M169" i="68"/>
  <c r="M188" i="68"/>
  <c r="P188" i="68" s="1"/>
  <c r="O192" i="68"/>
  <c r="M192" i="68"/>
  <c r="O199" i="68"/>
  <c r="P199" i="68" s="1"/>
  <c r="O152" i="68"/>
  <c r="M152" i="68"/>
  <c r="O113" i="68"/>
  <c r="M113" i="68"/>
  <c r="M132" i="68"/>
  <c r="P132" i="68" s="1"/>
  <c r="O136" i="68"/>
  <c r="M136" i="68"/>
  <c r="O143" i="68"/>
  <c r="P143" i="68" s="1"/>
  <c r="O147" i="68"/>
  <c r="M147" i="68"/>
  <c r="M162" i="68"/>
  <c r="P162" i="68" s="1"/>
  <c r="O166" i="68"/>
  <c r="M166" i="68"/>
  <c r="O177" i="68"/>
  <c r="M177" i="68"/>
  <c r="M196" i="68"/>
  <c r="P196" i="68" s="1"/>
  <c r="O200" i="68"/>
  <c r="M200" i="68"/>
  <c r="O163" i="68"/>
  <c r="M163" i="68"/>
  <c r="O104" i="68"/>
  <c r="M104" i="68"/>
  <c r="O107" i="68"/>
  <c r="M107" i="68"/>
  <c r="O110" i="68"/>
  <c r="M110" i="68"/>
  <c r="P110" i="68" s="1"/>
  <c r="O121" i="68"/>
  <c r="M121" i="68"/>
  <c r="O144" i="68"/>
  <c r="M144" i="68"/>
  <c r="O155" i="68"/>
  <c r="M155" i="68"/>
  <c r="O174" i="68"/>
  <c r="M174" i="68"/>
  <c r="O185" i="68"/>
  <c r="M185" i="68"/>
  <c r="O63" i="67"/>
  <c r="M63" i="67"/>
  <c r="O35" i="67"/>
  <c r="M35" i="67"/>
  <c r="P35" i="67" s="1"/>
  <c r="M45" i="67"/>
  <c r="O45" i="67"/>
  <c r="M77" i="67"/>
  <c r="O77" i="67"/>
  <c r="O23" i="67"/>
  <c r="M23" i="67"/>
  <c r="O36" i="67"/>
  <c r="M36" i="67"/>
  <c r="P49" i="67"/>
  <c r="O55" i="67"/>
  <c r="M55" i="67"/>
  <c r="O68" i="67"/>
  <c r="M68" i="67"/>
  <c r="O87" i="67"/>
  <c r="M87" i="67"/>
  <c r="M13" i="67"/>
  <c r="O13" i="67"/>
  <c r="O67" i="67"/>
  <c r="M67" i="67"/>
  <c r="O27" i="67"/>
  <c r="M27" i="67"/>
  <c r="M37" i="67"/>
  <c r="O37" i="67"/>
  <c r="O59" i="67"/>
  <c r="M59" i="67"/>
  <c r="M69" i="67"/>
  <c r="O69" i="67"/>
  <c r="O91" i="67"/>
  <c r="M91" i="67"/>
  <c r="O15" i="67"/>
  <c r="M15" i="67"/>
  <c r="O28" i="67"/>
  <c r="M28" i="67"/>
  <c r="O47" i="67"/>
  <c r="M47" i="67"/>
  <c r="O60" i="67"/>
  <c r="M60" i="67"/>
  <c r="O79" i="67"/>
  <c r="M79" i="67"/>
  <c r="O92" i="67"/>
  <c r="M92" i="67"/>
  <c r="O19" i="67"/>
  <c r="M19" i="67"/>
  <c r="M29" i="67"/>
  <c r="O29" i="67"/>
  <c r="O51" i="67"/>
  <c r="M51" i="67"/>
  <c r="M61" i="67"/>
  <c r="O61" i="67"/>
  <c r="O83" i="67"/>
  <c r="M83" i="67"/>
  <c r="M93" i="67"/>
  <c r="O93" i="67"/>
  <c r="O31" i="67"/>
  <c r="M31" i="67"/>
  <c r="O44" i="67"/>
  <c r="M44" i="67"/>
  <c r="O76" i="67"/>
  <c r="M76" i="67"/>
  <c r="O20" i="67"/>
  <c r="M20" i="67"/>
  <c r="P33" i="67"/>
  <c r="O39" i="67"/>
  <c r="M39" i="67"/>
  <c r="O52" i="67"/>
  <c r="M52" i="67"/>
  <c r="O71" i="67"/>
  <c r="M71" i="67"/>
  <c r="O84" i="67"/>
  <c r="M84" i="67"/>
  <c r="M21" i="67"/>
  <c r="O21" i="67"/>
  <c r="O43" i="67"/>
  <c r="M43" i="67"/>
  <c r="M53" i="67"/>
  <c r="O53" i="67"/>
  <c r="O75" i="67"/>
  <c r="M75" i="67"/>
  <c r="M85" i="67"/>
  <c r="O85" i="67"/>
  <c r="M26" i="67"/>
  <c r="P26" i="67" s="1"/>
  <c r="M82" i="67"/>
  <c r="P82" i="67" s="1"/>
  <c r="O103" i="67"/>
  <c r="O152" i="67"/>
  <c r="M152" i="67"/>
  <c r="P152" i="67" s="1"/>
  <c r="O190" i="67"/>
  <c r="M190" i="67"/>
  <c r="M261" i="67"/>
  <c r="O261" i="67"/>
  <c r="O18" i="67"/>
  <c r="P18" i="67" s="1"/>
  <c r="O34" i="67"/>
  <c r="P34" i="67" s="1"/>
  <c r="O42" i="67"/>
  <c r="P42" i="67" s="1"/>
  <c r="O50" i="67"/>
  <c r="P50" i="67" s="1"/>
  <c r="O58" i="67"/>
  <c r="P58" i="67" s="1"/>
  <c r="O66" i="67"/>
  <c r="P66" i="67" s="1"/>
  <c r="O74" i="67"/>
  <c r="P74" i="67" s="1"/>
  <c r="O90" i="67"/>
  <c r="P90" i="67" s="1"/>
  <c r="M98" i="67"/>
  <c r="P98" i="67" s="1"/>
  <c r="M106" i="67"/>
  <c r="P106" i="67" s="1"/>
  <c r="M109" i="67"/>
  <c r="P109" i="67" s="1"/>
  <c r="O119" i="67"/>
  <c r="P119" i="67" s="1"/>
  <c r="O129" i="67"/>
  <c r="M129" i="67"/>
  <c r="M132" i="67"/>
  <c r="P132" i="67" s="1"/>
  <c r="O135" i="67"/>
  <c r="P135" i="67" s="1"/>
  <c r="O145" i="67"/>
  <c r="M145" i="67"/>
  <c r="M148" i="67"/>
  <c r="P148" i="67" s="1"/>
  <c r="O160" i="67"/>
  <c r="M160" i="67"/>
  <c r="O168" i="67"/>
  <c r="M168" i="67"/>
  <c r="O176" i="67"/>
  <c r="M176" i="67"/>
  <c r="O184" i="67"/>
  <c r="M184" i="67"/>
  <c r="O201" i="67"/>
  <c r="M201" i="67"/>
  <c r="M204" i="67"/>
  <c r="P204" i="67" s="1"/>
  <c r="O209" i="67"/>
  <c r="M209" i="67"/>
  <c r="M212" i="67"/>
  <c r="P212" i="67" s="1"/>
  <c r="O217" i="67"/>
  <c r="M217" i="67"/>
  <c r="M220" i="67"/>
  <c r="P220" i="67" s="1"/>
  <c r="O225" i="67"/>
  <c r="M225" i="67"/>
  <c r="M228" i="67"/>
  <c r="P228" i="67" s="1"/>
  <c r="O233" i="67"/>
  <c r="M233" i="67"/>
  <c r="M236" i="67"/>
  <c r="P236" i="67" s="1"/>
  <c r="O241" i="67"/>
  <c r="M241" i="67"/>
  <c r="P241" i="67" s="1"/>
  <c r="M244" i="67"/>
  <c r="P244" i="67" s="1"/>
  <c r="O249" i="67"/>
  <c r="M249" i="67"/>
  <c r="M253" i="67"/>
  <c r="O253" i="67"/>
  <c r="O262" i="67"/>
  <c r="M262" i="67"/>
  <c r="O95" i="67"/>
  <c r="P95" i="67" s="1"/>
  <c r="O257" i="67"/>
  <c r="M257" i="67"/>
  <c r="O120" i="67"/>
  <c r="M120" i="67"/>
  <c r="O126" i="67"/>
  <c r="M126" i="67"/>
  <c r="O136" i="67"/>
  <c r="M136" i="67"/>
  <c r="P136" i="67" s="1"/>
  <c r="O142" i="67"/>
  <c r="M142" i="67"/>
  <c r="M205" i="67"/>
  <c r="O205" i="67"/>
  <c r="M213" i="67"/>
  <c r="O213" i="67"/>
  <c r="M221" i="67"/>
  <c r="O221" i="67"/>
  <c r="M229" i="67"/>
  <c r="O229" i="67"/>
  <c r="M237" i="67"/>
  <c r="O237" i="67"/>
  <c r="M245" i="67"/>
  <c r="O245" i="67"/>
  <c r="O254" i="67"/>
  <c r="M254" i="67"/>
  <c r="O110" i="67"/>
  <c r="M110" i="67"/>
  <c r="O113" i="67"/>
  <c r="M113" i="67"/>
  <c r="O153" i="67"/>
  <c r="M153" i="67"/>
  <c r="O161" i="67"/>
  <c r="M161" i="67"/>
  <c r="O169" i="67"/>
  <c r="M169" i="67"/>
  <c r="O177" i="67"/>
  <c r="M177" i="67"/>
  <c r="O185" i="67"/>
  <c r="M185" i="67"/>
  <c r="O198" i="67"/>
  <c r="M198" i="67"/>
  <c r="O206" i="67"/>
  <c r="M206" i="67"/>
  <c r="O214" i="67"/>
  <c r="M214" i="67"/>
  <c r="O222" i="67"/>
  <c r="M222" i="67"/>
  <c r="O230" i="67"/>
  <c r="M230" i="67"/>
  <c r="O238" i="67"/>
  <c r="M238" i="67"/>
  <c r="O246" i="67"/>
  <c r="M246" i="67"/>
  <c r="M14" i="67"/>
  <c r="P14" i="67" s="1"/>
  <c r="M22" i="67"/>
  <c r="P22" i="67" s="1"/>
  <c r="M30" i="67"/>
  <c r="P30" i="67" s="1"/>
  <c r="M38" i="67"/>
  <c r="P38" i="67" s="1"/>
  <c r="M46" i="67"/>
  <c r="P46" i="67" s="1"/>
  <c r="M54" i="67"/>
  <c r="M62" i="67"/>
  <c r="M70" i="67"/>
  <c r="P70" i="67" s="1"/>
  <c r="M78" i="67"/>
  <c r="P78" i="67" s="1"/>
  <c r="M86" i="67"/>
  <c r="P86" i="67" s="1"/>
  <c r="O99" i="67"/>
  <c r="M99" i="67"/>
  <c r="P133" i="67"/>
  <c r="O150" i="67"/>
  <c r="M150" i="67"/>
  <c r="P150" i="67" s="1"/>
  <c r="M157" i="67"/>
  <c r="O157" i="67"/>
  <c r="M165" i="67"/>
  <c r="O165" i="67"/>
  <c r="M173" i="67"/>
  <c r="O173" i="67"/>
  <c r="M181" i="67"/>
  <c r="O181" i="67"/>
  <c r="O192" i="67"/>
  <c r="M192" i="67"/>
  <c r="O121" i="67"/>
  <c r="M121" i="67"/>
  <c r="O137" i="67"/>
  <c r="M137" i="67"/>
  <c r="O158" i="67"/>
  <c r="M158" i="67"/>
  <c r="P158" i="67" s="1"/>
  <c r="O166" i="67"/>
  <c r="M166" i="67"/>
  <c r="O174" i="67"/>
  <c r="M174" i="67"/>
  <c r="O182" i="67"/>
  <c r="M182" i="67"/>
  <c r="O259" i="67"/>
  <c r="M259" i="67"/>
  <c r="P259" i="67" s="1"/>
  <c r="O97" i="67"/>
  <c r="P97" i="67" s="1"/>
  <c r="O105" i="67"/>
  <c r="P105" i="67" s="1"/>
  <c r="O111" i="67"/>
  <c r="P111" i="67" s="1"/>
  <c r="O118" i="67"/>
  <c r="M118" i="67"/>
  <c r="O128" i="67"/>
  <c r="M128" i="67"/>
  <c r="O134" i="67"/>
  <c r="M134" i="67"/>
  <c r="O144" i="67"/>
  <c r="M144" i="67"/>
  <c r="O193" i="67"/>
  <c r="M193" i="67"/>
  <c r="M196" i="67"/>
  <c r="P196" i="67" s="1"/>
  <c r="O251" i="67"/>
  <c r="M251" i="67"/>
  <c r="O256" i="67"/>
  <c r="M256" i="67"/>
  <c r="P103" i="67"/>
  <c r="P175" i="67"/>
  <c r="O200" i="67"/>
  <c r="M200" i="67"/>
  <c r="O208" i="67"/>
  <c r="M208" i="67"/>
  <c r="O216" i="67"/>
  <c r="M216" i="67"/>
  <c r="O224" i="67"/>
  <c r="M224" i="67"/>
  <c r="O232" i="67"/>
  <c r="M232" i="67"/>
  <c r="O240" i="67"/>
  <c r="M240" i="67"/>
  <c r="P240" i="67" s="1"/>
  <c r="O248" i="67"/>
  <c r="M248" i="67"/>
  <c r="M107" i="67"/>
  <c r="P107" i="67" s="1"/>
  <c r="M115" i="67"/>
  <c r="P115" i="67" s="1"/>
  <c r="M123" i="67"/>
  <c r="P123" i="67" s="1"/>
  <c r="M131" i="67"/>
  <c r="P131" i="67" s="1"/>
  <c r="M139" i="67"/>
  <c r="P139" i="67" s="1"/>
  <c r="M147" i="67"/>
  <c r="P147" i="67" s="1"/>
  <c r="M155" i="67"/>
  <c r="P155" i="67" s="1"/>
  <c r="M163" i="67"/>
  <c r="P163" i="67" s="1"/>
  <c r="M171" i="67"/>
  <c r="P171" i="67" s="1"/>
  <c r="M179" i="67"/>
  <c r="P179" i="67" s="1"/>
  <c r="M187" i="67"/>
  <c r="P187" i="67" s="1"/>
  <c r="M195" i="67"/>
  <c r="P195" i="67" s="1"/>
  <c r="M203" i="67"/>
  <c r="P203" i="67" s="1"/>
  <c r="M211" i="67"/>
  <c r="P211" i="67" s="1"/>
  <c r="M219" i="67"/>
  <c r="P219" i="67" s="1"/>
  <c r="M227" i="67"/>
  <c r="P227" i="67" s="1"/>
  <c r="M235" i="67"/>
  <c r="P235" i="67" s="1"/>
  <c r="M243" i="67"/>
  <c r="P243" i="67" s="1"/>
  <c r="O49" i="66"/>
  <c r="M49" i="66"/>
  <c r="O65" i="66"/>
  <c r="M65" i="66"/>
  <c r="P65" i="66" s="1"/>
  <c r="M81" i="66"/>
  <c r="O81" i="66"/>
  <c r="O124" i="66"/>
  <c r="M124" i="66"/>
  <c r="O228" i="66"/>
  <c r="M228" i="66"/>
  <c r="O18" i="66"/>
  <c r="M18" i="66"/>
  <c r="O34" i="66"/>
  <c r="M34" i="66"/>
  <c r="P34" i="66" s="1"/>
  <c r="O50" i="66"/>
  <c r="M50" i="66"/>
  <c r="O66" i="66"/>
  <c r="M66" i="66"/>
  <c r="P66" i="66" s="1"/>
  <c r="O82" i="66"/>
  <c r="M82" i="66"/>
  <c r="O116" i="66"/>
  <c r="M116" i="66"/>
  <c r="P116" i="66" s="1"/>
  <c r="O180" i="66"/>
  <c r="M180" i="66"/>
  <c r="O252" i="66"/>
  <c r="M252" i="66"/>
  <c r="P252" i="66" s="1"/>
  <c r="O19" i="66"/>
  <c r="M19" i="66"/>
  <c r="O23" i="66"/>
  <c r="M23" i="66"/>
  <c r="P23" i="66" s="1"/>
  <c r="O35" i="66"/>
  <c r="M35" i="66"/>
  <c r="O39" i="66"/>
  <c r="M39" i="66"/>
  <c r="P39" i="66" s="1"/>
  <c r="O51" i="66"/>
  <c r="M51" i="66"/>
  <c r="O55" i="66"/>
  <c r="M55" i="66"/>
  <c r="O67" i="66"/>
  <c r="M67" i="66"/>
  <c r="O71" i="66"/>
  <c r="M71" i="66"/>
  <c r="P71" i="66" s="1"/>
  <c r="O83" i="66"/>
  <c r="M83" i="66"/>
  <c r="O87" i="66"/>
  <c r="M87" i="66"/>
  <c r="P87" i="66" s="1"/>
  <c r="O40" i="66"/>
  <c r="M40" i="66"/>
  <c r="O24" i="66"/>
  <c r="M24" i="66"/>
  <c r="P24" i="66" s="1"/>
  <c r="O88" i="66"/>
  <c r="M88" i="66"/>
  <c r="M25" i="66"/>
  <c r="O25" i="66"/>
  <c r="O41" i="66"/>
  <c r="M41" i="66"/>
  <c r="O57" i="66"/>
  <c r="M57" i="66"/>
  <c r="O89" i="66"/>
  <c r="M89" i="66"/>
  <c r="O108" i="66"/>
  <c r="M108" i="66"/>
  <c r="M17" i="66"/>
  <c r="O17" i="66"/>
  <c r="O26" i="66"/>
  <c r="M26" i="66"/>
  <c r="O42" i="66"/>
  <c r="M42" i="66"/>
  <c r="P42" i="66" s="1"/>
  <c r="O58" i="66"/>
  <c r="M58" i="66"/>
  <c r="O74" i="66"/>
  <c r="M74" i="66"/>
  <c r="O90" i="66"/>
  <c r="M90" i="66"/>
  <c r="P90" i="66" s="1"/>
  <c r="O212" i="66"/>
  <c r="M212" i="66"/>
  <c r="O33" i="66"/>
  <c r="M33" i="66"/>
  <c r="O56" i="66"/>
  <c r="M56" i="66"/>
  <c r="M73" i="66"/>
  <c r="O73" i="66"/>
  <c r="O15" i="66"/>
  <c r="M15" i="66"/>
  <c r="O27" i="66"/>
  <c r="M27" i="66"/>
  <c r="O31" i="66"/>
  <c r="M31" i="66"/>
  <c r="O43" i="66"/>
  <c r="M43" i="66"/>
  <c r="O47" i="66"/>
  <c r="M47" i="66"/>
  <c r="P47" i="66" s="1"/>
  <c r="O59" i="66"/>
  <c r="M59" i="66"/>
  <c r="O63" i="66"/>
  <c r="M63" i="66"/>
  <c r="O75" i="66"/>
  <c r="M75" i="66"/>
  <c r="O79" i="66"/>
  <c r="M79" i="66"/>
  <c r="P79" i="66" s="1"/>
  <c r="O91" i="66"/>
  <c r="M91" i="66"/>
  <c r="O132" i="66"/>
  <c r="M132" i="66"/>
  <c r="O72" i="66"/>
  <c r="M72" i="66"/>
  <c r="O16" i="66"/>
  <c r="M16" i="66"/>
  <c r="P16" i="66" s="1"/>
  <c r="O32" i="66"/>
  <c r="M32" i="66"/>
  <c r="O48" i="66"/>
  <c r="M48" i="66"/>
  <c r="O64" i="66"/>
  <c r="M64" i="66"/>
  <c r="O80" i="66"/>
  <c r="M80" i="66"/>
  <c r="O100" i="66"/>
  <c r="M100" i="66"/>
  <c r="O204" i="66"/>
  <c r="M204" i="66"/>
  <c r="O260" i="66"/>
  <c r="M260" i="66"/>
  <c r="O129" i="66"/>
  <c r="M129" i="66"/>
  <c r="P129" i="66" s="1"/>
  <c r="O141" i="66"/>
  <c r="P141" i="66" s="1"/>
  <c r="O190" i="66"/>
  <c r="M190" i="66"/>
  <c r="O14" i="66"/>
  <c r="P14" i="66" s="1"/>
  <c r="O22" i="66"/>
  <c r="P22" i="66" s="1"/>
  <c r="O30" i="66"/>
  <c r="P30" i="66" s="1"/>
  <c r="O38" i="66"/>
  <c r="P38" i="66" s="1"/>
  <c r="O46" i="66"/>
  <c r="P46" i="66" s="1"/>
  <c r="O54" i="66"/>
  <c r="P54" i="66" s="1"/>
  <c r="O62" i="66"/>
  <c r="P62" i="66" s="1"/>
  <c r="O70" i="66"/>
  <c r="P70" i="66" s="1"/>
  <c r="O78" i="66"/>
  <c r="P78" i="66" s="1"/>
  <c r="O86" i="66"/>
  <c r="P86" i="66" s="1"/>
  <c r="O97" i="66"/>
  <c r="P97" i="66" s="1"/>
  <c r="O105" i="66"/>
  <c r="P105" i="66" s="1"/>
  <c r="O114" i="66"/>
  <c r="P114" i="66" s="1"/>
  <c r="O117" i="66"/>
  <c r="P117" i="66" s="1"/>
  <c r="M120" i="66"/>
  <c r="P120" i="66" s="1"/>
  <c r="M135" i="66"/>
  <c r="P135" i="66" s="1"/>
  <c r="M154" i="66"/>
  <c r="P154" i="66" s="1"/>
  <c r="O184" i="66"/>
  <c r="M184" i="66"/>
  <c r="O194" i="66"/>
  <c r="P194" i="66" s="1"/>
  <c r="O201" i="66"/>
  <c r="M201" i="66"/>
  <c r="M207" i="66"/>
  <c r="P207" i="66" s="1"/>
  <c r="O214" i="66"/>
  <c r="M214" i="66"/>
  <c r="M218" i="66"/>
  <c r="P218" i="66" s="1"/>
  <c r="O238" i="66"/>
  <c r="M238" i="66"/>
  <c r="O248" i="66"/>
  <c r="M248" i="66"/>
  <c r="O153" i="66"/>
  <c r="M153" i="66"/>
  <c r="O241" i="66"/>
  <c r="M241" i="66"/>
  <c r="O160" i="66"/>
  <c r="M160" i="66"/>
  <c r="P160" i="66" s="1"/>
  <c r="O142" i="66"/>
  <c r="M142" i="66"/>
  <c r="O145" i="66"/>
  <c r="M145" i="66"/>
  <c r="O148" i="66"/>
  <c r="M148" i="66"/>
  <c r="P148" i="66" s="1"/>
  <c r="O161" i="66"/>
  <c r="M161" i="66"/>
  <c r="P161" i="66" s="1"/>
  <c r="O164" i="66"/>
  <c r="M164" i="66"/>
  <c r="O174" i="66"/>
  <c r="M174" i="66"/>
  <c r="P178" i="66"/>
  <c r="O208" i="66"/>
  <c r="M208" i="66"/>
  <c r="O225" i="66"/>
  <c r="M225" i="66"/>
  <c r="O259" i="66"/>
  <c r="M259" i="66"/>
  <c r="O150" i="66"/>
  <c r="M150" i="66"/>
  <c r="M247" i="66"/>
  <c r="P247" i="66" s="1"/>
  <c r="M13" i="66"/>
  <c r="P13" i="66" s="1"/>
  <c r="M21" i="66"/>
  <c r="P21" i="66" s="1"/>
  <c r="M29" i="66"/>
  <c r="P29" i="66" s="1"/>
  <c r="M37" i="66"/>
  <c r="P37" i="66" s="1"/>
  <c r="M45" i="66"/>
  <c r="P45" i="66" s="1"/>
  <c r="M53" i="66"/>
  <c r="P53" i="66" s="1"/>
  <c r="M61" i="66"/>
  <c r="P61" i="66" s="1"/>
  <c r="M69" i="66"/>
  <c r="P69" i="66" s="1"/>
  <c r="M77" i="66"/>
  <c r="P77" i="66" s="1"/>
  <c r="M85" i="66"/>
  <c r="P85" i="66" s="1"/>
  <c r="M93" i="66"/>
  <c r="P93" i="66" s="1"/>
  <c r="M98" i="66"/>
  <c r="P98" i="66" s="1"/>
  <c r="M106" i="66"/>
  <c r="P106" i="66" s="1"/>
  <c r="O118" i="66"/>
  <c r="M118" i="66"/>
  <c r="O121" i="66"/>
  <c r="M121" i="66"/>
  <c r="O133" i="66"/>
  <c r="P133" i="66" s="1"/>
  <c r="M136" i="66"/>
  <c r="P136" i="66" s="1"/>
  <c r="M151" i="66"/>
  <c r="P151" i="66" s="1"/>
  <c r="O168" i="66"/>
  <c r="M168" i="66"/>
  <c r="O185" i="66"/>
  <c r="M185" i="66"/>
  <c r="P185" i="66" s="1"/>
  <c r="O188" i="66"/>
  <c r="M188" i="66"/>
  <c r="P188" i="66" s="1"/>
  <c r="O198" i="66"/>
  <c r="M198" i="66"/>
  <c r="M202" i="66"/>
  <c r="P202" i="66" s="1"/>
  <c r="O232" i="66"/>
  <c r="M232" i="66"/>
  <c r="O249" i="66"/>
  <c r="M249" i="66"/>
  <c r="O256" i="66"/>
  <c r="M256" i="66"/>
  <c r="O244" i="66"/>
  <c r="M244" i="66"/>
  <c r="M95" i="66"/>
  <c r="P95" i="66" s="1"/>
  <c r="M103" i="66"/>
  <c r="P103" i="66" s="1"/>
  <c r="O109" i="66"/>
  <c r="P109" i="66" s="1"/>
  <c r="M112" i="66"/>
  <c r="P112" i="66" s="1"/>
  <c r="M127" i="66"/>
  <c r="P127" i="66" s="1"/>
  <c r="M146" i="66"/>
  <c r="P146" i="66" s="1"/>
  <c r="O158" i="66"/>
  <c r="M158" i="66"/>
  <c r="M162" i="66"/>
  <c r="P162" i="66" s="1"/>
  <c r="O192" i="66"/>
  <c r="M192" i="66"/>
  <c r="P192" i="66" s="1"/>
  <c r="O209" i="66"/>
  <c r="M209" i="66"/>
  <c r="P209" i="66" s="1"/>
  <c r="M215" i="66"/>
  <c r="P215" i="66" s="1"/>
  <c r="O222" i="66"/>
  <c r="M222" i="66"/>
  <c r="M226" i="66"/>
  <c r="P226" i="66" s="1"/>
  <c r="M239" i="66"/>
  <c r="P239" i="66" s="1"/>
  <c r="O200" i="66"/>
  <c r="M200" i="66"/>
  <c r="O220" i="66"/>
  <c r="M220" i="66"/>
  <c r="O230" i="66"/>
  <c r="M230" i="66"/>
  <c r="O254" i="66"/>
  <c r="M254" i="66"/>
  <c r="M102" i="66"/>
  <c r="P102" i="66" s="1"/>
  <c r="O126" i="66"/>
  <c r="M126" i="66"/>
  <c r="P126" i="66" s="1"/>
  <c r="M144" i="66"/>
  <c r="P144" i="66" s="1"/>
  <c r="M183" i="66"/>
  <c r="P183" i="66" s="1"/>
  <c r="O134" i="66"/>
  <c r="M134" i="66"/>
  <c r="O137" i="66"/>
  <c r="M137" i="66"/>
  <c r="P137" i="66" s="1"/>
  <c r="O140" i="66"/>
  <c r="M140" i="66"/>
  <c r="P140" i="66" s="1"/>
  <c r="O169" i="66"/>
  <c r="M169" i="66"/>
  <c r="O172" i="66"/>
  <c r="M172" i="66"/>
  <c r="O182" i="66"/>
  <c r="M182" i="66"/>
  <c r="P182" i="66" s="1"/>
  <c r="O216" i="66"/>
  <c r="M216" i="66"/>
  <c r="O233" i="66"/>
  <c r="M233" i="66"/>
  <c r="O236" i="66"/>
  <c r="M236" i="66"/>
  <c r="O240" i="66"/>
  <c r="M240" i="66"/>
  <c r="O246" i="66"/>
  <c r="M246" i="66"/>
  <c r="O257" i="66"/>
  <c r="M257" i="66"/>
  <c r="O156" i="66"/>
  <c r="M156" i="66"/>
  <c r="O166" i="66"/>
  <c r="M166" i="66"/>
  <c r="O217" i="66"/>
  <c r="M217" i="66"/>
  <c r="O177" i="66"/>
  <c r="M177" i="66"/>
  <c r="O224" i="66"/>
  <c r="M224" i="66"/>
  <c r="O262" i="66"/>
  <c r="M262" i="66"/>
  <c r="M96" i="66"/>
  <c r="P96" i="66" s="1"/>
  <c r="M104" i="66"/>
  <c r="P104" i="66" s="1"/>
  <c r="O110" i="66"/>
  <c r="M110" i="66"/>
  <c r="O113" i="66"/>
  <c r="M113" i="66"/>
  <c r="O125" i="66"/>
  <c r="P125" i="66" s="1"/>
  <c r="M128" i="66"/>
  <c r="P128" i="66" s="1"/>
  <c r="M143" i="66"/>
  <c r="P143" i="66" s="1"/>
  <c r="O176" i="66"/>
  <c r="M176" i="66"/>
  <c r="O193" i="66"/>
  <c r="M193" i="66"/>
  <c r="P193" i="66" s="1"/>
  <c r="O196" i="66"/>
  <c r="M196" i="66"/>
  <c r="P196" i="66" s="1"/>
  <c r="O206" i="66"/>
  <c r="M206" i="66"/>
  <c r="P250" i="66"/>
  <c r="O261" i="66"/>
  <c r="P261" i="66" s="1"/>
  <c r="M227" i="66"/>
  <c r="P227" i="66" s="1"/>
  <c r="M235" i="66"/>
  <c r="P235" i="66" s="1"/>
  <c r="M243" i="66"/>
  <c r="P243" i="66" s="1"/>
  <c r="M251" i="66"/>
  <c r="P251" i="66" s="1"/>
  <c r="O26" i="65"/>
  <c r="M26" i="65"/>
  <c r="O34" i="65"/>
  <c r="M34" i="65"/>
  <c r="O15" i="65"/>
  <c r="M15" i="65"/>
  <c r="M32" i="65"/>
  <c r="P32" i="65" s="1"/>
  <c r="O35" i="65"/>
  <c r="P35" i="65" s="1"/>
  <c r="O41" i="65"/>
  <c r="P41" i="65" s="1"/>
  <c r="O61" i="65"/>
  <c r="M61" i="65"/>
  <c r="O71" i="65"/>
  <c r="M71" i="65"/>
  <c r="O75" i="65"/>
  <c r="P75" i="65" s="1"/>
  <c r="O82" i="65"/>
  <c r="M82" i="65"/>
  <c r="M88" i="65"/>
  <c r="P88" i="65" s="1"/>
  <c r="O104" i="65"/>
  <c r="M104" i="65"/>
  <c r="O108" i="65"/>
  <c r="P108" i="65" s="1"/>
  <c r="O153" i="65"/>
  <c r="M153" i="65"/>
  <c r="O169" i="65"/>
  <c r="M169" i="65"/>
  <c r="O188" i="65"/>
  <c r="M188" i="65"/>
  <c r="O230" i="65"/>
  <c r="M230" i="65"/>
  <c r="O262" i="65"/>
  <c r="M262" i="65"/>
  <c r="O144" i="65"/>
  <c r="M144" i="65"/>
  <c r="O248" i="65"/>
  <c r="M248" i="65"/>
  <c r="O154" i="65"/>
  <c r="M154" i="65"/>
  <c r="O19" i="65"/>
  <c r="P19" i="65" s="1"/>
  <c r="O66" i="65"/>
  <c r="M66" i="65"/>
  <c r="O89" i="65"/>
  <c r="P89" i="65" s="1"/>
  <c r="M99" i="65"/>
  <c r="O99" i="65"/>
  <c r="O254" i="65"/>
  <c r="M254" i="65"/>
  <c r="M13" i="65"/>
  <c r="P13" i="65" s="1"/>
  <c r="O16" i="65"/>
  <c r="P16" i="65" s="1"/>
  <c r="O33" i="65"/>
  <c r="P33" i="65" s="1"/>
  <c r="P43" i="65"/>
  <c r="O49" i="65"/>
  <c r="P49" i="65" s="1"/>
  <c r="M69" i="65"/>
  <c r="O69" i="65"/>
  <c r="O79" i="65"/>
  <c r="M79" i="65"/>
  <c r="O83" i="65"/>
  <c r="P83" i="65" s="1"/>
  <c r="O90" i="65"/>
  <c r="M90" i="65"/>
  <c r="O102" i="65"/>
  <c r="M102" i="65"/>
  <c r="O147" i="65"/>
  <c r="M147" i="65"/>
  <c r="O150" i="65"/>
  <c r="M150" i="65"/>
  <c r="O163" i="65"/>
  <c r="M163" i="65"/>
  <c r="O47" i="65"/>
  <c r="M47" i="65"/>
  <c r="O55" i="65"/>
  <c r="M55" i="65"/>
  <c r="M124" i="65"/>
  <c r="O124" i="65"/>
  <c r="O222" i="65"/>
  <c r="M222" i="65"/>
  <c r="O39" i="65"/>
  <c r="M39" i="65"/>
  <c r="P39" i="65" s="1"/>
  <c r="O50" i="65"/>
  <c r="M50" i="65"/>
  <c r="M93" i="65"/>
  <c r="O93" i="65"/>
  <c r="O96" i="65"/>
  <c r="M96" i="65"/>
  <c r="O110" i="65"/>
  <c r="M110" i="65"/>
  <c r="P110" i="65" s="1"/>
  <c r="O118" i="65"/>
  <c r="M118" i="65"/>
  <c r="O134" i="65"/>
  <c r="M134" i="65"/>
  <c r="O138" i="65"/>
  <c r="M138" i="65"/>
  <c r="O142" i="65"/>
  <c r="M142" i="65"/>
  <c r="P142" i="65" s="1"/>
  <c r="O190" i="65"/>
  <c r="M190" i="65"/>
  <c r="O227" i="65"/>
  <c r="M227" i="65"/>
  <c r="O23" i="65"/>
  <c r="M23" i="65"/>
  <c r="O37" i="65"/>
  <c r="M37" i="65"/>
  <c r="O58" i="65"/>
  <c r="M58" i="65"/>
  <c r="O216" i="65"/>
  <c r="M216" i="65"/>
  <c r="M245" i="65"/>
  <c r="O245" i="65"/>
  <c r="M21" i="65"/>
  <c r="P21" i="65" s="1"/>
  <c r="O59" i="65"/>
  <c r="P59" i="65" s="1"/>
  <c r="O182" i="65"/>
  <c r="M182" i="65"/>
  <c r="O203" i="65"/>
  <c r="M203" i="65"/>
  <c r="O17" i="65"/>
  <c r="P17" i="65" s="1"/>
  <c r="O53" i="65"/>
  <c r="M53" i="65"/>
  <c r="O63" i="65"/>
  <c r="M63" i="65"/>
  <c r="O67" i="65"/>
  <c r="P67" i="65" s="1"/>
  <c r="O74" i="65"/>
  <c r="M74" i="65"/>
  <c r="M80" i="65"/>
  <c r="P80" i="65" s="1"/>
  <c r="M151" i="65"/>
  <c r="O151" i="65"/>
  <c r="O200" i="65"/>
  <c r="M200" i="65"/>
  <c r="O259" i="65"/>
  <c r="M259" i="65"/>
  <c r="O18" i="65"/>
  <c r="M18" i="65"/>
  <c r="M197" i="65"/>
  <c r="O197" i="65"/>
  <c r="O42" i="65"/>
  <c r="M42" i="65"/>
  <c r="M85" i="65"/>
  <c r="O85" i="65"/>
  <c r="O166" i="65"/>
  <c r="M166" i="65"/>
  <c r="M213" i="65"/>
  <c r="O213" i="65"/>
  <c r="M45" i="65"/>
  <c r="O45" i="65"/>
  <c r="M72" i="65"/>
  <c r="P72" i="65" s="1"/>
  <c r="O105" i="65"/>
  <c r="M105" i="65"/>
  <c r="O31" i="65"/>
  <c r="M31" i="65"/>
  <c r="M40" i="65"/>
  <c r="P40" i="65" s="1"/>
  <c r="P51" i="65"/>
  <c r="O57" i="65"/>
  <c r="P57" i="65" s="1"/>
  <c r="M77" i="65"/>
  <c r="O77" i="65"/>
  <c r="O87" i="65"/>
  <c r="M87" i="65"/>
  <c r="O91" i="65"/>
  <c r="P91" i="65" s="1"/>
  <c r="O97" i="65"/>
  <c r="M97" i="65"/>
  <c r="O126" i="65"/>
  <c r="M126" i="65"/>
  <c r="M135" i="65"/>
  <c r="O135" i="65"/>
  <c r="O160" i="65"/>
  <c r="M160" i="65"/>
  <c r="O206" i="65"/>
  <c r="M206" i="65"/>
  <c r="O224" i="65"/>
  <c r="M224" i="65"/>
  <c r="O235" i="65"/>
  <c r="M235" i="65"/>
  <c r="O256" i="65"/>
  <c r="M256" i="65"/>
  <c r="P256" i="65" s="1"/>
  <c r="O120" i="65"/>
  <c r="M120" i="65"/>
  <c r="O123" i="65"/>
  <c r="M123" i="65"/>
  <c r="P181" i="65"/>
  <c r="O184" i="65"/>
  <c r="M184" i="65"/>
  <c r="O187" i="65"/>
  <c r="M187" i="65"/>
  <c r="O221" i="65"/>
  <c r="P221" i="65" s="1"/>
  <c r="O253" i="65"/>
  <c r="P253" i="65" s="1"/>
  <c r="O107" i="65"/>
  <c r="P107" i="65" s="1"/>
  <c r="O112" i="65"/>
  <c r="M112" i="65"/>
  <c r="O115" i="65"/>
  <c r="M115" i="65"/>
  <c r="O127" i="65"/>
  <c r="P127" i="65" s="1"/>
  <c r="M130" i="65"/>
  <c r="P130" i="65" s="1"/>
  <c r="M145" i="65"/>
  <c r="P145" i="65" s="1"/>
  <c r="M164" i="65"/>
  <c r="P164" i="65" s="1"/>
  <c r="O176" i="65"/>
  <c r="M176" i="65"/>
  <c r="O179" i="65"/>
  <c r="M179" i="65"/>
  <c r="O191" i="65"/>
  <c r="P191" i="65" s="1"/>
  <c r="M194" i="65"/>
  <c r="P194" i="65" s="1"/>
  <c r="M204" i="65"/>
  <c r="P204" i="65" s="1"/>
  <c r="O207" i="65"/>
  <c r="P207" i="65" s="1"/>
  <c r="M210" i="65"/>
  <c r="P210" i="65" s="1"/>
  <c r="O219" i="65"/>
  <c r="M219" i="65"/>
  <c r="M225" i="65"/>
  <c r="P225" i="65" s="1"/>
  <c r="M228" i="65"/>
  <c r="P228" i="65" s="1"/>
  <c r="O231" i="65"/>
  <c r="P231" i="65" s="1"/>
  <c r="P237" i="65"/>
  <c r="O240" i="65"/>
  <c r="M240" i="65"/>
  <c r="O251" i="65"/>
  <c r="M251" i="65"/>
  <c r="M257" i="65"/>
  <c r="P257" i="65" s="1"/>
  <c r="M260" i="65"/>
  <c r="P260" i="65" s="1"/>
  <c r="O152" i="65"/>
  <c r="M152" i="65"/>
  <c r="O155" i="65"/>
  <c r="M155" i="65"/>
  <c r="O158" i="65"/>
  <c r="M158" i="65"/>
  <c r="O198" i="65"/>
  <c r="M198" i="65"/>
  <c r="P198" i="65" s="1"/>
  <c r="O214" i="65"/>
  <c r="M214" i="65"/>
  <c r="O246" i="65"/>
  <c r="M246" i="65"/>
  <c r="P246" i="65" s="1"/>
  <c r="O136" i="65"/>
  <c r="M136" i="65"/>
  <c r="O128" i="65"/>
  <c r="M128" i="65"/>
  <c r="O131" i="65"/>
  <c r="M131" i="65"/>
  <c r="O143" i="65"/>
  <c r="P143" i="65" s="1"/>
  <c r="M146" i="65"/>
  <c r="P146" i="65" s="1"/>
  <c r="M161" i="65"/>
  <c r="P161" i="65" s="1"/>
  <c r="O192" i="65"/>
  <c r="M192" i="65"/>
  <c r="O195" i="65"/>
  <c r="M195" i="65"/>
  <c r="M201" i="65"/>
  <c r="P201" i="65" s="1"/>
  <c r="P205" i="65"/>
  <c r="O208" i="65"/>
  <c r="M208" i="65"/>
  <c r="O211" i="65"/>
  <c r="M211" i="65"/>
  <c r="M217" i="65"/>
  <c r="P217" i="65" s="1"/>
  <c r="M220" i="65"/>
  <c r="P220" i="65" s="1"/>
  <c r="O223" i="65"/>
  <c r="P223" i="65" s="1"/>
  <c r="O232" i="65"/>
  <c r="M232" i="65"/>
  <c r="O243" i="65"/>
  <c r="M243" i="65"/>
  <c r="M249" i="65"/>
  <c r="P249" i="65" s="1"/>
  <c r="M252" i="65"/>
  <c r="P252" i="65" s="1"/>
  <c r="O139" i="65"/>
  <c r="M139" i="65"/>
  <c r="O168" i="65"/>
  <c r="M168" i="65"/>
  <c r="O171" i="65"/>
  <c r="M171" i="65"/>
  <c r="O174" i="65"/>
  <c r="M174" i="65"/>
  <c r="O238" i="65"/>
  <c r="M238" i="65"/>
  <c r="O261" i="65"/>
  <c r="P261" i="65" s="1"/>
  <c r="M27" i="64"/>
  <c r="O27" i="64"/>
  <c r="O70" i="64"/>
  <c r="M70" i="64"/>
  <c r="O14" i="64"/>
  <c r="M14" i="64"/>
  <c r="O50" i="64"/>
  <c r="M50" i="64"/>
  <c r="M19" i="64"/>
  <c r="O19" i="64"/>
  <c r="O66" i="64"/>
  <c r="M66" i="64"/>
  <c r="M43" i="64"/>
  <c r="O43" i="64"/>
  <c r="O46" i="64"/>
  <c r="M46" i="64"/>
  <c r="O42" i="64"/>
  <c r="M42" i="64"/>
  <c r="O30" i="64"/>
  <c r="M30" i="64"/>
  <c r="O82" i="64"/>
  <c r="M82" i="64"/>
  <c r="O26" i="64"/>
  <c r="M26" i="64"/>
  <c r="M35" i="64"/>
  <c r="O35" i="64"/>
  <c r="O78" i="64"/>
  <c r="M78" i="64"/>
  <c r="M55" i="64"/>
  <c r="O55" i="64"/>
  <c r="M59" i="64"/>
  <c r="O59" i="64"/>
  <c r="M94" i="64"/>
  <c r="P94" i="64" s="1"/>
  <c r="O111" i="64"/>
  <c r="P111" i="64" s="1"/>
  <c r="M122" i="64"/>
  <c r="P122" i="64" s="1"/>
  <c r="O195" i="64"/>
  <c r="P195" i="64" s="1"/>
  <c r="O202" i="64"/>
  <c r="M202" i="64"/>
  <c r="O230" i="64"/>
  <c r="M230" i="64"/>
  <c r="O13" i="64"/>
  <c r="M13" i="64"/>
  <c r="O16" i="64"/>
  <c r="P16" i="64" s="1"/>
  <c r="O29" i="64"/>
  <c r="M29" i="64"/>
  <c r="O32" i="64"/>
  <c r="P32" i="64" s="1"/>
  <c r="O45" i="64"/>
  <c r="M45" i="64"/>
  <c r="O52" i="64"/>
  <c r="P52" i="64" s="1"/>
  <c r="M56" i="64"/>
  <c r="P56" i="64" s="1"/>
  <c r="M63" i="64"/>
  <c r="O63" i="64"/>
  <c r="O84" i="64"/>
  <c r="P84" i="64" s="1"/>
  <c r="M88" i="64"/>
  <c r="P88" i="64" s="1"/>
  <c r="M95" i="64"/>
  <c r="O95" i="64"/>
  <c r="M112" i="64"/>
  <c r="O112" i="64"/>
  <c r="M123" i="64"/>
  <c r="O123" i="64"/>
  <c r="O227" i="64"/>
  <c r="P227" i="64" s="1"/>
  <c r="O234" i="64"/>
  <c r="M234" i="64"/>
  <c r="M62" i="64"/>
  <c r="P62" i="64" s="1"/>
  <c r="O108" i="64"/>
  <c r="P108" i="64" s="1"/>
  <c r="M23" i="64"/>
  <c r="O23" i="64"/>
  <c r="M120" i="64"/>
  <c r="O120" i="64"/>
  <c r="O134" i="64"/>
  <c r="M134" i="64"/>
  <c r="M179" i="64"/>
  <c r="O179" i="64"/>
  <c r="M71" i="64"/>
  <c r="O71" i="64"/>
  <c r="M74" i="64"/>
  <c r="P74" i="64" s="1"/>
  <c r="O96" i="64"/>
  <c r="P96" i="64" s="1"/>
  <c r="M102" i="64"/>
  <c r="P102" i="64" s="1"/>
  <c r="O106" i="64"/>
  <c r="M106" i="64"/>
  <c r="O131" i="64"/>
  <c r="P131" i="64" s="1"/>
  <c r="M147" i="64"/>
  <c r="O147" i="64"/>
  <c r="M207" i="64"/>
  <c r="O207" i="64"/>
  <c r="M211" i="64"/>
  <c r="O211" i="64"/>
  <c r="O138" i="64"/>
  <c r="M138" i="64"/>
  <c r="M175" i="64"/>
  <c r="O175" i="64"/>
  <c r="O17" i="64"/>
  <c r="M17" i="64"/>
  <c r="O33" i="64"/>
  <c r="M33" i="64"/>
  <c r="M64" i="64"/>
  <c r="P64" i="64" s="1"/>
  <c r="M40" i="64"/>
  <c r="P40" i="64" s="1"/>
  <c r="M68" i="64"/>
  <c r="P68" i="64" s="1"/>
  <c r="M75" i="64"/>
  <c r="O75" i="64"/>
  <c r="O128" i="64"/>
  <c r="P128" i="64" s="1"/>
  <c r="M143" i="64"/>
  <c r="O143" i="64"/>
  <c r="M154" i="64"/>
  <c r="P154" i="64" s="1"/>
  <c r="M186" i="64"/>
  <c r="P186" i="64" s="1"/>
  <c r="M239" i="64"/>
  <c r="O239" i="64"/>
  <c r="M243" i="64"/>
  <c r="O243" i="64"/>
  <c r="M22" i="64"/>
  <c r="P22" i="64" s="1"/>
  <c r="M91" i="64"/>
  <c r="O91" i="64"/>
  <c r="O160" i="64"/>
  <c r="P160" i="64" s="1"/>
  <c r="M39" i="64"/>
  <c r="O39" i="64"/>
  <c r="O21" i="64"/>
  <c r="M21" i="64"/>
  <c r="O37" i="64"/>
  <c r="M37" i="64"/>
  <c r="M47" i="64"/>
  <c r="O47" i="64"/>
  <c r="M79" i="64"/>
  <c r="O79" i="64"/>
  <c r="M140" i="64"/>
  <c r="O140" i="64"/>
  <c r="M144" i="64"/>
  <c r="O144" i="64"/>
  <c r="O41" i="64"/>
  <c r="M41" i="64"/>
  <c r="M38" i="64"/>
  <c r="P38" i="64" s="1"/>
  <c r="M67" i="64"/>
  <c r="O67" i="64"/>
  <c r="M15" i="64"/>
  <c r="O15" i="64"/>
  <c r="M31" i="64"/>
  <c r="O31" i="64"/>
  <c r="M51" i="64"/>
  <c r="O51" i="64"/>
  <c r="M83" i="64"/>
  <c r="O83" i="64"/>
  <c r="O114" i="64"/>
  <c r="M114" i="64"/>
  <c r="O166" i="64"/>
  <c r="M166" i="64"/>
  <c r="O25" i="64"/>
  <c r="M25" i="64"/>
  <c r="M87" i="64"/>
  <c r="O87" i="64"/>
  <c r="M115" i="64"/>
  <c r="O115" i="64"/>
  <c r="O170" i="64"/>
  <c r="M170" i="64"/>
  <c r="O198" i="64"/>
  <c r="M198" i="64"/>
  <c r="M262" i="64"/>
  <c r="P262" i="64" s="1"/>
  <c r="M146" i="64"/>
  <c r="P146" i="64" s="1"/>
  <c r="O152" i="64"/>
  <c r="P152" i="64" s="1"/>
  <c r="O155" i="64"/>
  <c r="P155" i="64" s="1"/>
  <c r="M178" i="64"/>
  <c r="P178" i="64" s="1"/>
  <c r="O187" i="64"/>
  <c r="P187" i="64" s="1"/>
  <c r="M210" i="64"/>
  <c r="P210" i="64" s="1"/>
  <c r="O219" i="64"/>
  <c r="P219" i="64" s="1"/>
  <c r="M242" i="64"/>
  <c r="P242" i="64" s="1"/>
  <c r="P245" i="64"/>
  <c r="O251" i="64"/>
  <c r="P251" i="64" s="1"/>
  <c r="M49" i="64"/>
  <c r="P49" i="64" s="1"/>
  <c r="M53" i="64"/>
  <c r="P53" i="64" s="1"/>
  <c r="M57" i="64"/>
  <c r="P57" i="64" s="1"/>
  <c r="M61" i="64"/>
  <c r="P61" i="64" s="1"/>
  <c r="M65" i="64"/>
  <c r="P65" i="64" s="1"/>
  <c r="M69" i="64"/>
  <c r="P69" i="64" s="1"/>
  <c r="M73" i="64"/>
  <c r="P73" i="64" s="1"/>
  <c r="M77" i="64"/>
  <c r="P77" i="64" s="1"/>
  <c r="M81" i="64"/>
  <c r="P81" i="64" s="1"/>
  <c r="M85" i="64"/>
  <c r="P85" i="64" s="1"/>
  <c r="M89" i="64"/>
  <c r="P89" i="64" s="1"/>
  <c r="M93" i="64"/>
  <c r="P93" i="64" s="1"/>
  <c r="M118" i="64"/>
  <c r="P118" i="64" s="1"/>
  <c r="O124" i="64"/>
  <c r="P124" i="64" s="1"/>
  <c r="O127" i="64"/>
  <c r="P127" i="64" s="1"/>
  <c r="M150" i="64"/>
  <c r="P150" i="64" s="1"/>
  <c r="O156" i="64"/>
  <c r="P156" i="64" s="1"/>
  <c r="O159" i="64"/>
  <c r="P159" i="64" s="1"/>
  <c r="M182" i="64"/>
  <c r="P182" i="64" s="1"/>
  <c r="O191" i="64"/>
  <c r="P191" i="64" s="1"/>
  <c r="M214" i="64"/>
  <c r="P214" i="64" s="1"/>
  <c r="O223" i="64"/>
  <c r="P223" i="64" s="1"/>
  <c r="M246" i="64"/>
  <c r="P246" i="64" s="1"/>
  <c r="O255" i="64"/>
  <c r="P255" i="64" s="1"/>
  <c r="M98" i="64"/>
  <c r="P98" i="64" s="1"/>
  <c r="O104" i="64"/>
  <c r="P104" i="64" s="1"/>
  <c r="M130" i="64"/>
  <c r="P130" i="64" s="1"/>
  <c r="O136" i="64"/>
  <c r="P136" i="64" s="1"/>
  <c r="O139" i="64"/>
  <c r="P139" i="64" s="1"/>
  <c r="M162" i="64"/>
  <c r="P162" i="64" s="1"/>
  <c r="O171" i="64"/>
  <c r="P171" i="64" s="1"/>
  <c r="M194" i="64"/>
  <c r="P194" i="64" s="1"/>
  <c r="P197" i="64"/>
  <c r="O203" i="64"/>
  <c r="P203" i="64" s="1"/>
  <c r="M226" i="64"/>
  <c r="P226" i="64" s="1"/>
  <c r="O235" i="64"/>
  <c r="P235" i="64" s="1"/>
  <c r="M258" i="64"/>
  <c r="P258" i="64" s="1"/>
  <c r="P261" i="64"/>
  <c r="P260" i="64" l="1"/>
  <c r="P254" i="64"/>
  <c r="P249" i="64"/>
  <c r="P237" i="64"/>
  <c r="P231" i="64"/>
  <c r="P224" i="64"/>
  <c r="P218" i="64"/>
  <c r="P163" i="64"/>
  <c r="P262" i="65"/>
  <c r="P239" i="65"/>
  <c r="P189" i="65"/>
  <c r="P175" i="65"/>
  <c r="P65" i="65"/>
  <c r="P114" i="64"/>
  <c r="P221" i="64"/>
  <c r="P209" i="64"/>
  <c r="P190" i="64"/>
  <c r="P177" i="64"/>
  <c r="P165" i="64"/>
  <c r="P158" i="64"/>
  <c r="P149" i="64"/>
  <c r="P141" i="64"/>
  <c r="P121" i="64"/>
  <c r="P113" i="64"/>
  <c r="P105" i="64"/>
  <c r="P86" i="64"/>
  <c r="P60" i="64"/>
  <c r="P196" i="64"/>
  <c r="P201" i="64"/>
  <c r="P189" i="64"/>
  <c r="P183" i="64"/>
  <c r="P169" i="64"/>
  <c r="P164" i="64"/>
  <c r="P157" i="64"/>
  <c r="P148" i="64"/>
  <c r="P137" i="64"/>
  <c r="P129" i="64"/>
  <c r="P119" i="64"/>
  <c r="P110" i="64"/>
  <c r="P103" i="64"/>
  <c r="P97" i="64"/>
  <c r="P80" i="64"/>
  <c r="P58" i="64"/>
  <c r="P36" i="64"/>
  <c r="P20" i="64"/>
  <c r="P106" i="64"/>
  <c r="P202" i="64"/>
  <c r="P82" i="64"/>
  <c r="P21" i="64"/>
  <c r="P206" i="64"/>
  <c r="P193" i="64"/>
  <c r="P174" i="64"/>
  <c r="P153" i="64"/>
  <c r="P145" i="64"/>
  <c r="P135" i="64"/>
  <c r="P126" i="64"/>
  <c r="P109" i="64"/>
  <c r="P54" i="64"/>
  <c r="P34" i="64"/>
  <c r="P18" i="64"/>
  <c r="P50" i="64"/>
  <c r="P61" i="65"/>
  <c r="P242" i="65"/>
  <c r="P236" i="65"/>
  <c r="P226" i="65"/>
  <c r="P209" i="65"/>
  <c r="P196" i="65"/>
  <c r="P185" i="65"/>
  <c r="P178" i="65"/>
  <c r="P162" i="65"/>
  <c r="P137" i="65"/>
  <c r="P94" i="65"/>
  <c r="P222" i="65"/>
  <c r="P176" i="65"/>
  <c r="P235" i="65"/>
  <c r="P203" i="65"/>
  <c r="P233" i="65"/>
  <c r="P202" i="65"/>
  <c r="P132" i="65"/>
  <c r="P121" i="65"/>
  <c r="P114" i="65"/>
  <c r="P106" i="65"/>
  <c r="P86" i="65"/>
  <c r="P56" i="65"/>
  <c r="P48" i="65"/>
  <c r="P38" i="65"/>
  <c r="P22" i="65"/>
  <c r="P254" i="65"/>
  <c r="P230" i="65"/>
  <c r="P81" i="65"/>
  <c r="P70" i="65"/>
  <c r="P30" i="65"/>
  <c r="P25" i="65"/>
  <c r="P14" i="65"/>
  <c r="P47" i="65"/>
  <c r="P102" i="65"/>
  <c r="P184" i="65"/>
  <c r="P23" i="65"/>
  <c r="P138" i="65"/>
  <c r="P148" i="65"/>
  <c r="P122" i="65"/>
  <c r="P100" i="65"/>
  <c r="P78" i="65"/>
  <c r="P29" i="65"/>
  <c r="P24" i="65"/>
  <c r="P155" i="65"/>
  <c r="P153" i="65"/>
  <c r="P200" i="65"/>
  <c r="P63" i="65"/>
  <c r="P58" i="65"/>
  <c r="P154" i="65"/>
  <c r="P169" i="66"/>
  <c r="P198" i="66"/>
  <c r="P164" i="66"/>
  <c r="P142" i="66"/>
  <c r="P100" i="66"/>
  <c r="P32" i="66"/>
  <c r="P33" i="66"/>
  <c r="P55" i="66"/>
  <c r="P80" i="66"/>
  <c r="P184" i="66"/>
  <c r="P260" i="66"/>
  <c r="P228" i="66"/>
  <c r="P223" i="66"/>
  <c r="P191" i="66"/>
  <c r="P165" i="66"/>
  <c r="P111" i="66"/>
  <c r="P94" i="66"/>
  <c r="P199" i="66"/>
  <c r="P152" i="66"/>
  <c r="P138" i="66"/>
  <c r="P122" i="66"/>
  <c r="P248" i="67"/>
  <c r="P216" i="67"/>
  <c r="P256" i="67"/>
  <c r="P143" i="67"/>
  <c r="P209" i="67"/>
  <c r="P62" i="67"/>
  <c r="P232" i="67"/>
  <c r="P54" i="67"/>
  <c r="P189" i="67"/>
  <c r="P180" i="67"/>
  <c r="P170" i="67"/>
  <c r="P159" i="67"/>
  <c r="P149" i="67"/>
  <c r="P140" i="67"/>
  <c r="P127" i="67"/>
  <c r="P117" i="67"/>
  <c r="P108" i="67"/>
  <c r="P81" i="67"/>
  <c r="P65" i="67"/>
  <c r="P17" i="67"/>
  <c r="P164" i="67"/>
  <c r="P154" i="67"/>
  <c r="P124" i="67"/>
  <c r="P114" i="67"/>
  <c r="P102" i="67"/>
  <c r="P94" i="67"/>
  <c r="P144" i="67"/>
  <c r="P100" i="67"/>
  <c r="P63" i="67"/>
  <c r="P208" i="67"/>
  <c r="P197" i="67"/>
  <c r="P188" i="67"/>
  <c r="P178" i="67"/>
  <c r="P156" i="67"/>
  <c r="P138" i="67"/>
  <c r="P125" i="67"/>
  <c r="P116" i="67"/>
  <c r="P52" i="67"/>
  <c r="P200" i="67"/>
  <c r="P128" i="67"/>
  <c r="P186" i="67"/>
  <c r="P118" i="67"/>
  <c r="P201" i="67"/>
  <c r="P160" i="67"/>
  <c r="P75" i="67"/>
  <c r="P31" i="67"/>
  <c r="P51" i="67"/>
  <c r="P79" i="67"/>
  <c r="P87" i="67"/>
  <c r="P36" i="67"/>
  <c r="P194" i="68"/>
  <c r="P75" i="68"/>
  <c r="P67" i="68"/>
  <c r="P106" i="68"/>
  <c r="P55" i="68"/>
  <c r="P178" i="68"/>
  <c r="P148" i="68"/>
  <c r="P116" i="68"/>
  <c r="P100" i="68"/>
  <c r="P78" i="68"/>
  <c r="P46" i="68"/>
  <c r="P30" i="68"/>
  <c r="P14" i="68"/>
  <c r="P147" i="68"/>
  <c r="P102" i="68"/>
  <c r="P29" i="68"/>
  <c r="P181" i="68"/>
  <c r="P170" i="68"/>
  <c r="P151" i="68"/>
  <c r="P125" i="68"/>
  <c r="P94" i="68"/>
  <c r="P62" i="68"/>
  <c r="P38" i="68"/>
  <c r="P117" i="68"/>
  <c r="P90" i="68"/>
  <c r="P58" i="68"/>
  <c r="P136" i="68"/>
  <c r="P131" i="68"/>
  <c r="P161" i="68"/>
  <c r="P74" i="68"/>
  <c r="P42" i="68"/>
  <c r="P22" i="68"/>
  <c r="P101" i="68"/>
  <c r="P139" i="68"/>
  <c r="P184" i="68"/>
  <c r="P21" i="68"/>
  <c r="P56" i="68"/>
  <c r="P82" i="68"/>
  <c r="P123" i="68"/>
  <c r="P198" i="68"/>
  <c r="P85" i="68"/>
  <c r="P53" i="68"/>
  <c r="P88" i="68"/>
  <c r="P20" i="68"/>
  <c r="P180" i="68"/>
  <c r="P140" i="68"/>
  <c r="P86" i="68"/>
  <c r="P54" i="68"/>
  <c r="P33" i="68"/>
  <c r="P17" i="68"/>
  <c r="P214" i="69"/>
  <c r="P171" i="69"/>
  <c r="P158" i="69"/>
  <c r="P78" i="69"/>
  <c r="P46" i="69"/>
  <c r="P14" i="69"/>
  <c r="P61" i="69"/>
  <c r="P190" i="69"/>
  <c r="P208" i="69"/>
  <c r="P59" i="69"/>
  <c r="P74" i="69"/>
  <c r="P42" i="69"/>
  <c r="P53" i="69"/>
  <c r="P258" i="69"/>
  <c r="P247" i="69"/>
  <c r="P226" i="69"/>
  <c r="P202" i="69"/>
  <c r="P185" i="69"/>
  <c r="P175" i="69"/>
  <c r="P153" i="69"/>
  <c r="P129" i="69"/>
  <c r="P114" i="69"/>
  <c r="P99" i="69"/>
  <c r="P66" i="69"/>
  <c r="P34" i="69"/>
  <c r="P187" i="69"/>
  <c r="P62" i="69"/>
  <c r="P30" i="69"/>
  <c r="P83" i="69"/>
  <c r="P93" i="69"/>
  <c r="P176" i="69"/>
  <c r="P184" i="69"/>
  <c r="P28" i="69"/>
  <c r="P75" i="69"/>
  <c r="P86" i="69"/>
  <c r="P54" i="69"/>
  <c r="P22" i="69"/>
  <c r="P69" i="69"/>
  <c r="P51" i="69"/>
  <c r="P210" i="69"/>
  <c r="P186" i="69"/>
  <c r="P177" i="69"/>
  <c r="P169" i="69"/>
  <c r="P154" i="69"/>
  <c r="P119" i="69"/>
  <c r="P103" i="69"/>
  <c r="P218" i="69"/>
  <c r="P106" i="69"/>
  <c r="P189" i="68"/>
  <c r="P157" i="68"/>
  <c r="P127" i="68"/>
  <c r="P191" i="67"/>
  <c r="P183" i="67"/>
  <c r="P151" i="67"/>
  <c r="P101" i="67"/>
  <c r="P186" i="66"/>
  <c r="P99" i="66"/>
  <c r="P244" i="65"/>
  <c r="P229" i="65"/>
  <c r="P212" i="65"/>
  <c r="P173" i="65"/>
  <c r="P165" i="65"/>
  <c r="P156" i="65"/>
  <c r="P140" i="65"/>
  <c r="P73" i="65"/>
  <c r="P241" i="64"/>
  <c r="P229" i="64"/>
  <c r="P212" i="64"/>
  <c r="P180" i="64"/>
  <c r="P133" i="64"/>
  <c r="P125" i="64"/>
  <c r="P116" i="64"/>
  <c r="P100" i="64"/>
  <c r="P72" i="64"/>
  <c r="P28" i="64"/>
  <c r="P44" i="64"/>
  <c r="P101" i="69"/>
  <c r="P41" i="64"/>
  <c r="P79" i="65"/>
  <c r="P144" i="68"/>
  <c r="P68" i="68"/>
  <c r="P232" i="65"/>
  <c r="P208" i="65"/>
  <c r="P120" i="65"/>
  <c r="P87" i="65"/>
  <c r="P31" i="65"/>
  <c r="P53" i="65"/>
  <c r="P138" i="64"/>
  <c r="P29" i="64"/>
  <c r="P174" i="65"/>
  <c r="P139" i="65"/>
  <c r="P166" i="65"/>
  <c r="P48" i="66"/>
  <c r="P132" i="66"/>
  <c r="P63" i="66"/>
  <c r="P31" i="66"/>
  <c r="P56" i="66"/>
  <c r="P78" i="64"/>
  <c r="P30" i="64"/>
  <c r="P66" i="64"/>
  <c r="P126" i="65"/>
  <c r="P105" i="65"/>
  <c r="P18" i="65"/>
  <c r="P188" i="65"/>
  <c r="P104" i="65"/>
  <c r="P34" i="65"/>
  <c r="P206" i="69"/>
  <c r="P163" i="69"/>
  <c r="P198" i="64"/>
  <c r="P13" i="64"/>
  <c r="P195" i="65"/>
  <c r="P131" i="65"/>
  <c r="P240" i="65"/>
  <c r="P112" i="65"/>
  <c r="P216" i="65"/>
  <c r="P144" i="65"/>
  <c r="P169" i="65"/>
  <c r="P26" i="65"/>
  <c r="P206" i="66"/>
  <c r="P220" i="66"/>
  <c r="P256" i="66"/>
  <c r="P225" i="66"/>
  <c r="P248" i="66"/>
  <c r="P201" i="66"/>
  <c r="P168" i="65"/>
  <c r="P214" i="65"/>
  <c r="P152" i="65"/>
  <c r="P97" i="65"/>
  <c r="P182" i="65"/>
  <c r="P134" i="65"/>
  <c r="P150" i="65"/>
  <c r="P66" i="65"/>
  <c r="P82" i="65"/>
  <c r="P217" i="66"/>
  <c r="P246" i="66"/>
  <c r="P216" i="66"/>
  <c r="P222" i="67"/>
  <c r="P185" i="67"/>
  <c r="P153" i="67"/>
  <c r="P160" i="68"/>
  <c r="P28" i="68"/>
  <c r="P61" i="68"/>
  <c r="P32" i="68"/>
  <c r="P40" i="68"/>
  <c r="P48" i="68"/>
  <c r="P71" i="67"/>
  <c r="P91" i="67"/>
  <c r="P27" i="67"/>
  <c r="P182" i="68"/>
  <c r="P145" i="68"/>
  <c r="P24" i="68"/>
  <c r="P50" i="68"/>
  <c r="P92" i="68"/>
  <c r="P60" i="68"/>
  <c r="P18" i="68"/>
  <c r="P26" i="68"/>
  <c r="P168" i="69"/>
  <c r="P259" i="69"/>
  <c r="P198" i="69"/>
  <c r="P174" i="67"/>
  <c r="P121" i="67"/>
  <c r="P238" i="67"/>
  <c r="P206" i="67"/>
  <c r="P169" i="67"/>
  <c r="P110" i="67"/>
  <c r="P120" i="67"/>
  <c r="P233" i="67"/>
  <c r="P176" i="67"/>
  <c r="P43" i="67"/>
  <c r="P76" i="67"/>
  <c r="P83" i="67"/>
  <c r="P19" i="67"/>
  <c r="P118" i="68"/>
  <c r="P187" i="68"/>
  <c r="P112" i="68"/>
  <c r="P179" i="68"/>
  <c r="P134" i="68"/>
  <c r="P77" i="68"/>
  <c r="P45" i="68"/>
  <c r="P80" i="68"/>
  <c r="P200" i="69"/>
  <c r="P102" i="69"/>
  <c r="P256" i="69"/>
  <c r="P195" i="69"/>
  <c r="P96" i="69"/>
  <c r="P110" i="66"/>
  <c r="P224" i="66"/>
  <c r="P156" i="66"/>
  <c r="P232" i="66"/>
  <c r="P241" i="66"/>
  <c r="P59" i="67"/>
  <c r="P155" i="68"/>
  <c r="P163" i="68"/>
  <c r="P152" i="68"/>
  <c r="P128" i="68"/>
  <c r="P37" i="68"/>
  <c r="P93" i="68"/>
  <c r="P36" i="68"/>
  <c r="P76" i="68"/>
  <c r="P44" i="68"/>
  <c r="P64" i="68"/>
  <c r="P166" i="69"/>
  <c r="P174" i="69"/>
  <c r="P240" i="69"/>
  <c r="P192" i="69"/>
  <c r="P74" i="66"/>
  <c r="P41" i="66"/>
  <c r="P40" i="66"/>
  <c r="P67" i="66"/>
  <c r="P35" i="66"/>
  <c r="P180" i="66"/>
  <c r="P50" i="66"/>
  <c r="P124" i="66"/>
  <c r="P150" i="68"/>
  <c r="P168" i="68"/>
  <c r="P115" i="68"/>
  <c r="P69" i="68"/>
  <c r="P13" i="68"/>
  <c r="P72" i="68"/>
  <c r="P16" i="68"/>
  <c r="P254" i="69"/>
  <c r="P211" i="69"/>
  <c r="P82" i="69"/>
  <c r="P50" i="69"/>
  <c r="P18" i="69"/>
  <c r="P77" i="69"/>
  <c r="P13" i="69"/>
  <c r="P91" i="69"/>
  <c r="P27" i="69"/>
  <c r="P90" i="69"/>
  <c r="P58" i="69"/>
  <c r="P26" i="69"/>
  <c r="P21" i="69"/>
  <c r="P250" i="69"/>
  <c r="P241" i="69"/>
  <c r="P233" i="69"/>
  <c r="P191" i="69"/>
  <c r="P178" i="69"/>
  <c r="P170" i="69"/>
  <c r="P159" i="69"/>
  <c r="P137" i="69"/>
  <c r="P121" i="69"/>
  <c r="P98" i="69"/>
  <c r="P146" i="68"/>
  <c r="P114" i="68"/>
  <c r="P98" i="68"/>
  <c r="P70" i="68"/>
  <c r="P41" i="68"/>
  <c r="P25" i="68"/>
  <c r="P260" i="67"/>
  <c r="P172" i="67"/>
  <c r="P162" i="67"/>
  <c r="P141" i="67"/>
  <c r="P122" i="67"/>
  <c r="P89" i="67"/>
  <c r="P73" i="67"/>
  <c r="P57" i="67"/>
  <c r="P41" i="67"/>
  <c r="P25" i="67"/>
  <c r="P258" i="66"/>
  <c r="P231" i="66"/>
  <c r="P175" i="66"/>
  <c r="P167" i="66"/>
  <c r="P157" i="66"/>
  <c r="P130" i="66"/>
  <c r="P258" i="65"/>
  <c r="P186" i="65"/>
  <c r="P129" i="65"/>
  <c r="P113" i="65"/>
  <c r="P64" i="65"/>
  <c r="P46" i="65"/>
  <c r="P27" i="65"/>
  <c r="P253" i="64"/>
  <c r="P222" i="64"/>
  <c r="P217" i="64"/>
  <c r="P205" i="64"/>
  <c r="P199" i="64"/>
  <c r="P185" i="64"/>
  <c r="P173" i="64"/>
  <c r="P167" i="64"/>
  <c r="P161" i="64"/>
  <c r="P142" i="64"/>
  <c r="P90" i="64"/>
  <c r="P48" i="64"/>
  <c r="P83" i="64"/>
  <c r="P15" i="64"/>
  <c r="P144" i="64"/>
  <c r="P79" i="64"/>
  <c r="P47" i="64"/>
  <c r="P147" i="64"/>
  <c r="P179" i="64"/>
  <c r="P120" i="64"/>
  <c r="P23" i="64"/>
  <c r="P95" i="64"/>
  <c r="P59" i="64"/>
  <c r="P35" i="64"/>
  <c r="P77" i="65"/>
  <c r="P151" i="65"/>
  <c r="P245" i="65"/>
  <c r="P124" i="65"/>
  <c r="P99" i="65"/>
  <c r="R263" i="65"/>
  <c r="G21" i="63" s="1"/>
  <c r="P73" i="66"/>
  <c r="P25" i="66"/>
  <c r="P173" i="67"/>
  <c r="P157" i="67"/>
  <c r="P237" i="67"/>
  <c r="P221" i="67"/>
  <c r="P205" i="67"/>
  <c r="P85" i="67"/>
  <c r="P53" i="67"/>
  <c r="P21" i="67"/>
  <c r="P93" i="67"/>
  <c r="P61" i="67"/>
  <c r="P29" i="67"/>
  <c r="P69" i="67"/>
  <c r="P37" i="67"/>
  <c r="P77" i="67"/>
  <c r="P89" i="68"/>
  <c r="P57" i="68"/>
  <c r="P252" i="69"/>
  <c r="P180" i="69"/>
  <c r="P172" i="69"/>
  <c r="P84" i="69"/>
  <c r="P261" i="69"/>
  <c r="P221" i="69"/>
  <c r="P130" i="69"/>
  <c r="P87" i="69"/>
  <c r="P79" i="69"/>
  <c r="P71" i="69"/>
  <c r="P63" i="69"/>
  <c r="P55" i="69"/>
  <c r="P47" i="69"/>
  <c r="P39" i="69"/>
  <c r="P31" i="69"/>
  <c r="P23" i="69"/>
  <c r="P15" i="69"/>
  <c r="P197" i="68"/>
  <c r="P173" i="68"/>
  <c r="P165" i="68"/>
  <c r="P149" i="68"/>
  <c r="P141" i="68"/>
  <c r="P133" i="68"/>
  <c r="P109" i="68"/>
  <c r="P258" i="67"/>
  <c r="P255" i="67"/>
  <c r="P250" i="67"/>
  <c r="P247" i="67"/>
  <c r="P242" i="67"/>
  <c r="P239" i="67"/>
  <c r="P234" i="67"/>
  <c r="P231" i="67"/>
  <c r="P226" i="67"/>
  <c r="P223" i="67"/>
  <c r="P218" i="67"/>
  <c r="P215" i="67"/>
  <c r="P210" i="67"/>
  <c r="P207" i="67"/>
  <c r="P202" i="67"/>
  <c r="P199" i="67"/>
  <c r="P194" i="67"/>
  <c r="P146" i="67"/>
  <c r="P130" i="67"/>
  <c r="P112" i="67"/>
  <c r="P104" i="67"/>
  <c r="P96" i="67"/>
  <c r="P88" i="67"/>
  <c r="P80" i="67"/>
  <c r="P72" i="67"/>
  <c r="P64" i="67"/>
  <c r="P56" i="67"/>
  <c r="P48" i="67"/>
  <c r="P40" i="67"/>
  <c r="P32" i="67"/>
  <c r="P24" i="67"/>
  <c r="P16" i="67"/>
  <c r="P253" i="66"/>
  <c r="P245" i="66"/>
  <c r="P229" i="66"/>
  <c r="P219" i="66"/>
  <c r="P211" i="66"/>
  <c r="P210" i="66"/>
  <c r="P205" i="66"/>
  <c r="P203" i="66"/>
  <c r="P197" i="66"/>
  <c r="P195" i="66"/>
  <c r="P189" i="66"/>
  <c r="P187" i="66"/>
  <c r="P181" i="66"/>
  <c r="P179" i="66"/>
  <c r="P173" i="66"/>
  <c r="P171" i="66"/>
  <c r="P163" i="66"/>
  <c r="P155" i="66"/>
  <c r="P147" i="66"/>
  <c r="P139" i="66"/>
  <c r="P131" i="66"/>
  <c r="P123" i="66"/>
  <c r="P115" i="66"/>
  <c r="P92" i="66"/>
  <c r="P84" i="66"/>
  <c r="P76" i="66"/>
  <c r="P68" i="66"/>
  <c r="P60" i="66"/>
  <c r="P52" i="66"/>
  <c r="P44" i="66"/>
  <c r="P36" i="66"/>
  <c r="P28" i="66"/>
  <c r="P20" i="66"/>
  <c r="P255" i="65"/>
  <c r="P247" i="65"/>
  <c r="P215" i="65"/>
  <c r="P199" i="65"/>
  <c r="P183" i="65"/>
  <c r="P180" i="65"/>
  <c r="P172" i="65"/>
  <c r="P167" i="65"/>
  <c r="P159" i="65"/>
  <c r="P157" i="65"/>
  <c r="P149" i="65"/>
  <c r="P141" i="65"/>
  <c r="P133" i="65"/>
  <c r="P119" i="65"/>
  <c r="P116" i="65"/>
  <c r="P109" i="65"/>
  <c r="P103" i="65"/>
  <c r="P101" i="65"/>
  <c r="P98" i="65"/>
  <c r="P95" i="65"/>
  <c r="P92" i="65"/>
  <c r="P84" i="65"/>
  <c r="P76" i="65"/>
  <c r="P68" i="65"/>
  <c r="P62" i="65"/>
  <c r="P60" i="65"/>
  <c r="P54" i="65"/>
  <c r="P52" i="65"/>
  <c r="P44" i="65"/>
  <c r="P36" i="65"/>
  <c r="P28" i="65"/>
  <c r="P20" i="65"/>
  <c r="P259" i="64"/>
  <c r="P256" i="64"/>
  <c r="P252" i="64"/>
  <c r="P248" i="64"/>
  <c r="P247" i="64"/>
  <c r="P240" i="64"/>
  <c r="P236" i="64"/>
  <c r="P232" i="64"/>
  <c r="P220" i="64"/>
  <c r="P216" i="64"/>
  <c r="P215" i="64"/>
  <c r="P208" i="64"/>
  <c r="P204" i="64"/>
  <c r="P200" i="64"/>
  <c r="P192" i="64"/>
  <c r="P188" i="64"/>
  <c r="P184" i="64"/>
  <c r="P176" i="64"/>
  <c r="P172" i="64"/>
  <c r="P168" i="64"/>
  <c r="P151" i="64"/>
  <c r="P107" i="64"/>
  <c r="P99" i="64"/>
  <c r="P24" i="64"/>
  <c r="P246" i="69"/>
  <c r="P230" i="69"/>
  <c r="P115" i="69"/>
  <c r="P139" i="69"/>
  <c r="P110" i="69"/>
  <c r="P216" i="69"/>
  <c r="P244" i="69"/>
  <c r="P124" i="69"/>
  <c r="P45" i="69"/>
  <c r="P236" i="69"/>
  <c r="P156" i="69"/>
  <c r="P44" i="69"/>
  <c r="P100" i="69"/>
  <c r="P19" i="69"/>
  <c r="P68" i="69"/>
  <c r="P196" i="69"/>
  <c r="P203" i="69"/>
  <c r="P134" i="69"/>
  <c r="P182" i="69"/>
  <c r="P227" i="69"/>
  <c r="P238" i="69"/>
  <c r="P126" i="69"/>
  <c r="P116" i="69"/>
  <c r="P29" i="69"/>
  <c r="P35" i="69"/>
  <c r="P92" i="69"/>
  <c r="P85" i="69"/>
  <c r="P52" i="69"/>
  <c r="P131" i="69"/>
  <c r="P155" i="69"/>
  <c r="P224" i="69"/>
  <c r="P235" i="69"/>
  <c r="P150" i="69"/>
  <c r="P123" i="69"/>
  <c r="P222" i="69"/>
  <c r="P204" i="69"/>
  <c r="P76" i="69"/>
  <c r="P188" i="69"/>
  <c r="P108" i="69"/>
  <c r="P36" i="69"/>
  <c r="P107" i="69"/>
  <c r="P118" i="69"/>
  <c r="P142" i="69"/>
  <c r="P179" i="69"/>
  <c r="P232" i="69"/>
  <c r="P147" i="69"/>
  <c r="P243" i="69"/>
  <c r="P219" i="69"/>
  <c r="P148" i="69"/>
  <c r="R263" i="69"/>
  <c r="K21" i="63" s="1"/>
  <c r="P60" i="69"/>
  <c r="P132" i="69"/>
  <c r="P67" i="69"/>
  <c r="P20" i="69"/>
  <c r="P107" i="68"/>
  <c r="P177" i="68"/>
  <c r="P169" i="68"/>
  <c r="P120" i="68"/>
  <c r="P153" i="68"/>
  <c r="P201" i="68"/>
  <c r="P81" i="68"/>
  <c r="P49" i="68"/>
  <c r="P34" i="68"/>
  <c r="P84" i="68"/>
  <c r="P185" i="68"/>
  <c r="P104" i="68"/>
  <c r="P166" i="68"/>
  <c r="P158" i="68"/>
  <c r="P129" i="68"/>
  <c r="P142" i="68"/>
  <c r="P190" i="68"/>
  <c r="P66" i="68"/>
  <c r="P52" i="68"/>
  <c r="P174" i="68"/>
  <c r="P121" i="68"/>
  <c r="P200" i="68"/>
  <c r="P176" i="68"/>
  <c r="P137" i="68"/>
  <c r="P65" i="68"/>
  <c r="R263" i="68"/>
  <c r="J21" i="63" s="1"/>
  <c r="P73" i="68"/>
  <c r="P113" i="68"/>
  <c r="P192" i="68"/>
  <c r="P195" i="68"/>
  <c r="P193" i="68"/>
  <c r="P171" i="68"/>
  <c r="P126" i="68"/>
  <c r="P165" i="67"/>
  <c r="P193" i="67"/>
  <c r="P182" i="67"/>
  <c r="P137" i="67"/>
  <c r="P192" i="67"/>
  <c r="P99" i="67"/>
  <c r="P230" i="67"/>
  <c r="P198" i="67"/>
  <c r="P161" i="67"/>
  <c r="P254" i="67"/>
  <c r="P142" i="67"/>
  <c r="P249" i="67"/>
  <c r="P168" i="67"/>
  <c r="P261" i="67"/>
  <c r="P20" i="67"/>
  <c r="P13" i="67"/>
  <c r="P55" i="67"/>
  <c r="P257" i="67"/>
  <c r="P225" i="67"/>
  <c r="P129" i="67"/>
  <c r="P190" i="67"/>
  <c r="P60" i="67"/>
  <c r="P15" i="67"/>
  <c r="P213" i="67"/>
  <c r="P166" i="67"/>
  <c r="P246" i="67"/>
  <c r="P214" i="67"/>
  <c r="P177" i="67"/>
  <c r="P113" i="67"/>
  <c r="P126" i="67"/>
  <c r="P262" i="67"/>
  <c r="P217" i="67"/>
  <c r="P184" i="67"/>
  <c r="P84" i="67"/>
  <c r="P44" i="67"/>
  <c r="P47" i="67"/>
  <c r="P181" i="67"/>
  <c r="P245" i="67"/>
  <c r="P45" i="67"/>
  <c r="P224" i="67"/>
  <c r="P251" i="67"/>
  <c r="P134" i="67"/>
  <c r="P145" i="67"/>
  <c r="P39" i="67"/>
  <c r="P92" i="67"/>
  <c r="P67" i="67"/>
  <c r="P68" i="67"/>
  <c r="P23" i="67"/>
  <c r="P28" i="67"/>
  <c r="P229" i="67"/>
  <c r="P253" i="67"/>
  <c r="R263" i="67"/>
  <c r="I21" i="63" s="1"/>
  <c r="P113" i="66"/>
  <c r="P262" i="66"/>
  <c r="P166" i="66"/>
  <c r="P240" i="66"/>
  <c r="P200" i="66"/>
  <c r="P249" i="66"/>
  <c r="P121" i="66"/>
  <c r="P208" i="66"/>
  <c r="P238" i="66"/>
  <c r="P91" i="66"/>
  <c r="P59" i="66"/>
  <c r="P27" i="66"/>
  <c r="R263" i="66"/>
  <c r="H21" i="63" s="1"/>
  <c r="P108" i="66"/>
  <c r="P18" i="66"/>
  <c r="P81" i="66"/>
  <c r="P236" i="66"/>
  <c r="P254" i="66"/>
  <c r="P118" i="66"/>
  <c r="P150" i="66"/>
  <c r="P15" i="66"/>
  <c r="P26" i="66"/>
  <c r="P89" i="66"/>
  <c r="P17" i="66"/>
  <c r="P176" i="66"/>
  <c r="P172" i="66"/>
  <c r="P134" i="66"/>
  <c r="P168" i="66"/>
  <c r="P174" i="66"/>
  <c r="P145" i="66"/>
  <c r="P214" i="66"/>
  <c r="P64" i="66"/>
  <c r="P72" i="66"/>
  <c r="P212" i="66"/>
  <c r="P88" i="66"/>
  <c r="P83" i="66"/>
  <c r="P51" i="66"/>
  <c r="P19" i="66"/>
  <c r="P49" i="66"/>
  <c r="P177" i="66"/>
  <c r="P257" i="66"/>
  <c r="P233" i="66"/>
  <c r="P230" i="66"/>
  <c r="P222" i="66"/>
  <c r="P158" i="66"/>
  <c r="P244" i="66"/>
  <c r="P259" i="66"/>
  <c r="P153" i="66"/>
  <c r="P190" i="66"/>
  <c r="P204" i="66"/>
  <c r="P75" i="66"/>
  <c r="P43" i="66"/>
  <c r="P58" i="66"/>
  <c r="P57" i="66"/>
  <c r="P82" i="66"/>
  <c r="P197" i="65"/>
  <c r="P96" i="65"/>
  <c r="P55" i="65"/>
  <c r="P147" i="65"/>
  <c r="P238" i="65"/>
  <c r="P243" i="65"/>
  <c r="P211" i="65"/>
  <c r="P192" i="65"/>
  <c r="P128" i="65"/>
  <c r="P123" i="65"/>
  <c r="P206" i="65"/>
  <c r="P227" i="65"/>
  <c r="P135" i="65"/>
  <c r="P85" i="65"/>
  <c r="P93" i="65"/>
  <c r="P69" i="65"/>
  <c r="P136" i="65"/>
  <c r="P158" i="65"/>
  <c r="P179" i="65"/>
  <c r="P187" i="65"/>
  <c r="P224" i="65"/>
  <c r="P160" i="65"/>
  <c r="P45" i="65"/>
  <c r="P190" i="65"/>
  <c r="P118" i="65"/>
  <c r="P163" i="65"/>
  <c r="P90" i="65"/>
  <c r="P213" i="65"/>
  <c r="P171" i="65"/>
  <c r="P251" i="65"/>
  <c r="P219" i="65"/>
  <c r="P115" i="65"/>
  <c r="P42" i="65"/>
  <c r="P259" i="65"/>
  <c r="P74" i="65"/>
  <c r="P37" i="65"/>
  <c r="P50" i="65"/>
  <c r="P248" i="65"/>
  <c r="P71" i="65"/>
  <c r="P15" i="65"/>
  <c r="P87" i="64"/>
  <c r="P71" i="64"/>
  <c r="P112" i="64"/>
  <c r="R263" i="64"/>
  <c r="F21" i="63" s="1"/>
  <c r="P43" i="64"/>
  <c r="P25" i="64"/>
  <c r="P31" i="64"/>
  <c r="P143" i="64"/>
  <c r="P33" i="64"/>
  <c r="P234" i="64"/>
  <c r="P45" i="64"/>
  <c r="P230" i="64"/>
  <c r="P42" i="64"/>
  <c r="P14" i="64"/>
  <c r="P170" i="64"/>
  <c r="P166" i="64"/>
  <c r="P37" i="64"/>
  <c r="P39" i="64"/>
  <c r="P243" i="64"/>
  <c r="P17" i="64"/>
  <c r="P211" i="64"/>
  <c r="P134" i="64"/>
  <c r="P26" i="64"/>
  <c r="P46" i="64"/>
  <c r="P70" i="64"/>
  <c r="P140" i="64"/>
  <c r="P239" i="64"/>
  <c r="P75" i="64"/>
  <c r="P207" i="64"/>
  <c r="P115" i="64"/>
  <c r="P51" i="64"/>
  <c r="P67" i="64"/>
  <c r="P91" i="64"/>
  <c r="P175" i="64"/>
  <c r="P123" i="64"/>
  <c r="P63" i="64"/>
  <c r="P55" i="64"/>
  <c r="P19" i="64"/>
  <c r="P27" i="64"/>
  <c r="P263" i="64" l="1"/>
  <c r="Q263" i="64" s="1"/>
  <c r="F18" i="63" s="1"/>
  <c r="P263" i="65"/>
  <c r="Q263" i="65" s="1"/>
  <c r="G18" i="63" s="1"/>
  <c r="G19" i="63" s="1"/>
  <c r="P263" i="66"/>
  <c r="Q263" i="66" s="1"/>
  <c r="H18" i="63" s="1"/>
  <c r="H19" i="63" s="1"/>
  <c r="P263" i="68"/>
  <c r="Q263" i="68" s="1"/>
  <c r="J18" i="63" s="1"/>
  <c r="J19" i="63" s="1"/>
  <c r="P263" i="69"/>
  <c r="Q263" i="69" s="1"/>
  <c r="K18" i="63" s="1"/>
  <c r="K19" i="63" s="1"/>
  <c r="P263" i="67"/>
  <c r="Q263" i="67" s="1"/>
  <c r="I18" i="63" s="1"/>
  <c r="I19" i="63" s="1"/>
  <c r="F19" i="63" l="1"/>
  <c r="F25" i="63" s="1"/>
  <c r="F26" i="63" s="1"/>
  <c r="F27" i="63" s="1"/>
  <c r="F20" i="63"/>
  <c r="F28" i="63" s="1"/>
  <c r="F20" i="38"/>
  <c r="F29" i="63" l="1"/>
  <c r="I31" i="40"/>
  <c r="I27" i="40"/>
  <c r="I22" i="40" l="1"/>
  <c r="I33" i="38" l="1"/>
  <c r="I20" i="38"/>
  <c r="F33" i="38"/>
  <c r="I41" i="17"/>
  <c r="I45" i="17" s="1"/>
  <c r="G20" i="63" l="1"/>
  <c r="H20" i="63"/>
  <c r="I20" i="63"/>
  <c r="J20" i="63"/>
  <c r="K20" i="6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<sst xmlns="http://schemas.openxmlformats.org/spreadsheetml/2006/main" count="5472" uniqueCount="1491">
  <si>
    <t>SCOTTISH WATER</t>
  </si>
  <si>
    <t>ANNUAL RETURN INFORMATION REQUIREMENTS 2023</t>
  </si>
  <si>
    <t>SECTION B : OUTPUTS TO CUSTOMERS</t>
  </si>
  <si>
    <t>Table B1: Restrictions on water use</t>
  </si>
  <si>
    <t>Line</t>
  </si>
  <si>
    <t>Description</t>
  </si>
  <si>
    <t>Units</t>
  </si>
  <si>
    <t>Field</t>
  </si>
  <si>
    <t>Report year</t>
  </si>
  <si>
    <t>Report year +1 (forecast)</t>
  </si>
  <si>
    <t>ref.</t>
  </si>
  <si>
    <t>type</t>
  </si>
  <si>
    <t>2022-2023</t>
  </si>
  <si>
    <t>CG</t>
  </si>
  <si>
    <t>2023-2024</t>
  </si>
  <si>
    <t>Restrictions on water use</t>
  </si>
  <si>
    <t>B1.1</t>
  </si>
  <si>
    <t>Household population connected to the water service</t>
  </si>
  <si>
    <t>000</t>
  </si>
  <si>
    <t>BF A2.5</t>
  </si>
  <si>
    <t>B2</t>
  </si>
  <si>
    <t>B3</t>
  </si>
  <si>
    <t>B1.2</t>
  </si>
  <si>
    <t>Population affected by ordinary water shortage orders</t>
  </si>
  <si>
    <t>nr</t>
  </si>
  <si>
    <t>I</t>
  </si>
  <si>
    <t>AX</t>
  </si>
  <si>
    <t>-</t>
  </si>
  <si>
    <t>B1.3</t>
  </si>
  <si>
    <t>% Population affected by ordinary water shortage orders</t>
  </si>
  <si>
    <t>%</t>
  </si>
  <si>
    <t>C</t>
  </si>
  <si>
    <t>B1.4</t>
  </si>
  <si>
    <t>Population affected by emergency water shortage orders</t>
  </si>
  <si>
    <t>B1.5</t>
  </si>
  <si>
    <t>% Population affected by emergency water shortage orders</t>
  </si>
  <si>
    <t>B1.6</t>
  </si>
  <si>
    <t>Monitored reservoir sources breaching the drought impacts (red) trigger</t>
  </si>
  <si>
    <t>A2</t>
  </si>
  <si>
    <t>B1.7</t>
  </si>
  <si>
    <t>Total number of supply systems monitored against drought trigger levels</t>
  </si>
  <si>
    <t>A3</t>
  </si>
  <si>
    <t>B1.8</t>
  </si>
  <si>
    <t>Total number of supply systems not monitored against drought trigger levels</t>
  </si>
  <si>
    <t>A4</t>
  </si>
  <si>
    <t>Prepared by:  ……………………………………………...…..</t>
  </si>
  <si>
    <t>Checked by:  ……………………………………………...…..</t>
  </si>
  <si>
    <t>Authorised by:..............................................................</t>
  </si>
  <si>
    <t>Date:</t>
  </si>
  <si>
    <t>Table B2: Pressure and interruptions</t>
  </si>
  <si>
    <t>AR22</t>
  </si>
  <si>
    <t>Properties receiving pressure/flow below reference level</t>
  </si>
  <si>
    <t xml:space="preserve">B2.1 </t>
  </si>
  <si>
    <t xml:space="preserve">Total connected properties </t>
  </si>
  <si>
    <t>B2.1</t>
  </si>
  <si>
    <t>BF A1.10</t>
  </si>
  <si>
    <t xml:space="preserve">B2.2 </t>
  </si>
  <si>
    <t>Properties below reference level at start of year</t>
  </si>
  <si>
    <t>B2.2</t>
  </si>
  <si>
    <t>B2.2a</t>
  </si>
  <si>
    <t>Properties added due to better information</t>
  </si>
  <si>
    <t>C3</t>
  </si>
  <si>
    <t>B2.2b</t>
  </si>
  <si>
    <t>Properties added due to asset deterioration</t>
  </si>
  <si>
    <t>B2.2c</t>
  </si>
  <si>
    <t>Properties added due to operational changes</t>
  </si>
  <si>
    <t>B2.2d</t>
  </si>
  <si>
    <t>Properties removed due to better information</t>
  </si>
  <si>
    <t>B2.2e</t>
  </si>
  <si>
    <t>Properties removed due to asset improvements</t>
  </si>
  <si>
    <t>B2.2f</t>
  </si>
  <si>
    <t>Properties removed due to operational improvements</t>
  </si>
  <si>
    <t xml:space="preserve">B2.3 </t>
  </si>
  <si>
    <t>Properties below reference level at end of year</t>
  </si>
  <si>
    <t>B2.3</t>
  </si>
  <si>
    <t xml:space="preserve">B2.4 </t>
  </si>
  <si>
    <t>Properties receiving low pressure but excluded from line B2.3</t>
  </si>
  <si>
    <t>B2.4</t>
  </si>
  <si>
    <t>D4</t>
  </si>
  <si>
    <t>Properties affected by planned interruptions</t>
  </si>
  <si>
    <t>B2.5</t>
  </si>
  <si>
    <t>Less than 3 hours planned and warned</t>
  </si>
  <si>
    <t>C4</t>
  </si>
  <si>
    <t>B2.6</t>
  </si>
  <si>
    <t>More than 3 hours planned and warned</t>
  </si>
  <si>
    <t>B2.7</t>
  </si>
  <si>
    <t>More than 6 hours planned and warned</t>
  </si>
  <si>
    <t>B2.8</t>
  </si>
  <si>
    <t>More than 12 hours planned and warned</t>
  </si>
  <si>
    <t>B2.9</t>
  </si>
  <si>
    <t>More than 24 hours planned and warned</t>
  </si>
  <si>
    <t>Properties affected by unplanned interruptions</t>
  </si>
  <si>
    <t>B2.10</t>
  </si>
  <si>
    <t>Less than 3 hours unplanned</t>
  </si>
  <si>
    <t>B2.11</t>
  </si>
  <si>
    <t>More than 3 hours unplanned</t>
  </si>
  <si>
    <t>B2.12</t>
  </si>
  <si>
    <t>More than 6 hours unplanned</t>
  </si>
  <si>
    <t>B2.13</t>
  </si>
  <si>
    <t xml:space="preserve">More than 12 hours unplanned </t>
  </si>
  <si>
    <t>B2.14</t>
  </si>
  <si>
    <t>More than 24 hours unplanned</t>
  </si>
  <si>
    <t>Interruptions caused by third parties</t>
  </si>
  <si>
    <t>B2.15</t>
  </si>
  <si>
    <t>Less than 3 hours caused by third parties</t>
  </si>
  <si>
    <t>B2.16</t>
  </si>
  <si>
    <t>More than 3 hours caused by third parties</t>
  </si>
  <si>
    <t>B2.17</t>
  </si>
  <si>
    <t>More than 6 hours caused by third parties</t>
  </si>
  <si>
    <t>B2.18</t>
  </si>
  <si>
    <t>More than 12 hours caused by third parties</t>
  </si>
  <si>
    <t>B2.19</t>
  </si>
  <si>
    <t>More than 24 hours caused by third parties</t>
  </si>
  <si>
    <t>Unplanned interruptions (overrun of planned interruptions)</t>
  </si>
  <si>
    <t>B2.20</t>
  </si>
  <si>
    <t>Less than 3 hours unplanned (overruns of planned interruptions)</t>
  </si>
  <si>
    <t>B2.21</t>
  </si>
  <si>
    <t>More than 3 hours unplanned (overruns of planned interruptions)</t>
  </si>
  <si>
    <t>B2.22</t>
  </si>
  <si>
    <t>More than 6 hours unplanned (overruns of planned interruptions)</t>
  </si>
  <si>
    <t>B2.23</t>
  </si>
  <si>
    <t>More than 12 hours unplanned (overruns of planned interruptions)</t>
  </si>
  <si>
    <t>B2.24</t>
  </si>
  <si>
    <t>More than 24 hours unplanned (overruns of planned interruptions)</t>
  </si>
  <si>
    <t>Interruptions over 3h</t>
  </si>
  <si>
    <t>B2.25</t>
  </si>
  <si>
    <t>Average supply interruption greater than three hours (minutes per property)</t>
  </si>
  <si>
    <t>min</t>
  </si>
  <si>
    <t>Total weighted properties for OPA</t>
  </si>
  <si>
    <t>B2.26</t>
  </si>
  <si>
    <t>Total number of properties restored &gt; 6 hours</t>
  </si>
  <si>
    <t>B2.27</t>
  </si>
  <si>
    <t>Total number of properties restored &gt; 12 hours</t>
  </si>
  <si>
    <t>B2.28</t>
  </si>
  <si>
    <t>Total number of properties restored &gt; 24 hours</t>
  </si>
  <si>
    <t>B2.29</t>
  </si>
  <si>
    <t>Total weighted properties for OPA (&gt;6 hours)</t>
  </si>
  <si>
    <t>Total minutes lost per property</t>
  </si>
  <si>
    <t>B2.30</t>
  </si>
  <si>
    <t>Total minutes lost per connected property (all incidents)</t>
  </si>
  <si>
    <t>Total properties impacted by interruptions to supply</t>
  </si>
  <si>
    <t>B2.31</t>
  </si>
  <si>
    <t>Total properties impacted by interruptions to supply (all incidents)</t>
  </si>
  <si>
    <t>Number of incidents that trigger a warning/alert</t>
  </si>
  <si>
    <t>B2.32</t>
  </si>
  <si>
    <t>Number of incidents that trigger a warning / alert (as per criteria)</t>
  </si>
  <si>
    <t xml:space="preserve">Table B3: Sewage - Internal flooding </t>
  </si>
  <si>
    <t>Ref.</t>
  </si>
  <si>
    <t>Type</t>
  </si>
  <si>
    <t>Annual flooding summary</t>
  </si>
  <si>
    <t>B3.1</t>
  </si>
  <si>
    <t>Number of properties connected to sewerage system</t>
  </si>
  <si>
    <t>BF - A1.20</t>
  </si>
  <si>
    <t>Annual flooding - overloaded sewers</t>
  </si>
  <si>
    <t>B3.2</t>
  </si>
  <si>
    <t>Number of properties flooded in the year</t>
  </si>
  <si>
    <t>B3.3</t>
  </si>
  <si>
    <t>Number of flooding incidents in the year</t>
  </si>
  <si>
    <t>B3.4</t>
  </si>
  <si>
    <t>Number of flooding incidents attributed to severe weather</t>
  </si>
  <si>
    <t>B3.4a</t>
  </si>
  <si>
    <t>Number of properties flooded during the year due to severe weather</t>
  </si>
  <si>
    <t>B3.5</t>
  </si>
  <si>
    <t>Props. where flooding limited to uninhabited cellars only (o/loaded sewers)</t>
  </si>
  <si>
    <t>Annual flooding - other causes</t>
  </si>
  <si>
    <t>B3.6</t>
  </si>
  <si>
    <t>B3.7</t>
  </si>
  <si>
    <t>Number of properties flooded in the year (all sewers)</t>
  </si>
  <si>
    <t>B3.8</t>
  </si>
  <si>
    <t>Properties which have flooded more than once in the last ten years (other causes)</t>
  </si>
  <si>
    <t>B4</t>
  </si>
  <si>
    <t>B3.9</t>
  </si>
  <si>
    <t>Flooding incidents due to equipment failure</t>
  </si>
  <si>
    <t>B3.9a</t>
  </si>
  <si>
    <t>Number of properties flooded during the year due to equipment failure</t>
  </si>
  <si>
    <t>B3.10</t>
  </si>
  <si>
    <t>Flooding incidents due to blockages</t>
  </si>
  <si>
    <t>B3.10a</t>
  </si>
  <si>
    <t>Number of properties flooded during the year due to blockages</t>
  </si>
  <si>
    <t>B3.11</t>
  </si>
  <si>
    <t>Flooding incidents due to sewer collapses</t>
  </si>
  <si>
    <t>B3.11a</t>
  </si>
  <si>
    <t>Number of properties flooded during the year due to sewer collapses</t>
  </si>
  <si>
    <t>B3.12</t>
  </si>
  <si>
    <t>Props. where flooding limited to uninhabited cellars only (other causes)</t>
  </si>
  <si>
    <t>B3.13</t>
  </si>
  <si>
    <t>Properties on the "at risk" register</t>
  </si>
  <si>
    <t>(i) At risk summary</t>
  </si>
  <si>
    <t>B3.14</t>
  </si>
  <si>
    <t>2 in 10 at end of year</t>
  </si>
  <si>
    <t>B3.15</t>
  </si>
  <si>
    <t>1 in 10 at end of year</t>
  </si>
  <si>
    <t>B3.16</t>
  </si>
  <si>
    <t>Total 1 in 10 and 2 in 10 properties at risk at end of year</t>
  </si>
  <si>
    <t>B3.17</t>
  </si>
  <si>
    <t>1 in 20 risk at end of year</t>
  </si>
  <si>
    <t>(ii) Problem status of properties on the register</t>
  </si>
  <si>
    <t>B3.18</t>
  </si>
  <si>
    <t>Solved but temporary or being tested</t>
  </si>
  <si>
    <t>B3.19</t>
  </si>
  <si>
    <t>Number of properties on the at risk register still to be resolved</t>
  </si>
  <si>
    <t>(iii) Annual changes to register</t>
  </si>
  <si>
    <t>B3.20</t>
  </si>
  <si>
    <t>Removed by Scottish Water action</t>
  </si>
  <si>
    <t>B3.21</t>
  </si>
  <si>
    <t>Removed because of better information</t>
  </si>
  <si>
    <t>B3.22</t>
  </si>
  <si>
    <t>Added because of better information</t>
  </si>
  <si>
    <t>Risk of sewer flooding in a storm</t>
  </si>
  <si>
    <t>B3.23</t>
  </si>
  <si>
    <t>Percentage of population at risk of sewer flooding in a 1-in-50 year storm, based on modelled predictions</t>
  </si>
  <si>
    <t xml:space="preserve">Table B3a: Sewage - external flooding </t>
  </si>
  <si>
    <t>(I) Overloaded sewers</t>
  </si>
  <si>
    <t>B3a.1</t>
  </si>
  <si>
    <t>Areas flooded externally in the year (overloaded sewers)</t>
  </si>
  <si>
    <t>B3a.2</t>
  </si>
  <si>
    <t>Curtilage flooding incidents in the year (overloaded sewers)</t>
  </si>
  <si>
    <t>B3a.3</t>
  </si>
  <si>
    <t>Highway flooding incidents (overloaded sewers)</t>
  </si>
  <si>
    <t>B3a.4</t>
  </si>
  <si>
    <t>Other flooding incidents (overloaded sewers)</t>
  </si>
  <si>
    <t>B3a.5</t>
  </si>
  <si>
    <t>Total flooding incidents (overloaded sewers)</t>
  </si>
  <si>
    <t>B3a.6</t>
  </si>
  <si>
    <t>External flooding incidents (overloaded sewers attributed to severe weather)</t>
  </si>
  <si>
    <t>N</t>
  </si>
  <si>
    <t>(ii) Other causes</t>
  </si>
  <si>
    <t>B3a.7</t>
  </si>
  <si>
    <t>Areas flooded externally in the year (other causes)</t>
  </si>
  <si>
    <t>B3a.8</t>
  </si>
  <si>
    <t>Flooding incidents (other causes - equipment failure)</t>
  </si>
  <si>
    <t>B3a.9</t>
  </si>
  <si>
    <t>Flooding incidents (other causes - blockages)</t>
  </si>
  <si>
    <t>B3a.10</t>
  </si>
  <si>
    <t>Flooding incidents (other causes - collapses)</t>
  </si>
  <si>
    <t>Areas on the 1:10, 2:10, 1:20 "at risk" register</t>
  </si>
  <si>
    <t>(I) At risk summary</t>
  </si>
  <si>
    <t>B3a.11</t>
  </si>
  <si>
    <t>2 in 10 risk at end of year</t>
  </si>
  <si>
    <t>B3a.12</t>
  </si>
  <si>
    <t>1 in 10 risk at end of year</t>
  </si>
  <si>
    <t>B3a.13</t>
  </si>
  <si>
    <t>B3a.14</t>
  </si>
  <si>
    <t>Total at risk on the 1:10, 2:10, 1:20 register at end of year</t>
  </si>
  <si>
    <t>(ii) Problem status of external areas on the 1:10, 2:10, 1:20 register</t>
  </si>
  <si>
    <t>B3a.15</t>
  </si>
  <si>
    <t>Problems solved by temporary measures or subject to testing</t>
  </si>
  <si>
    <t>B3a.16</t>
  </si>
  <si>
    <t>Problems awaiting solution</t>
  </si>
  <si>
    <t>(iii) Annual changes to 1:10, 2:10, 1:20 register</t>
  </si>
  <si>
    <t>B3a.17</t>
  </si>
  <si>
    <t>B3a.18</t>
  </si>
  <si>
    <t>B3a.19</t>
  </si>
  <si>
    <t>B3a.20</t>
  </si>
  <si>
    <t>Added because of increased demand</t>
  </si>
  <si>
    <t>B3a.21</t>
  </si>
  <si>
    <t>Moved from external to internal register</t>
  </si>
  <si>
    <t>Table B4: Customer service</t>
  </si>
  <si>
    <t>New written complaints</t>
  </si>
  <si>
    <t>B4.1</t>
  </si>
  <si>
    <t>Formal complaints (number of written complaints received)</t>
  </si>
  <si>
    <t>A1</t>
  </si>
  <si>
    <t>D5</t>
  </si>
  <si>
    <t>B4.2</t>
  </si>
  <si>
    <t>Regulator upheld complaints</t>
  </si>
  <si>
    <t>B4.3</t>
  </si>
  <si>
    <t>No. dealt with within 5 working days</t>
  </si>
  <si>
    <t>Telephone contacts</t>
  </si>
  <si>
    <t>B4.4</t>
  </si>
  <si>
    <t>Total calls received on customer contact lines</t>
  </si>
  <si>
    <t>B4.5</t>
  </si>
  <si>
    <t>Total calls answered on customer contact lines</t>
  </si>
  <si>
    <t>B4.6</t>
  </si>
  <si>
    <t>Total calls answered within 30 seconds on customer contact lines</t>
  </si>
  <si>
    <t>B4.7</t>
  </si>
  <si>
    <t>Total calls answered in more than 30 seconds on customer contact lines</t>
  </si>
  <si>
    <t>B4.8</t>
  </si>
  <si>
    <t>Average time taken to answer a call on customer contact lines</t>
  </si>
  <si>
    <t>secs</t>
  </si>
  <si>
    <t>B4.9</t>
  </si>
  <si>
    <t>All lines busy</t>
  </si>
  <si>
    <t>B4.10</t>
  </si>
  <si>
    <t>Total of abandoned calls on customer contact lines</t>
  </si>
  <si>
    <t>B4.11</t>
  </si>
  <si>
    <t>Total telephone complaints</t>
  </si>
  <si>
    <t>Table B5: Household customer service</t>
  </si>
  <si>
    <t>Household CEM</t>
  </si>
  <si>
    <t>B5.1</t>
  </si>
  <si>
    <t>hCEM overall score</t>
  </si>
  <si>
    <t>BF B5.32</t>
  </si>
  <si>
    <t>B5.2</t>
  </si>
  <si>
    <t>Customer experience survey</t>
  </si>
  <si>
    <t>B5.3</t>
  </si>
  <si>
    <t>No experience no contact</t>
  </si>
  <si>
    <t>B5.4</t>
  </si>
  <si>
    <t>Experience no contact</t>
  </si>
  <si>
    <t>B5.5</t>
  </si>
  <si>
    <t>Escalations</t>
  </si>
  <si>
    <t>B5.6</t>
  </si>
  <si>
    <t>Service issue contacts</t>
  </si>
  <si>
    <t>BF B5.24</t>
  </si>
  <si>
    <t>B5.7</t>
  </si>
  <si>
    <t>Formal complaints</t>
  </si>
  <si>
    <t>B5.8</t>
  </si>
  <si>
    <t>Regulatory upheld complaints</t>
  </si>
  <si>
    <t>Customer satisfaction survey</t>
  </si>
  <si>
    <t>B5.9</t>
  </si>
  <si>
    <t>Rating of satisfaction with the overall manner in which the call was handled. Year average</t>
  </si>
  <si>
    <t>Assessed customer service</t>
  </si>
  <si>
    <t>B5.10</t>
  </si>
  <si>
    <t>Revenue and debt collection</t>
  </si>
  <si>
    <t>B5.11</t>
  </si>
  <si>
    <t>Information to customers</t>
  </si>
  <si>
    <t>B5.12</t>
  </si>
  <si>
    <t>Telephone contact hours</t>
  </si>
  <si>
    <t>B5.13</t>
  </si>
  <si>
    <t>Compensation policy</t>
  </si>
  <si>
    <t>B5.14</t>
  </si>
  <si>
    <t>Supply pipe repair policy</t>
  </si>
  <si>
    <t>B5.15</t>
  </si>
  <si>
    <t>Service for disabled and elderly customers</t>
  </si>
  <si>
    <t>B5.16</t>
  </si>
  <si>
    <t>Complaints handling</t>
  </si>
  <si>
    <t>Service issue contacts - household customers</t>
  </si>
  <si>
    <t>B5.17</t>
  </si>
  <si>
    <t>Phone contacts</t>
  </si>
  <si>
    <t>B5.18</t>
  </si>
  <si>
    <t>E-mail contacts</t>
  </si>
  <si>
    <t>B5.19</t>
  </si>
  <si>
    <t>Social media contacts</t>
  </si>
  <si>
    <t>B5.20</t>
  </si>
  <si>
    <t>Portal</t>
  </si>
  <si>
    <t>B5.21</t>
  </si>
  <si>
    <t>Total contacts</t>
  </si>
  <si>
    <t>B5.22</t>
  </si>
  <si>
    <t xml:space="preserve">Wanted contact </t>
  </si>
  <si>
    <t>B5.23</t>
  </si>
  <si>
    <t>Non household contacts</t>
  </si>
  <si>
    <t>B5.24</t>
  </si>
  <si>
    <t>Total service issue contacts (total 'unwanted' HH contacts)</t>
  </si>
  <si>
    <t>Household customer experience</t>
  </si>
  <si>
    <t>B5.25</t>
  </si>
  <si>
    <t>Customer experience survey - total</t>
  </si>
  <si>
    <t>B5.26</t>
  </si>
  <si>
    <t>Customer experience survey - satisfied</t>
  </si>
  <si>
    <t>B5.27</t>
  </si>
  <si>
    <t>No experience, no contact survey - total</t>
  </si>
  <si>
    <t>B5.28</t>
  </si>
  <si>
    <t>No experience, no contact survey - satisfied</t>
  </si>
  <si>
    <t>B5.29</t>
  </si>
  <si>
    <t>Experience, no contact survey - total</t>
  </si>
  <si>
    <t>B5.30</t>
  </si>
  <si>
    <t>Experience, no contact survey - satisfied</t>
  </si>
  <si>
    <t>Household customer experience measure</t>
  </si>
  <si>
    <t>B5.31</t>
  </si>
  <si>
    <t xml:space="preserve">Household customer experience target </t>
  </si>
  <si>
    <t>85.0-87.78</t>
  </si>
  <si>
    <t>85.0 - 87.8</t>
  </si>
  <si>
    <t>B5.32</t>
  </si>
  <si>
    <t xml:space="preserve">Household customer experience - total score </t>
  </si>
  <si>
    <t>B5.33</t>
  </si>
  <si>
    <t>Total connected properties at year end</t>
  </si>
  <si>
    <t>B5.34</t>
  </si>
  <si>
    <t>hCEM quantitative score</t>
  </si>
  <si>
    <t>B5.35</t>
  </si>
  <si>
    <t>Service issue contacts (points lost)</t>
  </si>
  <si>
    <t>B5.36</t>
  </si>
  <si>
    <t>Escalations (points lost)</t>
  </si>
  <si>
    <t>B5.37</t>
  </si>
  <si>
    <t>Written complaints (points lost)</t>
  </si>
  <si>
    <t>B5.38</t>
  </si>
  <si>
    <t>Regulator upheld complaints contact score</t>
  </si>
  <si>
    <t>B5.39</t>
  </si>
  <si>
    <t>hCEM qualitative score</t>
  </si>
  <si>
    <t>B5.40</t>
  </si>
  <si>
    <t>Customer experience survey (points lost)</t>
  </si>
  <si>
    <t>B5.41</t>
  </si>
  <si>
    <t>No experience, no contact (points lost)</t>
  </si>
  <si>
    <t>B5.42</t>
  </si>
  <si>
    <t>Experience, no contact (points lost)</t>
  </si>
  <si>
    <t>Table B6: Non household customer service</t>
  </si>
  <si>
    <t>Report year -1</t>
  </si>
  <si>
    <t>2021-2022</t>
  </si>
  <si>
    <t>Non household CEM</t>
  </si>
  <si>
    <t>B6.1</t>
  </si>
  <si>
    <t>nhCEM overall score</t>
  </si>
  <si>
    <t>BF B6.40</t>
  </si>
  <si>
    <t>B6.2</t>
  </si>
  <si>
    <t>LP Experience Survey</t>
  </si>
  <si>
    <t>B6.3</t>
  </si>
  <si>
    <t>Business end user</t>
  </si>
  <si>
    <t>B6.4</t>
  </si>
  <si>
    <t>Service issue contacts (WSD &amp; CSC)</t>
  </si>
  <si>
    <t>BF B6.17</t>
  </si>
  <si>
    <t>B6.5</t>
  </si>
  <si>
    <t>BF B6.19</t>
  </si>
  <si>
    <t>B6.6</t>
  </si>
  <si>
    <t>BF B6.18</t>
  </si>
  <si>
    <t>B6.7</t>
  </si>
  <si>
    <t>Regulatory complaints</t>
  </si>
  <si>
    <t>BF B6.20</t>
  </si>
  <si>
    <t>Service Issue Contacts - non-household customers</t>
  </si>
  <si>
    <t>B6.8</t>
  </si>
  <si>
    <t>Contacts from licensed providers via wholesale desk and portal - all calls</t>
  </si>
  <si>
    <t>B6.9</t>
  </si>
  <si>
    <t>Contacts from licensed providers via wholesale desk and portal - total emails</t>
  </si>
  <si>
    <t>B6.10</t>
  </si>
  <si>
    <t>Contacts from licensed providers via wholesale desk and portal - total Portal</t>
  </si>
  <si>
    <t>B6.11</t>
  </si>
  <si>
    <t>Contacts from licensed providers via wholesale desk and portal - Bulk Uploads</t>
  </si>
  <si>
    <t>B6.12</t>
  </si>
  <si>
    <t>Contacts from licensed providers via wholesale desk and portal - total wanted</t>
  </si>
  <si>
    <t>B6.13</t>
  </si>
  <si>
    <t>Contacts from licensed providers via wholesale desk and portal - contacts adjusted for permitted exclusions</t>
  </si>
  <si>
    <t>B6.14</t>
  </si>
  <si>
    <t>Calls received through customer engagement centre from non household customers - all contacts</t>
  </si>
  <si>
    <t>B6.15</t>
  </si>
  <si>
    <t>Calls received through customer engagement centre from non household customers - wanted contacts</t>
  </si>
  <si>
    <t>B6.16</t>
  </si>
  <si>
    <t>Calls received through customer engagement centre from non household customers - contacts adjusted for permitted exclusions</t>
  </si>
  <si>
    <t>B6.17</t>
  </si>
  <si>
    <t>Non-household service issue contacts - total unwanted contacts</t>
  </si>
  <si>
    <t>Non-household customer experience</t>
  </si>
  <si>
    <t>B6.18</t>
  </si>
  <si>
    <t>B6.19</t>
  </si>
  <si>
    <t>Formal complaints (form G)</t>
  </si>
  <si>
    <t>B6.20</t>
  </si>
  <si>
    <t>B6.21</t>
  </si>
  <si>
    <t xml:space="preserve">LP experience survey - total </t>
  </si>
  <si>
    <t>B6.22</t>
  </si>
  <si>
    <t xml:space="preserve">LP experience survey - satisfied </t>
  </si>
  <si>
    <t>B6.23</t>
  </si>
  <si>
    <t>Ease of service indicator line 1</t>
  </si>
  <si>
    <t>B6.24</t>
  </si>
  <si>
    <t>Ease of service indicator line 2</t>
  </si>
  <si>
    <t>B6.25</t>
  </si>
  <si>
    <t>Business end-user experience survey - total</t>
  </si>
  <si>
    <t>B6.26</t>
  </si>
  <si>
    <t>Business end-user experience survey - satisfied</t>
  </si>
  <si>
    <t>Developer CEM</t>
  </si>
  <si>
    <t>B6.27</t>
  </si>
  <si>
    <t>Contacts from developers about water and wastewater connections - total</t>
  </si>
  <si>
    <t>B6.28</t>
  </si>
  <si>
    <t>Contacts from developers about water and wastewater connections - excluded contacts (wanted contacts)</t>
  </si>
  <si>
    <t>B6.29</t>
  </si>
  <si>
    <t>Contacts from developers about water and wastewater connections - contacts adjusted for permitted exclusions</t>
  </si>
  <si>
    <t>B6.30</t>
  </si>
  <si>
    <t>Development services escalations</t>
  </si>
  <si>
    <t>B6.31</t>
  </si>
  <si>
    <t>Development services formal complaints</t>
  </si>
  <si>
    <t>B6.32</t>
  </si>
  <si>
    <t>Development services regulator upheld complaints</t>
  </si>
  <si>
    <t>B6.33</t>
  </si>
  <si>
    <t>Single house connection experience survey - total</t>
  </si>
  <si>
    <t>B6.34</t>
  </si>
  <si>
    <t>Single house connection experience survey - satisfied</t>
  </si>
  <si>
    <t>B6.35</t>
  </si>
  <si>
    <t>(developer) Ease of service indicator line 1</t>
  </si>
  <si>
    <t>B6.36</t>
  </si>
  <si>
    <t>(developer) Ease of service indicator line 2</t>
  </si>
  <si>
    <t>B6.37</t>
  </si>
  <si>
    <t>Developer/connections experience survey - total</t>
  </si>
  <si>
    <t>B6.38</t>
  </si>
  <si>
    <t>Developer/connections experience survey - satisfied</t>
  </si>
  <si>
    <t>Non-household customer experience measure score</t>
  </si>
  <si>
    <t>B6.39</t>
  </si>
  <si>
    <t xml:space="preserve">Non-household customer experience target </t>
  </si>
  <si>
    <t xml:space="preserve">85.4 - 88.66 </t>
  </si>
  <si>
    <t>85.4 - 88.7</t>
  </si>
  <si>
    <t>B6.40</t>
  </si>
  <si>
    <t xml:space="preserve">Non-household customer experience - total score </t>
  </si>
  <si>
    <t>B6.41</t>
  </si>
  <si>
    <t>Connected non-household properties</t>
  </si>
  <si>
    <t>B6.42</t>
  </si>
  <si>
    <t>nhCEM quantitative score</t>
  </si>
  <si>
    <t>B6.43</t>
  </si>
  <si>
    <t>Service issue contacts contact score</t>
  </si>
  <si>
    <t>B6.44</t>
  </si>
  <si>
    <t>Escalations from licensed providers contact score</t>
  </si>
  <si>
    <t>B6.45</t>
  </si>
  <si>
    <t>Formal non-household customer complaints contact score</t>
  </si>
  <si>
    <t>B6.46</t>
  </si>
  <si>
    <t>B6.47</t>
  </si>
  <si>
    <t>LP experience survey 12 month score weighted</t>
  </si>
  <si>
    <t>N/A</t>
  </si>
  <si>
    <t>B6.48</t>
  </si>
  <si>
    <t>Business end-user experience 12 month score weighted</t>
  </si>
  <si>
    <t>B6.49</t>
  </si>
  <si>
    <t>nhCEM qualitative score</t>
  </si>
  <si>
    <t>B6.50</t>
  </si>
  <si>
    <t>LP experience survey score (points lost)</t>
  </si>
  <si>
    <t>B6.51</t>
  </si>
  <si>
    <t>Business end-user experience (points lost)</t>
  </si>
  <si>
    <t>Developer customer experience measure score</t>
  </si>
  <si>
    <t>B6.52</t>
  </si>
  <si>
    <t xml:space="preserve">Developer customer experience target </t>
  </si>
  <si>
    <t>76.5-78.7</t>
  </si>
  <si>
    <t>B6.53</t>
  </si>
  <si>
    <t>Developer customer experience - total score</t>
  </si>
  <si>
    <t>B6.54</t>
  </si>
  <si>
    <t>Developer connected properties</t>
  </si>
  <si>
    <t>B6.55</t>
  </si>
  <si>
    <t>Developer CEM quantitative score</t>
  </si>
  <si>
    <t>B6.56</t>
  </si>
  <si>
    <t>Development services service issue contacts (points lost)</t>
  </si>
  <si>
    <t>B6.57</t>
  </si>
  <si>
    <t>Development services escalations (points lost)</t>
  </si>
  <si>
    <t>B6.58</t>
  </si>
  <si>
    <t>Development services formal complaints (points lost)</t>
  </si>
  <si>
    <t>B6.59</t>
  </si>
  <si>
    <t>Development services regulator upheld complaints (points lost)</t>
  </si>
  <si>
    <t>B6.60</t>
  </si>
  <si>
    <t>Developer CEM qualitative score</t>
  </si>
  <si>
    <t>B6.61</t>
  </si>
  <si>
    <t>Single house connection experience survey (points lost)</t>
  </si>
  <si>
    <t>B6.62</t>
  </si>
  <si>
    <t>Ease of service indicator (points lost)</t>
  </si>
  <si>
    <t>B6.63</t>
  </si>
  <si>
    <t>Development experience survey (points lost)</t>
  </si>
  <si>
    <t>Table B6A: Customer service: stakeholders and community</t>
  </si>
  <si>
    <t>Stakeholder and communities customer experience measure (CEM)</t>
  </si>
  <si>
    <t>B6A.1</t>
  </si>
  <si>
    <t>sCEM overall score</t>
  </si>
  <si>
    <t>BF B6A.12</t>
  </si>
  <si>
    <t>B6A.2</t>
  </si>
  <si>
    <t>Stakeholder contacts Received</t>
  </si>
  <si>
    <t>B6A.3</t>
  </si>
  <si>
    <t>Stakeholder enquiries not responded to / deadline not met</t>
  </si>
  <si>
    <t>B6A.4</t>
  </si>
  <si>
    <t>Stakeholder escalated / formal complaints</t>
  </si>
  <si>
    <t>B6A.5</t>
  </si>
  <si>
    <t>Scottish Government/ regulator upheld stakeholder complaints</t>
  </si>
  <si>
    <t xml:space="preserve"> -   </t>
  </si>
  <si>
    <t>B6A.6</t>
  </si>
  <si>
    <t xml:space="preserve">Monthly perception survey - contact </t>
  </si>
  <si>
    <t>B6A.7</t>
  </si>
  <si>
    <t xml:space="preserve">Monthly perception survey - no contact </t>
  </si>
  <si>
    <t>B6A.8</t>
  </si>
  <si>
    <t>Monthly customer perception survey - no experience no contact (hCEM)</t>
  </si>
  <si>
    <t>BF B5.3</t>
  </si>
  <si>
    <t>B6A.9</t>
  </si>
  <si>
    <t>MSP survey (annual perception survey)</t>
  </si>
  <si>
    <t>B6A.10</t>
  </si>
  <si>
    <t>Local government leadership survey (annual perception survey)</t>
  </si>
  <si>
    <t>Stakeholder customer experience measure score</t>
  </si>
  <si>
    <t>B6A.11</t>
  </si>
  <si>
    <t xml:space="preserve">Stakeholder customer experience target </t>
  </si>
  <si>
    <t>77.5-87.5</t>
  </si>
  <si>
    <t>76.5-83.5</t>
  </si>
  <si>
    <t>B6A.12</t>
  </si>
  <si>
    <t>Stakeholder customer experience - total score</t>
  </si>
  <si>
    <t>B6A.13</t>
  </si>
  <si>
    <t>Stakeholder CEM quantitative score</t>
  </si>
  <si>
    <t>B6A.14</t>
  </si>
  <si>
    <t>Stakeholder contacts received (points lost)</t>
  </si>
  <si>
    <t>B6A.15</t>
  </si>
  <si>
    <t>Stakeholder contacts not responded to/deadline not met (points lost)</t>
  </si>
  <si>
    <t>B6A.16</t>
  </si>
  <si>
    <t>Stakeholder escalated/formal complaints (points lost)</t>
  </si>
  <si>
    <t>B6A.17</t>
  </si>
  <si>
    <t>Regulator upheld stakeholder complaints (points lost)</t>
  </si>
  <si>
    <t>B6A.18</t>
  </si>
  <si>
    <t>Stakeholder CEM qualitative score</t>
  </si>
  <si>
    <t>B6A.19</t>
  </si>
  <si>
    <t>Monthly perception survey - 'contact' (points lost)</t>
  </si>
  <si>
    <t>B6A.20</t>
  </si>
  <si>
    <t>Monthly perception survey - 'no contact' (points lost)</t>
  </si>
  <si>
    <t>B6A.21</t>
  </si>
  <si>
    <t>Monthly You Gov survey - 'no experience, no contact' household customers (points lost)</t>
  </si>
  <si>
    <t>B6A.22</t>
  </si>
  <si>
    <t>MSP annual perception survey (points lost)</t>
  </si>
  <si>
    <t>B6A.23</t>
  </si>
  <si>
    <t>Local government leadership annual perception survey (points lost)</t>
  </si>
  <si>
    <t>Table B7: Customer care - Service Standards performance</t>
  </si>
  <si>
    <t xml:space="preserve">Planned Interruptions - warn you 48 hours in advance, supply restored within time given - payment if we fail to warn or your supply is not restored at the time we have given </t>
  </si>
  <si>
    <t>B7.1</t>
  </si>
  <si>
    <t>Number of Service Standards failure payments paid automatically (planned interruptions)</t>
  </si>
  <si>
    <t>B7.2</t>
  </si>
  <si>
    <t>Number of Service Standards failure payments claimed (planned interruptions)</t>
  </si>
  <si>
    <t>B7.3</t>
  </si>
  <si>
    <t>B7.4</t>
  </si>
  <si>
    <t>Total amount paid out for Service Standards failure (planned interruptions)</t>
  </si>
  <si>
    <t>£</t>
  </si>
  <si>
    <t>Unplanned Interruptions - (burst main and so on) restore within 12 hours (48 hours for a large main supplying a large area)</t>
  </si>
  <si>
    <t>B7.5</t>
  </si>
  <si>
    <t>Number of Service Standards failure payments paid automatically (unplanned interruptions)</t>
  </si>
  <si>
    <t>B7.6</t>
  </si>
  <si>
    <t>Number of Service Standards failure payments claimed (unplanned interruptions)</t>
  </si>
  <si>
    <t>B7.7</t>
  </si>
  <si>
    <t>Number of Service Standards failure payments claimed for two interruptions per year</t>
  </si>
  <si>
    <t>B7.8</t>
  </si>
  <si>
    <t>Number of Service Standards failure payments claimed for three interruptions per year</t>
  </si>
  <si>
    <t>B7.9</t>
  </si>
  <si>
    <t>Number of Service Standards failure payments claimed for four interruptions per year</t>
  </si>
  <si>
    <t>B7.10</t>
  </si>
  <si>
    <t>Number of Service Standards failure payments claimed for five interruptions per year</t>
  </si>
  <si>
    <t>B7.11</t>
  </si>
  <si>
    <t>B7.12</t>
  </si>
  <si>
    <t>Total amount paid out for Service Standards failure (unplanned interruptions)</t>
  </si>
  <si>
    <t>Internal wastewater flooding - caused by wastewater from our sewers</t>
  </si>
  <si>
    <t>B7.13</t>
  </si>
  <si>
    <t>Number of payments to domestic properties for internal flooding from sewers due to being on the register</t>
  </si>
  <si>
    <t>B7.14</t>
  </si>
  <si>
    <t>Number of payments to domestic properties for internal flooding from sewers due to not being on the register</t>
  </si>
  <si>
    <t>B7.15</t>
  </si>
  <si>
    <t>Total amount paid to domestic properties for internal flooding from sewers due to being on the register</t>
  </si>
  <si>
    <t>B7.16</t>
  </si>
  <si>
    <t>Total amount paid to domestic properties for internal flooding from sewers due to not being on the register</t>
  </si>
  <si>
    <t>B7.17</t>
  </si>
  <si>
    <t>Number of payments to non domestic properties for internal flooding from sewers due to being on the register</t>
  </si>
  <si>
    <t>B7.18</t>
  </si>
  <si>
    <t>Number of payments to non domestic properties for internal flooding from sewers due to not being on the register</t>
  </si>
  <si>
    <t>B7.19</t>
  </si>
  <si>
    <t>Total amount paid to non domestic properties for internal flooding from sewers due to being on the register</t>
  </si>
  <si>
    <t>B7.20</t>
  </si>
  <si>
    <t>Total amount paid to non domestic properties for internal flooding from sewers due to not being on the register</t>
  </si>
  <si>
    <t>External wastewater flooding - caused by wastewater from our sewers</t>
  </si>
  <si>
    <t>B7.21</t>
  </si>
  <si>
    <t>Number of payments to domestic properties for external flooding from sewers</t>
  </si>
  <si>
    <t>B7.22</t>
  </si>
  <si>
    <t>Total amount paid to domestic properties for external flooding from sewers</t>
  </si>
  <si>
    <t>B7.23</t>
  </si>
  <si>
    <t>Number of payments to non-domestic properties for external flooding from sewers</t>
  </si>
  <si>
    <t>B7.24</t>
  </si>
  <si>
    <t>Total amount paid to non-domestic properties for external flooding from sewers</t>
  </si>
  <si>
    <t>Respond to questions about your bill and changing your payment methods - respond within 5 working days</t>
  </si>
  <si>
    <t>B7.25</t>
  </si>
  <si>
    <t>Number not dealt with within Service Standards period</t>
  </si>
  <si>
    <t>B7.26</t>
  </si>
  <si>
    <t>Number of payments for failure to respond (automatic)</t>
  </si>
  <si>
    <t>B7.27</t>
  </si>
  <si>
    <t>Number of payments made from claims for failure to respond</t>
  </si>
  <si>
    <t>B7.28</t>
  </si>
  <si>
    <t xml:space="preserve">Total number of payments for failure to respond </t>
  </si>
  <si>
    <t>B7.29</t>
  </si>
  <si>
    <t>Total amount paid for Service Standards failure</t>
  </si>
  <si>
    <t>Written response to a formal complaint - respond within 5 working days</t>
  </si>
  <si>
    <t>B7.30</t>
  </si>
  <si>
    <t>B7.31</t>
  </si>
  <si>
    <t>B7.32</t>
  </si>
  <si>
    <t>B7.33</t>
  </si>
  <si>
    <t>B7.34</t>
  </si>
  <si>
    <t>Appointments - keeping appointments made more than 24 hours in advance</t>
  </si>
  <si>
    <t>B7.35</t>
  </si>
  <si>
    <t>Number of appointments</t>
  </si>
  <si>
    <t>B7.36</t>
  </si>
  <si>
    <t>% of appointments made which are kept</t>
  </si>
  <si>
    <t>M</t>
  </si>
  <si>
    <t>B7.37</t>
  </si>
  <si>
    <t>Number of two hour time banded appointments made</t>
  </si>
  <si>
    <t>B7.38</t>
  </si>
  <si>
    <t>% of two hour time banded appointments made which are kept</t>
  </si>
  <si>
    <t>B7.39</t>
  </si>
  <si>
    <t>Number of Service Standards failure payments paid automatically (keeping appointments)</t>
  </si>
  <si>
    <t>B7.40</t>
  </si>
  <si>
    <t>Number of payments made from claims for failure (keeping appointments)</t>
  </si>
  <si>
    <t>B7.41</t>
  </si>
  <si>
    <t>Total number of Service Standards failure payments made (keeping appointments)</t>
  </si>
  <si>
    <t>B7.42</t>
  </si>
  <si>
    <t>Total amount paid out for Service Standards failure (keeping appointments)</t>
  </si>
  <si>
    <t>Water in gas pipes - give you a call within 2 hours of reporting the fault to give details of what happens next</t>
  </si>
  <si>
    <t>B7.43</t>
  </si>
  <si>
    <t>B7.44</t>
  </si>
  <si>
    <t>B7.45</t>
  </si>
  <si>
    <t>B7.46</t>
  </si>
  <si>
    <t>B7.47</t>
  </si>
  <si>
    <t>Water meters - applications. We will let you know the outcome within 10 working days of your application</t>
  </si>
  <si>
    <t>B7.48</t>
  </si>
  <si>
    <t>B7.49</t>
  </si>
  <si>
    <t>B7.50</t>
  </si>
  <si>
    <t>B7.51</t>
  </si>
  <si>
    <t>B7.52</t>
  </si>
  <si>
    <t>Water pressure - we will tell you the outcome of our investigations within 5 working days</t>
  </si>
  <si>
    <t>B7.53</t>
  </si>
  <si>
    <t>Number of payments made within Service Standards period due to being on the register</t>
  </si>
  <si>
    <t>B7.54</t>
  </si>
  <si>
    <t>B7.55</t>
  </si>
  <si>
    <t>B7.56</t>
  </si>
  <si>
    <t>B7.57</t>
  </si>
  <si>
    <t>B7.58</t>
  </si>
  <si>
    <t>Water quality - affecting the water quality where a 'boil water' or do not use notice' is in place for more than 3 months</t>
  </si>
  <si>
    <t>B7.59</t>
  </si>
  <si>
    <t>Number of restrictions (eg boil notices, do not use notices)</t>
  </si>
  <si>
    <t>B7.60</t>
  </si>
  <si>
    <t>Number of restrictions (eg boil notices, do not use notices) in place for more than 3 months</t>
  </si>
  <si>
    <t>B7.61</t>
  </si>
  <si>
    <t>Number of Service Standards failure payments made from claims (water quality)</t>
  </si>
  <si>
    <t>B7.62</t>
  </si>
  <si>
    <t>Total amount paid out for failure (water quality)</t>
  </si>
  <si>
    <t>Connection Services - where evidence confirms that we have caused a delay</t>
  </si>
  <si>
    <t>B7.63</t>
  </si>
  <si>
    <t>Number not dealt within the Service Standards period (≤32mm outside diameter pipe)</t>
  </si>
  <si>
    <t>B7.64</t>
  </si>
  <si>
    <t>Number not dealt within the Service Standards period (&gt;32mm outside diameter pipe)</t>
  </si>
  <si>
    <t>B7.65</t>
  </si>
  <si>
    <t>Number of payments made from claims for failure to respond (≤32mm outside diameter pipe)</t>
  </si>
  <si>
    <t>B7.66</t>
  </si>
  <si>
    <t>Number of payments made from claims for failure to respond (&gt;32mm outside diameter pipe)</t>
  </si>
  <si>
    <t>B7.67</t>
  </si>
  <si>
    <t>Total number of payments made from claims for failure to respond</t>
  </si>
  <si>
    <t>B7.68</t>
  </si>
  <si>
    <t>Ex gratia payments made</t>
  </si>
  <si>
    <t>B7.69</t>
  </si>
  <si>
    <t>Total number of ex-gratia payments made</t>
  </si>
  <si>
    <t>B7.70</t>
  </si>
  <si>
    <t>Total amount paid out in ex-gratia payments</t>
  </si>
  <si>
    <t>Major incidents</t>
  </si>
  <si>
    <t>A) Failure to provide information</t>
  </si>
  <si>
    <t>B7.71</t>
  </si>
  <si>
    <t>Number not dealt with within Service Standard period</t>
  </si>
  <si>
    <t>B7.72</t>
  </si>
  <si>
    <t>B7.73</t>
  </si>
  <si>
    <t>B7.74</t>
  </si>
  <si>
    <t>B7.75</t>
  </si>
  <si>
    <t>Total amount paid for Service Standard failure</t>
  </si>
  <si>
    <t>B) Failure to provide alternative supplies</t>
  </si>
  <si>
    <t>B7.76</t>
  </si>
  <si>
    <t>B7.77</t>
  </si>
  <si>
    <t>B7.78</t>
  </si>
  <si>
    <t>B7.79</t>
  </si>
  <si>
    <t>B7.80</t>
  </si>
  <si>
    <t>Table B8: Water infrastructure and sewerage service</t>
  </si>
  <si>
    <t>Water service - distribution</t>
  </si>
  <si>
    <t>B8.1</t>
  </si>
  <si>
    <t>Mains bursts per 1000 km</t>
  </si>
  <si>
    <t>Sewerage service</t>
  </si>
  <si>
    <t>B8.2</t>
  </si>
  <si>
    <t>Total number of sewer collapses</t>
  </si>
  <si>
    <t>B8.3</t>
  </si>
  <si>
    <t>Sewer collapses per 1000 km</t>
  </si>
  <si>
    <t>B8.4</t>
  </si>
  <si>
    <t>Number of unsatisfactory intermittent discharges</t>
  </si>
  <si>
    <t>B8.5</t>
  </si>
  <si>
    <t>Number of intermittent discharges</t>
  </si>
  <si>
    <t>B8.6</t>
  </si>
  <si>
    <t>Percentage of unsatisfactory intermittent discharges</t>
  </si>
  <si>
    <t>B8.7</t>
  </si>
  <si>
    <t>Total number of blockages</t>
  </si>
  <si>
    <t>B8.8</t>
  </si>
  <si>
    <t>Blockages per 1000km</t>
  </si>
  <si>
    <t xml:space="preserve">Leakage </t>
  </si>
  <si>
    <t>B8.9</t>
  </si>
  <si>
    <t>Leakage</t>
  </si>
  <si>
    <t>B8.10</t>
  </si>
  <si>
    <t>Total leakage (post-MLE adjustment)</t>
  </si>
  <si>
    <t>Ml/d</t>
  </si>
  <si>
    <t>B8.11</t>
  </si>
  <si>
    <t>Net distribution input treated water (water put into supply)</t>
  </si>
  <si>
    <t>B8.12</t>
  </si>
  <si>
    <t>Leakage target</t>
  </si>
  <si>
    <t>B8.13</t>
  </si>
  <si>
    <t xml:space="preserve">Leakage performance against the target </t>
  </si>
  <si>
    <t>Table B9: SoSI summary</t>
  </si>
  <si>
    <t>B9a
1 in 40 LoS
dry year annual average</t>
  </si>
  <si>
    <t>B9b
1 in 40 LoS
critical period</t>
  </si>
  <si>
    <t>B9c
1 in 100 LoS
dry year annual average</t>
  </si>
  <si>
    <t>B9d
1 in 100 LoS
critical period</t>
  </si>
  <si>
    <t>B9e
1 in 150 LoS
dry year annual average</t>
  </si>
  <si>
    <t>B9f
1 in 150 LoS
critical period</t>
  </si>
  <si>
    <t>Security of Supply Index</t>
  </si>
  <si>
    <t>B9.1</t>
  </si>
  <si>
    <t>Count of WRZ</t>
  </si>
  <si>
    <t>B9.2</t>
  </si>
  <si>
    <t>Count of deficit WRZ</t>
  </si>
  <si>
    <t>B9.3</t>
  </si>
  <si>
    <t>Raw SoSI score</t>
  </si>
  <si>
    <t>B9.4</t>
  </si>
  <si>
    <t>Final SoSI score (rounded down)</t>
  </si>
  <si>
    <t>B9.5</t>
  </si>
  <si>
    <t>SoSI performance band</t>
  </si>
  <si>
    <t>text</t>
  </si>
  <si>
    <t>B9.6</t>
  </si>
  <si>
    <t>Percentage of population in surplus zones</t>
  </si>
  <si>
    <t>Security of Supply Index - OPA</t>
  </si>
  <si>
    <t>B9.7</t>
  </si>
  <si>
    <t>Planned SoSI score</t>
  </si>
  <si>
    <t>B9.8</t>
  </si>
  <si>
    <t>Difference from planned SoSI score</t>
  </si>
  <si>
    <t>B9.9</t>
  </si>
  <si>
    <t>Percentage difference from planned SoSI score</t>
  </si>
  <si>
    <t>B9.10</t>
  </si>
  <si>
    <t>Weighted OPA points for SoSI performance against target</t>
  </si>
  <si>
    <t>B9.11</t>
  </si>
  <si>
    <t>Weighted OPA points for SoSI absolute performance</t>
  </si>
  <si>
    <t>B9.12</t>
  </si>
  <si>
    <t>Sum of weighted OPA points</t>
  </si>
  <si>
    <t>Reference table for SoSI absolute performance:</t>
  </si>
  <si>
    <t>SoSI band</t>
  </si>
  <si>
    <t>SoSI score</t>
  </si>
  <si>
    <t>OPA points</t>
  </si>
  <si>
    <t>Weighted OPA points</t>
  </si>
  <si>
    <t>A</t>
  </si>
  <si>
    <t>No deficit against target headroom</t>
  </si>
  <si>
    <t>B</t>
  </si>
  <si>
    <t>90 - 99</t>
  </si>
  <si>
    <t>Marginal deficit against target headroom</t>
  </si>
  <si>
    <t>50 - 89</t>
  </si>
  <si>
    <t>Significant deficit against target headroom</t>
  </si>
  <si>
    <t>D</t>
  </si>
  <si>
    <t>&lt;50</t>
  </si>
  <si>
    <t>Large deficit against target headroom</t>
  </si>
  <si>
    <t>Reference table for SoSI performance against target:</t>
  </si>
  <si>
    <t>-% of target not met</t>
  </si>
  <si>
    <t>&lt;25%</t>
  </si>
  <si>
    <t>Table B9a: Security of Supply Index - 1 in 40 Level of Service - dry year annual average</t>
  </si>
  <si>
    <t>Water Resource Zone</t>
  </si>
  <si>
    <t>WAFU (SEPA definition)             (Ml/d)</t>
  </si>
  <si>
    <t>Bulk imports            (Ml/d)</t>
  </si>
  <si>
    <t>Bulk exports (Ml/d)</t>
  </si>
  <si>
    <t>Dry year distribution input (Ml/d)</t>
  </si>
  <si>
    <t>Reporting year distribution input (Ml/d)</t>
  </si>
  <si>
    <t>Target headroom  (Ml/d)</t>
  </si>
  <si>
    <t>Surplus/ deficit  (Ml/d)</t>
  </si>
  <si>
    <t>Percentage deficit (%)</t>
  </si>
  <si>
    <t>Zonal population</t>
  </si>
  <si>
    <t>Percentage of total population with headroom deficit</t>
  </si>
  <si>
    <r>
      <t>Zonal index (%age deficit</t>
    </r>
    <r>
      <rPr>
        <b/>
        <vertAlign val="superscript"/>
        <sz val="10"/>
        <rFont val="CG Omega"/>
        <family val="2"/>
      </rPr>
      <t>2</t>
    </r>
    <r>
      <rPr>
        <b/>
        <sz val="10"/>
        <rFont val="CG Omega"/>
      </rPr>
      <t xml:space="preserve"> x % population affected x 100)</t>
    </r>
  </si>
  <si>
    <t>WRZ000001 - Greenock WRZ</t>
  </si>
  <si>
    <t>WRZ000003 - Amlaird WRZ</t>
  </si>
  <si>
    <t>WRZ000007 - Clatto &amp; Lintrathen &amp; Whitehillocks WRZ</t>
  </si>
  <si>
    <t>WRZ000008 - Perth WRZ</t>
  </si>
  <si>
    <t>WRZ000010 - Killiecrankie &amp; Kenmore WRZ</t>
  </si>
  <si>
    <t>WRZ000011 - Kinloch Rannoch WRZ</t>
  </si>
  <si>
    <t>WRZ000012 - Kirkmichael WRZ</t>
  </si>
  <si>
    <t>WRZ000016 - Castle Moffat &amp; Hopes WRZ</t>
  </si>
  <si>
    <t>WRZ000018 - Invercannie &amp; Mannofield WRZ</t>
  </si>
  <si>
    <t>WRZ000019 - Ballater WRZ</t>
  </si>
  <si>
    <t>WRZ000023 - Herricks WRZ</t>
  </si>
  <si>
    <t>WRZ000024 - Braemar WRZ</t>
  </si>
  <si>
    <t>WRZ000026 - Craighead WRZ</t>
  </si>
  <si>
    <t>WRZ000028 - Crathie WRZ</t>
  </si>
  <si>
    <t>WRZ000030 - Lumsden WRZ</t>
  </si>
  <si>
    <t>WRZ000034 - Tomnavoulin WRZ</t>
  </si>
  <si>
    <t>WRZ000035 - Blairnamarrow WRZ</t>
  </si>
  <si>
    <t>WRZ000036 - Inverness WRZ</t>
  </si>
  <si>
    <t>WRZ000039 - Glenconvinth WRZ</t>
  </si>
  <si>
    <t>WRZ000043 - Tomatin WRZ</t>
  </si>
  <si>
    <t>WRZ000044 - Londornoch WRZ</t>
  </si>
  <si>
    <t>WRZ000045 - Bonar Bridge WRZ</t>
  </si>
  <si>
    <t>WRZ000053 - Invermoriston WRZ</t>
  </si>
  <si>
    <t>WRZ000055 - Aviemore WRZ</t>
  </si>
  <si>
    <t>WRZ000056 - Dalwhinnie WRZ</t>
  </si>
  <si>
    <t>WRZ000057 - Laggan Bridge WRZ</t>
  </si>
  <si>
    <t>WRZ000058 - Loch Calder WRZ</t>
  </si>
  <si>
    <t>WRZ000060 - Durness WRZ</t>
  </si>
  <si>
    <t>WRZ000062 - Kinlochbervie WRZ</t>
  </si>
  <si>
    <t>WRZ000063 - Scourie WRZ</t>
  </si>
  <si>
    <t>WRZ000064 - Altnaharra WRZ</t>
  </si>
  <si>
    <t>WRZ000065 - Savalbeg WRZ</t>
  </si>
  <si>
    <t>WRZ000068 - Backies WRZ</t>
  </si>
  <si>
    <t>WRZ000069 - Lochinver WRZ</t>
  </si>
  <si>
    <t>WRZ000070 - Kylesku WRZ</t>
  </si>
  <si>
    <t>WRZ000071 - Stoer WRZ</t>
  </si>
  <si>
    <t>WRZ000074 - Drumbeg WRZ</t>
  </si>
  <si>
    <t>WRZ000075 - Ullapool WRZ</t>
  </si>
  <si>
    <t>WRZ000076 - Badcaul WRZ</t>
  </si>
  <si>
    <t>WRZ000077 - Achiltibuie WRZ</t>
  </si>
  <si>
    <t>WRZ000079 - Kinlochewe WRZ</t>
  </si>
  <si>
    <t>WRZ000081 - Aultbea WRZ</t>
  </si>
  <si>
    <t>WRZ000082 - Badachro WRZ</t>
  </si>
  <si>
    <t>WRZ000087 - Torridon WRZ</t>
  </si>
  <si>
    <t>WRZ000088 - Shieldaig WRZ</t>
  </si>
  <si>
    <t>WRZ000089 - Alligin WRZ</t>
  </si>
  <si>
    <t>WRZ000090 - Diabeg WRZ</t>
  </si>
  <si>
    <t>WRZ000091 - Applecross WRZ</t>
  </si>
  <si>
    <t>WRZ000092 - Achnasheen WRZ</t>
  </si>
  <si>
    <t>WRZ000103 - Kinlochleven WRZ</t>
  </si>
  <si>
    <t>WRZ000108 - Mallaig WRZ</t>
  </si>
  <si>
    <t>WRZ000109 - Glenuig WRZ</t>
  </si>
  <si>
    <t>WRZ000110 - Acharacle WRZ</t>
  </si>
  <si>
    <t>WRZ000112 - Sanna WRZ</t>
  </si>
  <si>
    <t>WRZ000113 - Kilchoan WRZ</t>
  </si>
  <si>
    <t>WRZ000115 - Inchlaggan WRZ</t>
  </si>
  <si>
    <t>WRZ000116 - Strontian WRZ</t>
  </si>
  <si>
    <t>WRZ000117 - Invergarry WRZ</t>
  </si>
  <si>
    <t>WRZ000119 - Lochaline WRZ</t>
  </si>
  <si>
    <t>WRZ000120 - Drimnin WRZ</t>
  </si>
  <si>
    <t>WRZ000121 - Portree Torvaig WRZ</t>
  </si>
  <si>
    <t>WRZ000123 - Barra WRZ</t>
  </si>
  <si>
    <t>WRZ000126 - Staffin WRZ</t>
  </si>
  <si>
    <t>WRZ000129 - Kilmaluag WRZ</t>
  </si>
  <si>
    <t>WRZ000130 - Dunvegan Osedale WRZ</t>
  </si>
  <si>
    <t>WRZ000131 - Waternish WRZ</t>
  </si>
  <si>
    <t>WRZ000132 - Glendale WRZ</t>
  </si>
  <si>
    <t>WRZ000134 - Bracadale WRZ</t>
  </si>
  <si>
    <t>WRZ000135 - Carbost WRZ</t>
  </si>
  <si>
    <t>WRZ000137 - Teangue WRZ</t>
  </si>
  <si>
    <t>WRZ000142 - Raasay WRZ</t>
  </si>
  <si>
    <t>WRZ000143 - Broadford WRZ</t>
  </si>
  <si>
    <t>WRZ000144 - Glenelg WRZ</t>
  </si>
  <si>
    <t>WRZ000145 - Arnisdale WRZ</t>
  </si>
  <si>
    <t>WRZ000149 - Kyle WRZ</t>
  </si>
  <si>
    <t>WRZ000150 - Lochcarron WRZ</t>
  </si>
  <si>
    <t>WRZ000151 - Poolewe WRZ</t>
  </si>
  <si>
    <t>WRZ000163 - Eday WRZ</t>
  </si>
  <si>
    <t>WRZ000164 - North Hoy WRZ</t>
  </si>
  <si>
    <t>WRZ000165 - South Hoy WRZ</t>
  </si>
  <si>
    <t>WRZ000166 - North Ronaldsay WRZ</t>
  </si>
  <si>
    <t>WRZ000167 - Rousay WRZ</t>
  </si>
  <si>
    <t>WRZ000168 - Sanday WRZ</t>
  </si>
  <si>
    <t>WRZ000170 - Stronsay WRZ</t>
  </si>
  <si>
    <t>WRZ000171 - Westray WRZ</t>
  </si>
  <si>
    <t>WRZ000172 - Eela Water WRZ</t>
  </si>
  <si>
    <t>WRZ000174 - Sandy Loch WRZ</t>
  </si>
  <si>
    <t>WRZ000177 - Yell WRZ</t>
  </si>
  <si>
    <t>WRZ000184 - Unst WRZ</t>
  </si>
  <si>
    <t>WRZ000185 - Whalsay WRZ</t>
  </si>
  <si>
    <t>WRZ000187 - Fetlar WRZ</t>
  </si>
  <si>
    <t>WRZ000188 - Skerries WRZ</t>
  </si>
  <si>
    <t>WRZ000189 - Fair Isle WRZ</t>
  </si>
  <si>
    <t>WRZ000190 - Foula WRZ</t>
  </si>
  <si>
    <t>WRZ000191 - Papa Stour WRZ</t>
  </si>
  <si>
    <t>WRZ000192 - West Lewis WRZ</t>
  </si>
  <si>
    <t>WRZ000194 - Uig WRZ</t>
  </si>
  <si>
    <t>WRZ000196 - Ness WRZ</t>
  </si>
  <si>
    <t>WRZ000198 - Stornoway WRZ</t>
  </si>
  <si>
    <t>WRZ000199 - North Lochs WRZ</t>
  </si>
  <si>
    <t>WRZ000205 - Cliasmol WRZ</t>
  </si>
  <si>
    <t>WRZ000206 - Ardvourlie WRZ</t>
  </si>
  <si>
    <t>WRZ000207 - Tarbert (WI) WRZ</t>
  </si>
  <si>
    <t>WRZ000209 - Meavaig WRZ</t>
  </si>
  <si>
    <t>WRZ000215 - Lochmaddy WRZ</t>
  </si>
  <si>
    <t>WRZ000217 - Benbecula WRZ</t>
  </si>
  <si>
    <t>WRZ000218 - South Uist WRZ</t>
  </si>
  <si>
    <t>WRZ000221 - Fife WRZ</t>
  </si>
  <si>
    <t>WRZ000223 - Roberton WRZ</t>
  </si>
  <si>
    <t>WRZ000224 - Howdenwells &amp; Manse Street WRZ</t>
  </si>
  <si>
    <t>WRZ000226 - Innerleithen WRZ</t>
  </si>
  <si>
    <t>WRZ000227 - Rawburn WRZ</t>
  </si>
  <si>
    <t>WRZ000232 - Newcastleton WRZ</t>
  </si>
  <si>
    <t>WRZ000234 - Yarrowfeus WRZ</t>
  </si>
  <si>
    <t>WRZ000236 - Penwhirn &amp; Auchneel WRZ</t>
  </si>
  <si>
    <t>WRZ000237 - Black Esk &amp; Kettleton &amp; Moffat WRZ</t>
  </si>
  <si>
    <t>WRZ000239 - Carsphairn WRZ</t>
  </si>
  <si>
    <t>WRZ000240 - Lochinvar &amp; Glengap &amp; Cargen WRZ</t>
  </si>
  <si>
    <t>WRZ000241 - Terregles &amp; Killylour &amp; Larchfield WRZ</t>
  </si>
  <si>
    <t>WRZ000247 - Tyndrum WRZ</t>
  </si>
  <si>
    <t>WRZ000248 - Killin WRZ</t>
  </si>
  <si>
    <t>WRZ000249 - Lochearnhead WRZ</t>
  </si>
  <si>
    <t>WRZ000250 - Strathyre WRZ</t>
  </si>
  <si>
    <t>WRZ000251 - Ardeonaig WRZ</t>
  </si>
  <si>
    <t>WRZ000252 - Balquhidder WRZ</t>
  </si>
  <si>
    <t>WRZ000253 - Brig o' Turk WRZ</t>
  </si>
  <si>
    <t>WRZ000254 - Crianlarich WRZ</t>
  </si>
  <si>
    <t>WRZ000255 - Belmore WRZ</t>
  </si>
  <si>
    <t>WRZ000256 - Ardfern WRZ</t>
  </si>
  <si>
    <t>WRZ000257 - Ardrishaig WRZ</t>
  </si>
  <si>
    <t>WRZ000258 - Arinagour WRZ</t>
  </si>
  <si>
    <t>WRZ000259 - Ballygrant WRZ</t>
  </si>
  <si>
    <t>WRZ000260 - Bunessan WRZ</t>
  </si>
  <si>
    <t>WRZ000261 - Campbeltown WRZ</t>
  </si>
  <si>
    <t>WRZ000262 - Carradale WRZ</t>
  </si>
  <si>
    <t>WRZ000263 - Carrick Castle WRZ</t>
  </si>
  <si>
    <t>WRZ000264 - Cladich WRZ</t>
  </si>
  <si>
    <t>WRZ000265 - Colonsay WRZ</t>
  </si>
  <si>
    <t>WRZ000266 - Craighouse WRZ</t>
  </si>
  <si>
    <t>WRZ000268 - Dalmally WRZ</t>
  </si>
  <si>
    <t>WRZ000269 - Dervaig WRZ</t>
  </si>
  <si>
    <t>WRZ000270 - Gigha WRZ</t>
  </si>
  <si>
    <t>WRZ000271 - Inveraray WRZ</t>
  </si>
  <si>
    <t>WRZ000272 - Kilberry WRZ</t>
  </si>
  <si>
    <t>WRZ000273 - Kilchrenan WRZ</t>
  </si>
  <si>
    <t>WRZ000274 - Kilmelford WRZ</t>
  </si>
  <si>
    <t>WRZ000275 - Lochgoilhead WRZ</t>
  </si>
  <si>
    <t>WRZ000277 - Port Charlotte WRZ</t>
  </si>
  <si>
    <t>WRZ000278 - Saddell WRZ</t>
  </si>
  <si>
    <t>WRZ000279 - Tarbert (A&amp;B) WRZ</t>
  </si>
  <si>
    <t>WRZ000280 - Tiree WRZ</t>
  </si>
  <si>
    <t>WRZ000281 - Tobermory WRZ</t>
  </si>
  <si>
    <t>WRZ000282 - Torra WRZ</t>
  </si>
  <si>
    <t>WRZ000283 - Tullich WRZ</t>
  </si>
  <si>
    <t>WRZ000284 - Balmichael WRZ</t>
  </si>
  <si>
    <t>WRZ000285 - Corrie WRZ</t>
  </si>
  <si>
    <t>WRZ000287 - Dhu Loch &amp; Loch Ascog WRZ</t>
  </si>
  <si>
    <t>WRZ000289 - Loch Eck WRZ</t>
  </si>
  <si>
    <t>WRZ000290 - Tighnabruaich WRZ</t>
  </si>
  <si>
    <t>WRZ000295 - Lochranza WRZ</t>
  </si>
  <si>
    <t>WRZ000300 - Geocrab WRZ</t>
  </si>
  <si>
    <t>WRZ000301 - Tomich WRZ</t>
  </si>
  <si>
    <t>WRZ000303 - Laid WRZ</t>
  </si>
  <si>
    <t>WRZ000305 - Fort William WRZ</t>
  </si>
  <si>
    <t>WRZ000309 - Rhenigidale WRZ</t>
  </si>
  <si>
    <t>WRZ000311 - Earlish WRZ</t>
  </si>
  <si>
    <t>WRZ000312 - Dumbarton WRZ</t>
  </si>
  <si>
    <t>WRZ000313 - Edinburgh &amp; Lothian WRZ</t>
  </si>
  <si>
    <t>WRZ000314 - Glasgow WRZ</t>
  </si>
  <si>
    <t>WRZ000318 - Picketlaw WRZ</t>
  </si>
  <si>
    <t>WRZ000320 - Pateshill WRZ</t>
  </si>
  <si>
    <t>WRZ000321 - Burncrooks WRZ</t>
  </si>
  <si>
    <t>WRZ000323 - Lismore WRZ</t>
  </si>
  <si>
    <t>WRZ000324 - Eredine WRZ</t>
  </si>
  <si>
    <t>WRZ000325 - Harris Bedersaig WRZ</t>
  </si>
  <si>
    <t>WRZ000326 - Afton WRZ</t>
  </si>
  <si>
    <t>WRZ000327 - Bradan WRZ</t>
  </si>
  <si>
    <t>WRZ000328 - Penwhapple WRZ</t>
  </si>
  <si>
    <t>WRZ000329 - Muirdykes &amp; Camphill WRZ</t>
  </si>
  <si>
    <t>WRZ000330 - Turriff &amp; Badentinan &amp; Glenlatterach WRZ</t>
  </si>
  <si>
    <t>WRZ000331 - Forehill WRZ</t>
  </si>
  <si>
    <t>WRZ000332 - Assynt WRZ</t>
  </si>
  <si>
    <t>WRZ000333 - Newmore WRZ</t>
  </si>
  <si>
    <t>WRZ000334 - Boardhouse WRZ</t>
  </si>
  <si>
    <t>WRZ000335 - Kirbister WRZ</t>
  </si>
  <si>
    <t>WRZ000336 - Carron Valley WRZ</t>
  </si>
  <si>
    <t>WRZ000337 - Turret WRZ</t>
  </si>
  <si>
    <t>WRZ000338 - Daer &amp; Camps WRZ</t>
  </si>
  <si>
    <t>WRZ000339 - Coulter WRZ</t>
  </si>
  <si>
    <t>Total</t>
  </si>
  <si>
    <t>Table B9b: Security of Supply Index - 1 in 40 Level of Service - critical period</t>
  </si>
  <si>
    <t>Table B9c: Security of Supply Index - 1 in 100 Level of Service - dry year annual average</t>
  </si>
  <si>
    <t>Table B9d: Security of Supply Index - 1 in 100 Level of Service - critical period</t>
  </si>
  <si>
    <t>Table B9e: Security of Supply Index - 1 in 150 Level of Service - dry year annual average</t>
  </si>
  <si>
    <t>Table B9f: Security of Supply Index - 1 in 150 Level of Service - critical period</t>
  </si>
  <si>
    <t>Zonal index (%age deficit2 x % population affected x 100)</t>
  </si>
  <si>
    <t>DWQR</t>
  </si>
  <si>
    <t>Table B10: Scottish Water compliance with Water Quality Regulations (report year 2022-23)</t>
  </si>
  <si>
    <t>Line ref.</t>
  </si>
  <si>
    <t>Field type</t>
  </si>
  <si>
    <t>Parametric compliance</t>
  </si>
  <si>
    <t>Water treatment works</t>
  </si>
  <si>
    <t>Storage points</t>
  </si>
  <si>
    <t>Consumer tap</t>
  </si>
  <si>
    <t>Parameter name</t>
  </si>
  <si>
    <t>Test count</t>
  </si>
  <si>
    <t>Failures</t>
  </si>
  <si>
    <t>Sites failing</t>
  </si>
  <si>
    <t>Calculated compliance</t>
  </si>
  <si>
    <t>Zones failing</t>
  </si>
  <si>
    <t>B10.1</t>
  </si>
  <si>
    <t>Aluminium (Total)</t>
  </si>
  <si>
    <t>nr / %</t>
  </si>
  <si>
    <t>I/C</t>
  </si>
  <si>
    <t> </t>
  </si>
  <si>
    <t>B10.2</t>
  </si>
  <si>
    <t>Clostridium perfringens</t>
  </si>
  <si>
    <t>B10.3</t>
  </si>
  <si>
    <t>Coliform Bacteria</t>
  </si>
  <si>
    <t>B10.4</t>
  </si>
  <si>
    <t>E. coli</t>
  </si>
  <si>
    <t>B10.5</t>
  </si>
  <si>
    <t>Enterococci</t>
  </si>
  <si>
    <t>B10.6</t>
  </si>
  <si>
    <t>Hydrogen ion (pH)</t>
  </si>
  <si>
    <t>B10.7</t>
  </si>
  <si>
    <t>Iron (Total)</t>
  </si>
  <si>
    <t>B10.8</t>
  </si>
  <si>
    <t>Lead (Total)</t>
  </si>
  <si>
    <t>B10.9</t>
  </si>
  <si>
    <t>Manganese (Total)</t>
  </si>
  <si>
    <t>B10.10</t>
  </si>
  <si>
    <t>Nickel (Total)</t>
  </si>
  <si>
    <t>B10.11</t>
  </si>
  <si>
    <t xml:space="preserve">Pesticides </t>
  </si>
  <si>
    <t>B10.12</t>
  </si>
  <si>
    <t>Total Trihalomethanes</t>
  </si>
  <si>
    <t>B10.13</t>
  </si>
  <si>
    <t>All other parameters</t>
  </si>
  <si>
    <t>B10.14</t>
  </si>
  <si>
    <t>All Parameters</t>
  </si>
  <si>
    <t>Cryptosporidium at water treatment works</t>
  </si>
  <si>
    <t>Sample count</t>
  </si>
  <si>
    <t>No. detections</t>
  </si>
  <si>
    <t>No. sites with oocysts</t>
  </si>
  <si>
    <t>No. viable oocysts</t>
  </si>
  <si>
    <t xml:space="preserve">No. sites with viable oocysts </t>
  </si>
  <si>
    <t>B10.15</t>
  </si>
  <si>
    <t>Total Compliance (for OPA)</t>
  </si>
  <si>
    <t>Total compliance</t>
  </si>
  <si>
    <t>B10.15a</t>
  </si>
  <si>
    <t>Total compliance including Cryptosporidium compliance (for OPA)</t>
  </si>
  <si>
    <t>Enforcement</t>
  </si>
  <si>
    <t>Water quality</t>
  </si>
  <si>
    <t>NIS</t>
  </si>
  <si>
    <t>B10.16</t>
  </si>
  <si>
    <t>No. of enforcement notices issued</t>
  </si>
  <si>
    <t>B10.16a</t>
  </si>
  <si>
    <t>No. of enforcement notices active</t>
  </si>
  <si>
    <t>B10.17</t>
  </si>
  <si>
    <t>No. of letters of commitment issued</t>
  </si>
  <si>
    <t>B10.17a</t>
  </si>
  <si>
    <t>No. of letters of commitment active</t>
  </si>
  <si>
    <t>Incidents</t>
  </si>
  <si>
    <t>Number</t>
  </si>
  <si>
    <t>B10.18</t>
  </si>
  <si>
    <t xml:space="preserve">No. of water quality incidents </t>
  </si>
  <si>
    <t>Consumer contacts to Scottish Water</t>
  </si>
  <si>
    <t>WQ Chlorine taste/smell</t>
  </si>
  <si>
    <t>WQ colour other</t>
  </si>
  <si>
    <t>WQ discoloured water</t>
  </si>
  <si>
    <t>WQ illness due to water</t>
  </si>
  <si>
    <t>WQ metallic taste</t>
  </si>
  <si>
    <t>WQ milky cloudy water</t>
  </si>
  <si>
    <t>WQ musty/earthy taste/smell</t>
  </si>
  <si>
    <t>WQ organisms in water</t>
  </si>
  <si>
    <t>WQ particles in water</t>
  </si>
  <si>
    <t>WQ solvent/fuel taste/smell</t>
  </si>
  <si>
    <t>WQ taste/smell Other</t>
  </si>
  <si>
    <t>WQ TCP/chemical taste/smell</t>
  </si>
  <si>
    <t>B10.19</t>
  </si>
  <si>
    <t>No. of consumer contacts received by SW (all methods) about subject</t>
  </si>
  <si>
    <t>B10.20</t>
  </si>
  <si>
    <t>Telephone</t>
  </si>
  <si>
    <t>B10.21</t>
  </si>
  <si>
    <t>Social media</t>
  </si>
  <si>
    <t>B10.22</t>
  </si>
  <si>
    <t>Other</t>
  </si>
  <si>
    <t xml:space="preserve">Complaints to DWQR </t>
  </si>
  <si>
    <t>Total received</t>
  </si>
  <si>
    <t>Upheld</t>
  </si>
  <si>
    <t>B10.23</t>
  </si>
  <si>
    <t>No. of 2nd tier complaints about WQ received / upheld by DWQR</t>
  </si>
  <si>
    <t>BX</t>
  </si>
  <si>
    <t>Comments</t>
  </si>
  <si>
    <t>Prepared by:  ……………………………………………..</t>
  </si>
  <si>
    <t>Checked by:  ……………………………………………..</t>
  </si>
  <si>
    <t>SEPA Annual Report to the Water Industry Commission for Scotland</t>
  </si>
  <si>
    <t xml:space="preserve"> </t>
  </si>
  <si>
    <t>Table 11a: Pollution incidents</t>
  </si>
  <si>
    <t>Calendar year to end December 2022</t>
  </si>
  <si>
    <t>Financial year 2022-23</t>
  </si>
  <si>
    <t>Category  1</t>
  </si>
  <si>
    <t>Category 2</t>
  </si>
  <si>
    <t xml:space="preserve">Category 3 </t>
  </si>
  <si>
    <t>Sewage related premises</t>
  </si>
  <si>
    <t>Total number</t>
  </si>
  <si>
    <t>Total number (Cat 1-3 incidents)</t>
  </si>
  <si>
    <t>B11a.1</t>
  </si>
  <si>
    <t>Sewage treatment works</t>
  </si>
  <si>
    <t>B11a.2</t>
  </si>
  <si>
    <t>Storm tank</t>
  </si>
  <si>
    <t>B11a.3</t>
  </si>
  <si>
    <t>Combined sewer overflow</t>
  </si>
  <si>
    <t>B11a.4</t>
  </si>
  <si>
    <t>Foul sewer</t>
  </si>
  <si>
    <t>B11a.5</t>
  </si>
  <si>
    <t>Pumping station</t>
  </si>
  <si>
    <t>B11a.6</t>
  </si>
  <si>
    <t>Rising mains</t>
  </si>
  <si>
    <t>B11a.7</t>
  </si>
  <si>
    <t>B11a.8</t>
  </si>
  <si>
    <t>Number of incidents where site compliant with discharge consent</t>
  </si>
  <si>
    <t>Water and surface water related premises</t>
  </si>
  <si>
    <t>B11a.9</t>
  </si>
  <si>
    <t>B11a.10</t>
  </si>
  <si>
    <t>Water distribution system</t>
  </si>
  <si>
    <t>B11a.11</t>
  </si>
  <si>
    <t>Surface water outfall</t>
  </si>
  <si>
    <t>B11a.12</t>
  </si>
  <si>
    <t>B11a.13</t>
  </si>
  <si>
    <t>Total (sewage and water and surface water) related premises (automatically calculated)</t>
  </si>
  <si>
    <t>B11a.14</t>
  </si>
  <si>
    <t>Total (sewage and water and surface water) number of Incidents where site compliant with discharge consent (automatically calculated)</t>
  </si>
  <si>
    <t>B11a.15</t>
  </si>
  <si>
    <t>Total number of all category 1-3 incidents (automatically calculated)</t>
  </si>
  <si>
    <t>B11a.16</t>
  </si>
  <si>
    <t>Total number where site compliant with consent (automatically calculated)</t>
  </si>
  <si>
    <t>B11a.17</t>
  </si>
  <si>
    <t>Total number of water company self reported incidents</t>
  </si>
  <si>
    <t xml:space="preserve">All events have been agreed with SEPA and finalised 19/04/23.  SEPA agree this to be an accurate summary of this years EPI's data. </t>
  </si>
  <si>
    <t>All events have been agreed with SEPA and finalised 19/04/23. SEPA agree this to be an accurate summary of this years EPI's data.</t>
  </si>
  <si>
    <t xml:space="preserve">Authorised by: </t>
  </si>
  <si>
    <t>Authorised by:</t>
  </si>
  <si>
    <t>Table 11b: Compliance</t>
  </si>
  <si>
    <t>Line 
ref.</t>
  </si>
  <si>
    <t>AR22 ref.</t>
  </si>
  <si>
    <t>Calendar 
Year 2022</t>
  </si>
  <si>
    <t>Financial year
2022-23</t>
  </si>
  <si>
    <t>NUMERIC CONSENTS</t>
  </si>
  <si>
    <t>Water Environment (Controlled Activities) Regulations 2005 (CAR)</t>
  </si>
  <si>
    <t>A) Sewage treatment works: Total number</t>
  </si>
  <si>
    <t>B11b.1</t>
  </si>
  <si>
    <t>No. of discharges on register during year (in force)</t>
  </si>
  <si>
    <t>11b.1</t>
  </si>
  <si>
    <t>B11b.2</t>
  </si>
  <si>
    <t>No. of discharges assessed for compliance</t>
  </si>
  <si>
    <t>11b.2</t>
  </si>
  <si>
    <t>B11b.3</t>
  </si>
  <si>
    <t>No. of discharges confirmed failing in year</t>
  </si>
  <si>
    <t>11b.3</t>
  </si>
  <si>
    <t>B11b.4</t>
  </si>
  <si>
    <t>%. of discharges compliant with consent in the year</t>
  </si>
  <si>
    <t>11b.4</t>
  </si>
  <si>
    <t>B) Look-up table lower tier consents</t>
  </si>
  <si>
    <t>B11b.5</t>
  </si>
  <si>
    <t>11b.5</t>
  </si>
  <si>
    <t>B11b.6</t>
  </si>
  <si>
    <t>11b.6</t>
  </si>
  <si>
    <t>B11b.7</t>
  </si>
  <si>
    <t>11b.7</t>
  </si>
  <si>
    <t>B11b.8</t>
  </si>
  <si>
    <t>11b.8</t>
  </si>
  <si>
    <t>C) Upper tier consents</t>
  </si>
  <si>
    <t>B11b.9</t>
  </si>
  <si>
    <t>No. of discharges on register during year (in force).</t>
  </si>
  <si>
    <t>11b.9</t>
  </si>
  <si>
    <t>B11b.10</t>
  </si>
  <si>
    <t>11b.10</t>
  </si>
  <si>
    <t>B11b.11</t>
  </si>
  <si>
    <t>11b.11</t>
  </si>
  <si>
    <t>B11b.12</t>
  </si>
  <si>
    <t>11b.12</t>
  </si>
  <si>
    <t>D) Single tier consents</t>
  </si>
  <si>
    <t>B11b.13</t>
  </si>
  <si>
    <t>11b.13</t>
  </si>
  <si>
    <t>B11b.14</t>
  </si>
  <si>
    <t>11b.14</t>
  </si>
  <si>
    <t>B11b.15</t>
  </si>
  <si>
    <t>11b.15</t>
  </si>
  <si>
    <t>B11b.16</t>
  </si>
  <si>
    <t>11b.16</t>
  </si>
  <si>
    <t>E) Absolute non-sanitary consents</t>
  </si>
  <si>
    <t>B11b.17</t>
  </si>
  <si>
    <t>11b.17</t>
  </si>
  <si>
    <t>B11b.18</t>
  </si>
  <si>
    <t>11b.18</t>
  </si>
  <si>
    <t>B11b.19</t>
  </si>
  <si>
    <t>11b.19</t>
  </si>
  <si>
    <t>B11b.20</t>
  </si>
  <si>
    <t>11b.20</t>
  </si>
  <si>
    <t>F) Discharges confirmed as failing (CAR)</t>
  </si>
  <si>
    <t>B11b.21</t>
  </si>
  <si>
    <t>Number of discharges confirmed as failing (CAR)</t>
  </si>
  <si>
    <t>11b.21</t>
  </si>
  <si>
    <t>B11b.22</t>
  </si>
  <si>
    <t>Total population equivalent confirmed as failing</t>
  </si>
  <si>
    <t>11b.22</t>
  </si>
  <si>
    <t>B11b.23</t>
  </si>
  <si>
    <t>Total population equivalent served by STWs (resident) (numeric consents)</t>
  </si>
  <si>
    <t>11b.23</t>
  </si>
  <si>
    <t>B11b.24</t>
  </si>
  <si>
    <t>Percentage population equivalent confirmed as failing</t>
  </si>
  <si>
    <t>11b.24</t>
  </si>
  <si>
    <t>Urban Wastewater Treatment Directive (UWWTD)</t>
  </si>
  <si>
    <t>G) UWWTD</t>
  </si>
  <si>
    <t>B11b.25</t>
  </si>
  <si>
    <t>11b.25</t>
  </si>
  <si>
    <t>B11b.26</t>
  </si>
  <si>
    <t>11b.26</t>
  </si>
  <si>
    <t>B11b.27</t>
  </si>
  <si>
    <t>11b.27</t>
  </si>
  <si>
    <t>B11b.28</t>
  </si>
  <si>
    <t>11b.28</t>
  </si>
  <si>
    <t>Overall performance assessment (OPA) consent measure</t>
  </si>
  <si>
    <t>H) Discharges confirmed as failing (OPA criteria only)</t>
  </si>
  <si>
    <t>B11b.29</t>
  </si>
  <si>
    <t>Number of discharges confirmed as failing (OPA)</t>
  </si>
  <si>
    <t>11b.29</t>
  </si>
  <si>
    <t>B11b.30</t>
  </si>
  <si>
    <t>11b.30</t>
  </si>
  <si>
    <t>B11b.31</t>
  </si>
  <si>
    <t>11b.31</t>
  </si>
  <si>
    <t>B11b.32</t>
  </si>
  <si>
    <t>11b.32</t>
  </si>
  <si>
    <t>B11b.33</t>
  </si>
  <si>
    <t>Number of discharges confirmed as failing (OPA) (SR15 equivalent)</t>
  </si>
  <si>
    <t>B11b.34</t>
  </si>
  <si>
    <t>Total population equivalent confirmed as failing (SR15 equivalent)</t>
  </si>
  <si>
    <t>B11b.35</t>
  </si>
  <si>
    <t>Total population equivalent served by STWs (resident) (numeric consents) (SR15 equivalent)</t>
  </si>
  <si>
    <t>B11b.36</t>
  </si>
  <si>
    <t>Percentage population equivalent confirmed as failing (SR15 OPA equivalent)</t>
  </si>
  <si>
    <t>I) Wastewater treatment works confirmed as failing</t>
  </si>
  <si>
    <t>B11b.37</t>
  </si>
  <si>
    <t>Total number of non-compliant wastewater treatment plants failing to comply with any of the specified parameters in the licence</t>
  </si>
  <si>
    <t>11b.33</t>
  </si>
  <si>
    <t>B11b.38</t>
  </si>
  <si>
    <t>Total number of non-compliant wastewater treatment plants failing to comply with any of the specified parameters in the licence (SR15 OPA equivalent)</t>
  </si>
  <si>
    <t xml:space="preserve">Date: </t>
  </si>
  <si>
    <t>Table 11c: Discharges confirmed as failing</t>
  </si>
  <si>
    <t>SEWAGE TREATMENT WORKS (including septic tanks and crude outfalls)</t>
  </si>
  <si>
    <t>Calendar year to end of December 2022</t>
  </si>
  <si>
    <t>DECEMBER 2022</t>
  </si>
  <si>
    <t>MARCH 2023</t>
  </si>
  <si>
    <t>CAR</t>
  </si>
  <si>
    <t>UWWTD</t>
  </si>
  <si>
    <t>OPA**</t>
  </si>
  <si>
    <t>UWWT</t>
  </si>
  <si>
    <t>ASSET No.</t>
  </si>
  <si>
    <t>CAR CONSENT NUMBER</t>
  </si>
  <si>
    <t>ASSET NAME</t>
  </si>
  <si>
    <t xml:space="preserve">CONSENT TYPE 
</t>
  </si>
  <si>
    <t>Compliant / Failed (C or F)</t>
  </si>
  <si>
    <t>Parameter(s) failed*</t>
  </si>
  <si>
    <t>PE</t>
  </si>
  <si>
    <t>("2 Tier", "1 Tier", "Other")</t>
  </si>
  <si>
    <t>LT</t>
  </si>
  <si>
    <t>UT</t>
  </si>
  <si>
    <t>ALL</t>
  </si>
  <si>
    <t>(2 Tier, 1 Tier, Other)</t>
  </si>
  <si>
    <t>STW001791</t>
  </si>
  <si>
    <t>CAR-L-1008735</t>
  </si>
  <si>
    <t>Aboyne</t>
  </si>
  <si>
    <t>2 Tier</t>
  </si>
  <si>
    <t>F</t>
  </si>
  <si>
    <t>Suspended Solids (UT)</t>
  </si>
  <si>
    <t>STW001737</t>
  </si>
  <si>
    <t>CAR-L-1003768</t>
  </si>
  <si>
    <t>Alyth</t>
  </si>
  <si>
    <t>Ammonia (UT)</t>
  </si>
  <si>
    <t>STW000039</t>
  </si>
  <si>
    <t>CAR-L-1003399</t>
  </si>
  <si>
    <t>Ashgill</t>
  </si>
  <si>
    <t>STW000085</t>
  </si>
  <si>
    <t>CAR-L-1003431</t>
  </si>
  <si>
    <t>Bothwellbank</t>
  </si>
  <si>
    <t>Ammonia (LUT), BOD (LUT)
Suspended Solids (UT)</t>
  </si>
  <si>
    <t>Ammonia (LUT), BOD (LUT)</t>
  </si>
  <si>
    <t>STW001980</t>
  </si>
  <si>
    <t>CAR-L-1001178</t>
  </si>
  <si>
    <t>Cupar</t>
  </si>
  <si>
    <t>BOD (UT)</t>
  </si>
  <si>
    <t>STW001731</t>
  </si>
  <si>
    <t>CAR-L-1001033</t>
  </si>
  <si>
    <t>Coupar Angus</t>
  </si>
  <si>
    <t>STW000222</t>
  </si>
  <si>
    <t>CAR-L-1003413</t>
  </si>
  <si>
    <t>Dalmarnock</t>
  </si>
  <si>
    <t>Total Phosphorus
(Annual Average)</t>
  </si>
  <si>
    <t>STW002057</t>
  </si>
  <si>
    <t>CAR-L-1001120</t>
  </si>
  <si>
    <t>East Linton</t>
  </si>
  <si>
    <t>BOD (UT)
Suspended Solids (UT)</t>
  </si>
  <si>
    <t>STW001197</t>
  </si>
  <si>
    <t>CAR-L-1001653</t>
  </si>
  <si>
    <t>Evanton</t>
  </si>
  <si>
    <t>STW001989</t>
  </si>
  <si>
    <t>CAR-L-1001303</t>
  </si>
  <si>
    <t>Galashiels</t>
  </si>
  <si>
    <t>STW002080</t>
  </si>
  <si>
    <t>CAR-L-1025911</t>
  </si>
  <si>
    <t>Gorebridge</t>
  </si>
  <si>
    <t>pH</t>
  </si>
  <si>
    <t>STW002084</t>
  </si>
  <si>
    <t>CAR-L-1003774</t>
  </si>
  <si>
    <t>Haddington</t>
  </si>
  <si>
    <t>STW001990</t>
  </si>
  <si>
    <t>CAR-L-1001276</t>
  </si>
  <si>
    <t>Hawick</t>
  </si>
  <si>
    <t>Suspended Solids (UT)
Iron (Annual Average)</t>
  </si>
  <si>
    <t>STW001472</t>
  </si>
  <si>
    <t>CAR-L-1001721</t>
  </si>
  <si>
    <t>Kemnay</t>
  </si>
  <si>
    <t>Suspended Solids (UT)
BOD (UT), COD (UT)</t>
  </si>
  <si>
    <t>STW002109</t>
  </si>
  <si>
    <t>CAR-L-1010345</t>
  </si>
  <si>
    <t>Lauder</t>
  </si>
  <si>
    <t>STW000483</t>
  </si>
  <si>
    <t>CAR-L-1000666</t>
  </si>
  <si>
    <t>Lochwinnoch</t>
  </si>
  <si>
    <t>STW000488</t>
  </si>
  <si>
    <t>CAR-L-1003422</t>
  </si>
  <si>
    <t>Luss</t>
  </si>
  <si>
    <t>E.coli (UT)</t>
  </si>
  <si>
    <t>Bacti Sampling Undertaken by SEPA</t>
  </si>
  <si>
    <t>STW001935</t>
  </si>
  <si>
    <t>CAR-L-1002937</t>
  </si>
  <si>
    <t>Orphir Primary School</t>
  </si>
  <si>
    <t>1 Tier</t>
  </si>
  <si>
    <t>Ammonia (UT), BOD (UT)
Suspended Solids (UT)</t>
  </si>
  <si>
    <t>STW001833</t>
  </si>
  <si>
    <t>CAR-L-1003841</t>
  </si>
  <si>
    <t>Montrose</t>
  </si>
  <si>
    <t>STW001968</t>
  </si>
  <si>
    <t>CAR-L-1001528</t>
  </si>
  <si>
    <t>Penicuik</t>
  </si>
  <si>
    <t>STW000576</t>
  </si>
  <si>
    <t>CAR-L-1063681</t>
  </si>
  <si>
    <t>Philipshill</t>
  </si>
  <si>
    <t>Ammonia (UT), BOD (UT)</t>
  </si>
  <si>
    <t>STW000615</t>
  </si>
  <si>
    <t>CAR-L-1003448</t>
  </si>
  <si>
    <t>Rigside</t>
  </si>
  <si>
    <t>BOD (LUT)</t>
  </si>
  <si>
    <t>STW000642</t>
  </si>
  <si>
    <t>CAR-L-1003303</t>
  </si>
  <si>
    <t>Shieldhall</t>
  </si>
  <si>
    <t>STW002386</t>
  </si>
  <si>
    <t>CAR-L-1008813</t>
  </si>
  <si>
    <t>South Queensferry</t>
  </si>
  <si>
    <t>BOD (UT), COD (UT)</t>
  </si>
  <si>
    <t>STW000627</t>
  </si>
  <si>
    <t>CAR-L-1000716</t>
  </si>
  <si>
    <t>Salsburgh</t>
  </si>
  <si>
    <t>Ammonia (LUT)
Suspended Solids (UT)</t>
  </si>
  <si>
    <t>STW000670</t>
  </si>
  <si>
    <t>CAR-L-1003264</t>
  </si>
  <si>
    <t>Stevenston</t>
  </si>
  <si>
    <t>Dichloromethane (UT)</t>
  </si>
  <si>
    <t>STW000671</t>
  </si>
  <si>
    <t>CAR-L-1003405</t>
  </si>
  <si>
    <t>Stewarton</t>
  </si>
  <si>
    <t>STW002175</t>
  </si>
  <si>
    <t>CAR-L-1001321</t>
  </si>
  <si>
    <t>Torwood</t>
  </si>
  <si>
    <t>STW001842</t>
  </si>
  <si>
    <t>CAR-L-1001641</t>
  </si>
  <si>
    <t>Woodlands of Durris</t>
  </si>
  <si>
    <t xml:space="preserve">* BOD, COD, SS, NH3, pH, Scheme in breach of statutory deadlines, etc. For UWWTD failures specify: Reporting, Audit, Insufficient samples, BOD UT, BOD LUT, COD UT, COD LUT or Annual average (or a combination of these). </t>
  </si>
  <si>
    <t>** Please follow OPA criteria as described in the "Ofwat OPA guidance" worksheet</t>
  </si>
  <si>
    <t>Levels of Service analysis</t>
  </si>
  <si>
    <t xml:space="preserve">1) The Levels of Service analysis only includes BOD LUT and P failures for UWWT reporting </t>
  </si>
  <si>
    <t>2) In the Levels of Service analysis, where a STW failures both the LUT part of its CAR consent and the BOD LUT or P UWWT consent condition, the failure is reported against the CAR consent only</t>
  </si>
  <si>
    <t>FAILING PE (OPA)</t>
  </si>
  <si>
    <t>TOTAL NUMERICALLY CONSENTED PE (OPA)</t>
  </si>
  <si>
    <t>%PE FAILING (OPA)</t>
  </si>
  <si>
    <t>LOWER TIER FAILING</t>
  </si>
  <si>
    <t>UPPER TIER FAILING</t>
  </si>
  <si>
    <t>SINGLE TIER FAILING</t>
  </si>
  <si>
    <t>TOTAL FAILING</t>
  </si>
  <si>
    <t>Overall Performance Assessment  (OFWAT environmental measures)</t>
  </si>
  <si>
    <t>1)</t>
  </si>
  <si>
    <t>Sewage treatment works consent compliance</t>
  </si>
  <si>
    <t>An assessment of sewage treatment works (STWs) with the conditions of their discharge consents.</t>
  </si>
  <si>
    <t>Unit of assessment</t>
  </si>
  <si>
    <t>An assessment of the percentage population equivalent (pe) served by STWs that do not comply with the conditions of their discharge consents. The</t>
  </si>
  <si>
    <t>measure addresses compliance with conditions covering the following.</t>
  </si>
  <si>
    <t>- Sanitary determinands of 1991 Water Resources Act numeric consents.</t>
  </si>
  <si>
    <t>- Bio-chemical oxygen demand and phosphorus determinands of Urban</t>
  </si>
  <si>
    <t>- Wastewater Treatment Directive (UWWTD) consents.</t>
  </si>
  <si>
    <t>- Phosphorus determinands of 1991 Water Resource Act numeric consents.</t>
  </si>
  <si>
    <t>- Disinfection conditions of 1991 Water Resource Act consents.</t>
  </si>
  <si>
    <t>Sewage treatment works compliance conditions included in the OPA</t>
  </si>
  <si>
    <t>Parameter</t>
  </si>
  <si>
    <t>Legislation</t>
  </si>
  <si>
    <t>Compliance condition</t>
  </si>
  <si>
    <t>Biochemical oxygen demand (BOD)</t>
  </si>
  <si>
    <r>
      <t>WRA</t>
    </r>
    <r>
      <rPr>
        <vertAlign val="superscript"/>
        <sz val="10"/>
        <rFont val="Arial"/>
        <family val="2"/>
      </rPr>
      <t>1</t>
    </r>
  </si>
  <si>
    <t>Compliance with the look up table (LUT) effluent consent condition limits</t>
  </si>
  <si>
    <r>
      <t>UWWT</t>
    </r>
    <r>
      <rPr>
        <vertAlign val="superscript"/>
        <sz val="10"/>
        <rFont val="Arial"/>
        <family val="2"/>
      </rPr>
      <t>2</t>
    </r>
  </si>
  <si>
    <t>Compliance with LUT consent condition limit requiring percentage removal of BOD across the works, as assessed by influent and effluent BOD concentrations.</t>
  </si>
  <si>
    <t>Suspended solids (SS)</t>
  </si>
  <si>
    <t>WRA</t>
  </si>
  <si>
    <t>Compliance with the LUT effluent consent condition limit</t>
  </si>
  <si>
    <t>Ammonia (NH4)</t>
  </si>
  <si>
    <t>Phosphorus (P)</t>
  </si>
  <si>
    <t>Compliance with the effluent consent condition limit</t>
  </si>
  <si>
    <t>Compliance with the consent condition limit requiring percentage removal of P across the works, as assessed by influent and effluent P concentrations.</t>
  </si>
  <si>
    <t>UV Disinfection</t>
  </si>
  <si>
    <r>
      <t>Compliance with the required UV dose for 99% of the time (where the period of time is annual or seasonal as specified in the consent conditions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</si>
  <si>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r>
      <t>1</t>
    </r>
    <r>
      <rPr>
        <sz val="10"/>
        <rFont val="Arial"/>
        <family val="2"/>
      </rPr>
      <t xml:space="preserve"> WRA – Water Resources Act</t>
    </r>
  </si>
  <si>
    <r>
      <t>2</t>
    </r>
    <r>
      <rPr>
        <sz val="10"/>
        <rFont val="Arial"/>
        <family val="2"/>
      </rPr>
      <t xml:space="preserve"> UWWT – Urban Wastewater Treatment Regulations</t>
    </r>
  </si>
  <si>
    <t>The UWWT regulations provide two approaches for BOD and P: A works is considered to have met compliance conditions if it passes either of these conditions.</t>
  </si>
  <si>
    <r>
      <t>3</t>
    </r>
    <r>
      <rPr>
        <sz val="10"/>
        <rFont val="Arial"/>
        <family val="2"/>
      </rPr>
      <t xml:space="preserve"> Some works are required to apply UV disinfection year round, others during the bathing</t>
    </r>
  </si>
  <si>
    <t>Calculation</t>
  </si>
  <si>
    <t>pe of STWs failing their consent conditions for sanitary determinands, phosphorus determinands and disinfection conditions x100</t>
  </si>
  <si>
    <t>Relevant pe served (resident) (numeric consents)</t>
  </si>
  <si>
    <t>Performance range</t>
  </si>
  <si>
    <t>The performance range against which individual company OPA scores are calculated will be:</t>
  </si>
  <si>
    <t>Max 4.93</t>
  </si>
  <si>
    <t>Min 0</t>
  </si>
  <si>
    <t>2)</t>
  </si>
  <si>
    <t>Category 1 and 2 pollution incidents (sewage)</t>
  </si>
  <si>
    <t>An assessment of the number of category 1 and 2 pollution incidents resulting from sewage collection and treatment activities.</t>
  </si>
  <si>
    <t>The number of category 1 and 2 pollution incidents resulting from sewage collection and treatment activities per million population equivalent (pe)</t>
  </si>
  <si>
    <t>served. See table for details of which pollution incidents are included.</t>
  </si>
  <si>
    <t>Classification of pollution incidents according to each OPA measure</t>
  </si>
  <si>
    <t xml:space="preserve">Source/premises </t>
  </si>
  <si>
    <t xml:space="preserve">Category 1&amp; 2 </t>
  </si>
  <si>
    <t>Category 3</t>
  </si>
  <si>
    <t>Included in OPA. Category 1 &amp; 2 pollution incidents (sewage).</t>
  </si>
  <si>
    <t>Included in OPA. Category 3 pollution incidents (sewage).</t>
  </si>
  <si>
    <t>Rising main</t>
  </si>
  <si>
    <t>Included in OPA. Category 1 &amp; 2 pollution incidents (water).</t>
  </si>
  <si>
    <t>Not included in the
OPA.</t>
  </si>
  <si>
    <t xml:space="preserve">Surface water outfall </t>
  </si>
  <si>
    <t>Not included in OPA.</t>
  </si>
  <si>
    <t>Included in OPA.
Category 1 &amp; 2 pollution incidents (sewage).</t>
  </si>
  <si>
    <t>Foul sewers</t>
  </si>
  <si>
    <t>Category 1 and 2 pollution incidents</t>
  </si>
  <si>
    <t>Population equivalent served resident / 1,000,000</t>
  </si>
  <si>
    <t>Max 6.17</t>
  </si>
  <si>
    <t>Min 1.06</t>
  </si>
  <si>
    <t>3)</t>
  </si>
  <si>
    <t>Category 3 pollution incidents (sewage)</t>
  </si>
  <si>
    <t>An assessment of the number of category 3 pollution incidents resulting from sewage collection and treatment activities.</t>
  </si>
  <si>
    <t>The number of category 3 pollution incidents resulting from sewage collection and treatment activities per million population equivalent (pe) served. See</t>
  </si>
  <si>
    <t>table in (2) for details of which pollution incidents are included.</t>
  </si>
  <si>
    <t>Category 3 pollution incidents</t>
  </si>
  <si>
    <t>Max 145.07</t>
  </si>
  <si>
    <t>Min 9.44</t>
  </si>
  <si>
    <t>4)</t>
  </si>
  <si>
    <t>Category 1 and 2 pollution incidents (water)</t>
  </si>
  <si>
    <t>An assessment of the number of category 1 and 2 pollution incidents resulting from water treatment and distribution activities.</t>
  </si>
  <si>
    <t>The number of category 1 and 2 pollution incidents resulting from water treatment and distribution activities per million winter population served. See</t>
  </si>
  <si>
    <t>table in (2)  for details of which pollution incidents are included.</t>
  </si>
  <si>
    <t>Winter population / 1,000,000</t>
  </si>
  <si>
    <t>Max 1.7</t>
  </si>
  <si>
    <t xml:space="preserve">Failing assets are reviewed by SEPA as they occur.  This return is an accurate summary of this years failing assets. </t>
  </si>
  <si>
    <t>Tables 11B and 11C form part of SEPA’s WICS Return pre cyber-attack.  SW have been involved with populating these tables since 2020.  However, there are some tables / lines where SW do not have a clear definition of the data requirement or the software to source this data.  This is reflected in the confidence grades.
UWWTD is a calendar measure.  SEPA agree that this return is an accurate summary of this years OSM compliance data</t>
  </si>
  <si>
    <t>Dry year available headroom (Ml/d)</t>
  </si>
  <si>
    <t>Total number of Service Standards failure payments made (planned interruptions)</t>
  </si>
  <si>
    <t>Total number of Service Standards failure payments made (unplanned interruptions)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</si>
</sst>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43" formatCode="_-* #,##0.00_-;\-* #,##0.00_-;_-* &quot;-&quot;??_-;_-@_-"/>
    <numFmt numFmtId="164" formatCode="0.000"/>
    <numFmt numFmtId="165" formatCode="0.0"/>
    <numFmt numFmtId="166" formatCode="_-* #,##0_-;\-* #,##0_-;_-* &quot;-&quot;??_-;_-@_-"/>
    <numFmt numFmtId="167" formatCode="#,##0_ ;\-#,##0\ "/>
    <numFmt numFmtId="168" formatCode="&quot;£&quot;#,##0.00"/>
    <numFmt numFmtId="169" formatCode="&quot;£&quot;#,##0.0"/>
    <numFmt numFmtId="170" formatCode="0.000%"/>
  </numFmts>
  <fonts count="63">
    <font>
      <sz val="10"/>
      <name val="Arial"/>
    </font>
    <font>
      <sz val="10"/>
      <name val="Arial"/>
      <family val="2"/>
    </font>
    <font>
      <b/>
      <sz val="18"/>
      <name val="CG Omega"/>
      <family val="2"/>
    </font>
    <font>
      <b/>
      <sz val="12"/>
      <color indexed="48"/>
      <name val="CG Omega"/>
      <family val="2"/>
    </font>
    <font>
      <sz val="10"/>
      <name val="CG Omega"/>
      <family val="2"/>
    </font>
    <font>
      <sz val="12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sz val="18"/>
      <name val="CG Omega"/>
      <family val="2"/>
    </font>
    <font>
      <b/>
      <sz val="10"/>
      <name val="CG Omega"/>
      <family val="2"/>
    </font>
    <font>
      <sz val="9"/>
      <name val="CG Omega"/>
      <family val="2"/>
    </font>
    <font>
      <sz val="16"/>
      <name val="CG Omega"/>
      <family val="2"/>
    </font>
    <font>
      <b/>
      <sz val="16"/>
      <color indexed="48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CG Omega"/>
    </font>
    <font>
      <b/>
      <sz val="10"/>
      <name val="Arial"/>
      <family val="2"/>
    </font>
    <font>
      <b/>
      <sz val="10"/>
      <name val="CG Omega"/>
    </font>
    <font>
      <b/>
      <sz val="16"/>
      <name val="CG Omega"/>
    </font>
    <font>
      <b/>
      <sz val="16"/>
      <color indexed="48"/>
      <name val="CG Omega"/>
    </font>
    <font>
      <sz val="16"/>
      <name val="CG Omega"/>
    </font>
    <font>
      <b/>
      <sz val="12"/>
      <name val="CG Omega"/>
    </font>
    <font>
      <b/>
      <sz val="12"/>
      <color indexed="48"/>
      <name val="CG Omega"/>
    </font>
    <font>
      <b/>
      <vertAlign val="superscript"/>
      <sz val="10"/>
      <name val="CG Omega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CG Omega"/>
      <family val="2"/>
    </font>
    <font>
      <b/>
      <sz val="10"/>
      <color rgb="FFFF0000"/>
      <name val="CG Omega"/>
    </font>
    <font>
      <sz val="12"/>
      <color rgb="FFFF0000"/>
      <name val="CG Omega"/>
      <family val="2"/>
    </font>
    <font>
      <sz val="10"/>
      <color rgb="FFFF0000"/>
      <name val="CG Omega"/>
    </font>
    <font>
      <b/>
      <sz val="10"/>
      <color rgb="FFFF000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color rgb="FF000000"/>
      <name val="CG Omega"/>
      <family val="2"/>
    </font>
    <font>
      <sz val="10"/>
      <color rgb="FF000000"/>
      <name val="Arial"/>
      <family val="2"/>
    </font>
    <font>
      <b/>
      <sz val="14"/>
      <color rgb="FF000000"/>
      <name val="CG Omega"/>
      <family val="2"/>
    </font>
    <font>
      <b/>
      <sz val="11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i/>
      <sz val="10"/>
      <color rgb="FF000000"/>
      <name val="Arial"/>
      <family val="2"/>
      <charset val="1"/>
    </font>
    <font>
      <i/>
      <sz val="12"/>
      <color rgb="FF000000"/>
      <name val="Calibri"/>
      <family val="2"/>
      <charset val="1"/>
    </font>
    <font>
      <b/>
      <u/>
      <sz val="11"/>
      <name val="Arial"/>
      <family val="2"/>
    </font>
    <font>
      <b/>
      <sz val="11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2"/>
      <color rgb="FF000000"/>
      <name val="CG Omega"/>
      <family val="2"/>
    </font>
    <font>
      <sz val="11"/>
      <name val="Calibri"/>
      <family val="2"/>
      <charset val="1"/>
    </font>
    <font>
      <b/>
      <sz val="14"/>
      <name val="Webdings"/>
      <family val="1"/>
      <charset val="2"/>
    </font>
    <font>
      <sz val="16"/>
      <name val="Arial"/>
      <family val="2"/>
    </font>
    <font>
      <b/>
      <i/>
      <u/>
      <sz val="10"/>
      <name val="Arial"/>
      <family val="2"/>
    </font>
    <font>
      <sz val="10"/>
      <color theme="1"/>
      <name val="Cg omega"/>
    </font>
    <font>
      <i/>
      <sz val="10"/>
      <color rgb="FF000000"/>
      <name val="Arial"/>
      <family val="2"/>
    </font>
    <font>
      <sz val="10"/>
      <color rgb="FF44444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8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99CC"/>
        <bgColor indexed="8"/>
      </patternFill>
    </fill>
  </fills>
  <borders count="2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/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0">
    <xf numFmtId="0" fontId="0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43" fontId="27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5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11" fillId="0" borderId="0" xfId="0" applyFont="1"/>
    <xf numFmtId="0" fontId="7" fillId="0" borderId="9" xfId="0" applyFont="1" applyBorder="1"/>
    <xf numFmtId="0" fontId="12" fillId="0" borderId="9" xfId="0" applyFont="1" applyBorder="1"/>
    <xf numFmtId="0" fontId="11" fillId="0" borderId="9" xfId="0" applyFont="1" applyBorder="1"/>
    <xf numFmtId="0" fontId="6" fillId="0" borderId="0" xfId="0" applyFont="1" applyAlignment="1">
      <alignment horizontal="left"/>
    </xf>
    <xf numFmtId="0" fontId="3" fillId="0" borderId="0" xfId="0" applyFont="1"/>
    <xf numFmtId="0" fontId="4" fillId="2" borderId="3" xfId="0" applyFont="1" applyFill="1" applyBorder="1"/>
    <xf numFmtId="0" fontId="7" fillId="2" borderId="6" xfId="0" applyFont="1" applyFill="1" applyBorder="1" applyAlignment="1">
      <alignment horizontal="left"/>
    </xf>
    <xf numFmtId="0" fontId="4" fillId="2" borderId="8" xfId="0" applyFont="1" applyFill="1" applyBorder="1"/>
    <xf numFmtId="0" fontId="8" fillId="0" borderId="0" xfId="0" applyFont="1"/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0" borderId="0" xfId="0" applyFont="1"/>
    <xf numFmtId="0" fontId="6" fillId="2" borderId="14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3" fillId="0" borderId="0" xfId="0" applyFont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16" fillId="3" borderId="23" xfId="0" applyFont="1" applyFill="1" applyBorder="1" applyProtection="1">
      <protection locked="0"/>
    </xf>
    <xf numFmtId="0" fontId="16" fillId="3" borderId="24" xfId="0" applyFont="1" applyFill="1" applyBorder="1" applyProtection="1">
      <protection locked="0"/>
    </xf>
    <xf numFmtId="0" fontId="6" fillId="2" borderId="25" xfId="0" applyFont="1" applyFill="1" applyBorder="1" applyAlignment="1">
      <alignment horizontal="center"/>
    </xf>
    <xf numFmtId="0" fontId="16" fillId="3" borderId="26" xfId="0" applyFont="1" applyFill="1" applyBorder="1" applyProtection="1">
      <protection locked="0"/>
    </xf>
    <xf numFmtId="0" fontId="7" fillId="0" borderId="0" xfId="0" applyFont="1"/>
    <xf numFmtId="0" fontId="12" fillId="0" borderId="0" xfId="0" applyFont="1"/>
    <xf numFmtId="0" fontId="7" fillId="2" borderId="1" xfId="0" applyFont="1" applyFill="1" applyBorder="1" applyAlignment="1">
      <alignment horizontal="left"/>
    </xf>
    <xf numFmtId="0" fontId="4" fillId="4" borderId="27" xfId="0" applyFont="1" applyFill="1" applyBorder="1"/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9" xfId="0" applyFont="1" applyFill="1" applyBorder="1"/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/>
    <xf numFmtId="0" fontId="4" fillId="4" borderId="31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6" fillId="2" borderId="35" xfId="0" applyFont="1" applyFill="1" applyBorder="1"/>
    <xf numFmtId="0" fontId="5" fillId="2" borderId="35" xfId="0" applyFont="1" applyFill="1" applyBorder="1"/>
    <xf numFmtId="0" fontId="5" fillId="2" borderId="36" xfId="0" applyFont="1" applyFill="1" applyBorder="1"/>
    <xf numFmtId="0" fontId="2" fillId="0" borderId="0" xfId="0" applyFont="1"/>
    <xf numFmtId="0" fontId="4" fillId="4" borderId="39" xfId="0" quotePrefix="1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10" fillId="0" borderId="0" xfId="0" applyFont="1"/>
    <xf numFmtId="0" fontId="9" fillId="2" borderId="43" xfId="0" applyFont="1" applyFill="1" applyBorder="1"/>
    <xf numFmtId="0" fontId="4" fillId="4" borderId="42" xfId="0" applyFont="1" applyFill="1" applyBorder="1"/>
    <xf numFmtId="0" fontId="1" fillId="0" borderId="0" xfId="0" applyFont="1"/>
    <xf numFmtId="0" fontId="6" fillId="0" borderId="44" xfId="0" applyFont="1" applyBorder="1"/>
    <xf numFmtId="0" fontId="4" fillId="3" borderId="46" xfId="0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5" borderId="46" xfId="0" applyFont="1" applyFill="1" applyBorder="1" applyAlignment="1" applyProtection="1">
      <alignment horizontal="left"/>
      <protection locked="0"/>
    </xf>
    <xf numFmtId="0" fontId="4" fillId="3" borderId="28" xfId="0" applyFont="1" applyFill="1" applyBorder="1" applyAlignment="1" applyProtection="1">
      <alignment horizontal="left"/>
      <protection locked="0"/>
    </xf>
    <xf numFmtId="0" fontId="4" fillId="3" borderId="30" xfId="0" applyFont="1" applyFill="1" applyBorder="1" applyAlignment="1" applyProtection="1">
      <alignment horizontal="left"/>
      <protection locked="0"/>
    </xf>
    <xf numFmtId="0" fontId="4" fillId="3" borderId="32" xfId="0" applyFont="1" applyFill="1" applyBorder="1" applyAlignment="1" applyProtection="1">
      <alignment horizontal="left"/>
      <protection locked="0"/>
    </xf>
    <xf numFmtId="0" fontId="4" fillId="5" borderId="45" xfId="0" applyFont="1" applyFill="1" applyBorder="1" applyAlignment="1" applyProtection="1">
      <alignment horizontal="left"/>
      <protection locked="0"/>
    </xf>
    <xf numFmtId="0" fontId="4" fillId="5" borderId="28" xfId="0" applyFont="1" applyFill="1" applyBorder="1" applyAlignment="1" applyProtection="1">
      <alignment horizontal="left"/>
      <protection locked="0"/>
    </xf>
    <xf numFmtId="164" fontId="16" fillId="6" borderId="28" xfId="0" applyNumberFormat="1" applyFont="1" applyFill="1" applyBorder="1" applyAlignment="1">
      <alignment horizontal="right"/>
    </xf>
    <xf numFmtId="164" fontId="16" fillId="6" borderId="30" xfId="0" applyNumberFormat="1" applyFont="1" applyFill="1" applyBorder="1" applyAlignment="1">
      <alignment horizontal="right"/>
    </xf>
    <xf numFmtId="164" fontId="16" fillId="6" borderId="32" xfId="0" applyNumberFormat="1" applyFont="1" applyFill="1" applyBorder="1" applyAlignment="1">
      <alignment horizontal="right"/>
    </xf>
    <xf numFmtId="164" fontId="18" fillId="6" borderId="48" xfId="0" applyNumberFormat="1" applyFont="1" applyFill="1" applyBorder="1" applyAlignment="1">
      <alignment horizontal="right"/>
    </xf>
    <xf numFmtId="0" fontId="6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0" borderId="9" xfId="0" applyFont="1" applyBorder="1"/>
    <xf numFmtId="0" fontId="20" fillId="0" borderId="9" xfId="0" applyFont="1" applyBorder="1"/>
    <xf numFmtId="0" fontId="21" fillId="0" borderId="9" xfId="0" applyFont="1" applyBorder="1"/>
    <xf numFmtId="0" fontId="22" fillId="0" borderId="0" xfId="0" applyFont="1" applyAlignment="1">
      <alignment horizontal="left"/>
    </xf>
    <xf numFmtId="0" fontId="23" fillId="0" borderId="0" xfId="0" applyFont="1"/>
    <xf numFmtId="0" fontId="16" fillId="0" borderId="0" xfId="0" applyFont="1"/>
    <xf numFmtId="0" fontId="18" fillId="0" borderId="38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0" xfId="0" applyFont="1" applyAlignment="1">
      <alignment horizontal="center"/>
    </xf>
    <xf numFmtId="9" fontId="16" fillId="0" borderId="0" xfId="2" applyFont="1" applyFill="1" applyBorder="1" applyAlignment="1" applyProtection="1">
      <alignment horizontal="center"/>
    </xf>
    <xf numFmtId="9" fontId="18" fillId="4" borderId="0" xfId="2" applyFont="1" applyFill="1" applyBorder="1" applyAlignment="1" applyProtection="1">
      <alignment horizontal="center"/>
    </xf>
    <xf numFmtId="1" fontId="4" fillId="5" borderId="51" xfId="0" applyNumberFormat="1" applyFont="1" applyFill="1" applyBorder="1" applyAlignment="1" applyProtection="1">
      <alignment horizontal="right"/>
      <protection locked="0"/>
    </xf>
    <xf numFmtId="1" fontId="4" fillId="3" borderId="51" xfId="0" applyNumberFormat="1" applyFont="1" applyFill="1" applyBorder="1" applyAlignment="1" applyProtection="1">
      <alignment horizontal="right"/>
      <protection locked="0"/>
    </xf>
    <xf numFmtId="1" fontId="4" fillId="3" borderId="53" xfId="0" applyNumberFormat="1" applyFont="1" applyFill="1" applyBorder="1" applyAlignment="1" applyProtection="1">
      <alignment horizontal="right"/>
      <protection locked="0"/>
    </xf>
    <xf numFmtId="1" fontId="4" fillId="3" borderId="23" xfId="0" applyNumberFormat="1" applyFont="1" applyFill="1" applyBorder="1" applyAlignment="1" applyProtection="1">
      <alignment horizontal="right"/>
      <protection locked="0"/>
    </xf>
    <xf numFmtId="1" fontId="4" fillId="3" borderId="24" xfId="0" applyNumberFormat="1" applyFont="1" applyFill="1" applyBorder="1" applyAlignment="1" applyProtection="1">
      <alignment horizontal="right"/>
      <protection locked="0"/>
    </xf>
    <xf numFmtId="1" fontId="4" fillId="3" borderId="26" xfId="0" applyNumberFormat="1" applyFont="1" applyFill="1" applyBorder="1" applyAlignment="1" applyProtection="1">
      <alignment horizontal="right"/>
      <protection locked="0"/>
    </xf>
    <xf numFmtId="1" fontId="4" fillId="5" borderId="23" xfId="0" applyNumberFormat="1" applyFont="1" applyFill="1" applyBorder="1" applyAlignment="1" applyProtection="1">
      <alignment horizontal="right"/>
      <protection locked="0"/>
    </xf>
    <xf numFmtId="2" fontId="16" fillId="3" borderId="27" xfId="0" applyNumberFormat="1" applyFont="1" applyFill="1" applyBorder="1" applyAlignment="1" applyProtection="1">
      <alignment horizontal="right"/>
      <protection locked="0"/>
    </xf>
    <xf numFmtId="2" fontId="16" fillId="3" borderId="29" xfId="0" applyNumberFormat="1" applyFont="1" applyFill="1" applyBorder="1" applyAlignment="1" applyProtection="1">
      <alignment horizontal="right"/>
      <protection locked="0"/>
    </xf>
    <xf numFmtId="2" fontId="16" fillId="3" borderId="31" xfId="0" applyNumberFormat="1" applyFont="1" applyFill="1" applyBorder="1" applyAlignment="1" applyProtection="1">
      <alignment horizontal="right"/>
      <protection locked="0"/>
    </xf>
    <xf numFmtId="2" fontId="18" fillId="6" borderId="54" xfId="0" applyNumberFormat="1" applyFont="1" applyFill="1" applyBorder="1" applyAlignment="1">
      <alignment horizontal="right"/>
    </xf>
    <xf numFmtId="2" fontId="18" fillId="6" borderId="55" xfId="0" applyNumberFormat="1" applyFont="1" applyFill="1" applyBorder="1" applyAlignment="1">
      <alignment horizontal="right"/>
    </xf>
    <xf numFmtId="2" fontId="16" fillId="6" borderId="28" xfId="0" applyNumberFormat="1" applyFont="1" applyFill="1" applyBorder="1" applyAlignment="1">
      <alignment horizontal="right"/>
    </xf>
    <xf numFmtId="2" fontId="16" fillId="6" borderId="30" xfId="0" applyNumberFormat="1" applyFont="1" applyFill="1" applyBorder="1" applyAlignment="1">
      <alignment horizontal="right"/>
    </xf>
    <xf numFmtId="2" fontId="16" fillId="6" borderId="32" xfId="0" applyNumberFormat="1" applyFont="1" applyFill="1" applyBorder="1" applyAlignment="1">
      <alignment horizontal="right"/>
    </xf>
    <xf numFmtId="2" fontId="16" fillId="3" borderId="24" xfId="0" applyNumberFormat="1" applyFont="1" applyFill="1" applyBorder="1" applyAlignment="1" applyProtection="1">
      <alignment horizontal="right"/>
      <protection locked="0"/>
    </xf>
    <xf numFmtId="2" fontId="16" fillId="3" borderId="26" xfId="0" applyNumberFormat="1" applyFont="1" applyFill="1" applyBorder="1" applyAlignment="1" applyProtection="1">
      <alignment horizontal="right"/>
      <protection locked="0"/>
    </xf>
    <xf numFmtId="164" fontId="16" fillId="3" borderId="27" xfId="0" applyNumberFormat="1" applyFont="1" applyFill="1" applyBorder="1" applyAlignment="1" applyProtection="1">
      <alignment horizontal="right"/>
      <protection locked="0"/>
    </xf>
    <xf numFmtId="164" fontId="16" fillId="3" borderId="29" xfId="0" applyNumberFormat="1" applyFont="1" applyFill="1" applyBorder="1" applyAlignment="1" applyProtection="1">
      <alignment horizontal="right"/>
      <protection locked="0"/>
    </xf>
    <xf numFmtId="164" fontId="16" fillId="3" borderId="31" xfId="0" applyNumberFormat="1" applyFont="1" applyFill="1" applyBorder="1" applyAlignment="1" applyProtection="1">
      <alignment horizontal="right"/>
      <protection locked="0"/>
    </xf>
    <xf numFmtId="2" fontId="16" fillId="6" borderId="23" xfId="2" applyNumberFormat="1" applyFont="1" applyFill="1" applyBorder="1" applyAlignment="1" applyProtection="1">
      <alignment horizontal="right"/>
    </xf>
    <xf numFmtId="2" fontId="16" fillId="6" borderId="24" xfId="2" applyNumberFormat="1" applyFont="1" applyFill="1" applyBorder="1" applyAlignment="1" applyProtection="1">
      <alignment horizontal="right"/>
    </xf>
    <xf numFmtId="2" fontId="16" fillId="6" borderId="26" xfId="2" applyNumberFormat="1" applyFont="1" applyFill="1" applyBorder="1" applyAlignment="1" applyProtection="1">
      <alignment horizontal="right"/>
    </xf>
    <xf numFmtId="164" fontId="16" fillId="6" borderId="27" xfId="2" applyNumberFormat="1" applyFont="1" applyFill="1" applyBorder="1" applyAlignment="1" applyProtection="1">
      <alignment horizontal="right"/>
    </xf>
    <xf numFmtId="164" fontId="16" fillId="6" borderId="29" xfId="2" applyNumberFormat="1" applyFont="1" applyFill="1" applyBorder="1" applyAlignment="1" applyProtection="1">
      <alignment horizontal="right"/>
    </xf>
    <xf numFmtId="164" fontId="16" fillId="6" borderId="31" xfId="2" applyNumberFormat="1" applyFont="1" applyFill="1" applyBorder="1" applyAlignment="1" applyProtection="1">
      <alignment horizontal="right"/>
    </xf>
    <xf numFmtId="164" fontId="18" fillId="6" borderId="36" xfId="0" applyNumberFormat="1" applyFont="1" applyFill="1" applyBorder="1" applyAlignment="1">
      <alignment horizontal="right"/>
    </xf>
    <xf numFmtId="0" fontId="16" fillId="3" borderId="56" xfId="0" applyFont="1" applyFill="1" applyBorder="1" applyProtection="1">
      <protection locked="0"/>
    </xf>
    <xf numFmtId="2" fontId="16" fillId="3" borderId="57" xfId="0" applyNumberFormat="1" applyFont="1" applyFill="1" applyBorder="1" applyAlignment="1" applyProtection="1">
      <alignment horizontal="right"/>
      <protection locked="0"/>
    </xf>
    <xf numFmtId="2" fontId="16" fillId="6" borderId="58" xfId="0" applyNumberFormat="1" applyFont="1" applyFill="1" applyBorder="1" applyAlignment="1">
      <alignment horizontal="right"/>
    </xf>
    <xf numFmtId="2" fontId="16" fillId="6" borderId="56" xfId="2" applyNumberFormat="1" applyFont="1" applyFill="1" applyBorder="1" applyAlignment="1" applyProtection="1">
      <alignment horizontal="right"/>
    </xf>
    <xf numFmtId="164" fontId="16" fillId="3" borderId="57" xfId="0" applyNumberFormat="1" applyFont="1" applyFill="1" applyBorder="1" applyAlignment="1" applyProtection="1">
      <alignment horizontal="right"/>
      <protection locked="0"/>
    </xf>
    <xf numFmtId="164" fontId="16" fillId="6" borderId="57" xfId="2" applyNumberFormat="1" applyFont="1" applyFill="1" applyBorder="1" applyAlignment="1" applyProtection="1">
      <alignment horizontal="right"/>
    </xf>
    <xf numFmtId="164" fontId="16" fillId="6" borderId="58" xfId="0" applyNumberFormat="1" applyFont="1" applyFill="1" applyBorder="1" applyAlignment="1">
      <alignment horizontal="right"/>
    </xf>
    <xf numFmtId="0" fontId="4" fillId="0" borderId="42" xfId="0" applyFont="1" applyBorder="1"/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5" borderId="61" xfId="0" applyFont="1" applyFill="1" applyBorder="1" applyAlignment="1" applyProtection="1">
      <alignment horizontal="left"/>
      <protection locked="0"/>
    </xf>
    <xf numFmtId="1" fontId="4" fillId="5" borderId="52" xfId="0" applyNumberFormat="1" applyFont="1" applyFill="1" applyBorder="1" applyAlignment="1" applyProtection="1">
      <alignment horizontal="right"/>
      <protection locked="0"/>
    </xf>
    <xf numFmtId="0" fontId="4" fillId="4" borderId="70" xfId="0" applyFont="1" applyFill="1" applyBorder="1" applyAlignment="1">
      <alignment horizontal="center"/>
    </xf>
    <xf numFmtId="1" fontId="4" fillId="5" borderId="50" xfId="0" applyNumberFormat="1" applyFont="1" applyFill="1" applyBorder="1" applyAlignment="1" applyProtection="1">
      <alignment horizontal="right"/>
      <protection locked="0"/>
    </xf>
    <xf numFmtId="0" fontId="4" fillId="4" borderId="68" xfId="0" applyFon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57" xfId="0" applyFont="1" applyBorder="1"/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1" fontId="4" fillId="7" borderId="26" xfId="0" applyNumberFormat="1" applyFont="1" applyFill="1" applyBorder="1" applyAlignment="1">
      <alignment horizontal="right"/>
    </xf>
    <xf numFmtId="0" fontId="4" fillId="5" borderId="32" xfId="0" applyFont="1" applyFill="1" applyBorder="1" applyAlignment="1" applyProtection="1">
      <alignment horizontal="left"/>
      <protection locked="0"/>
    </xf>
    <xf numFmtId="0" fontId="4" fillId="5" borderId="30" xfId="0" applyFont="1" applyFill="1" applyBorder="1" applyAlignment="1" applyProtection="1">
      <alignment horizontal="left"/>
      <protection locked="0"/>
    </xf>
    <xf numFmtId="0" fontId="4" fillId="0" borderId="31" xfId="0" applyFont="1" applyBorder="1"/>
    <xf numFmtId="0" fontId="4" fillId="0" borderId="31" xfId="0" applyFont="1" applyBorder="1" applyAlignment="1">
      <alignment horizontal="center"/>
    </xf>
    <xf numFmtId="0" fontId="4" fillId="0" borderId="39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4" fillId="5" borderId="38" xfId="0" applyNumberFormat="1" applyFont="1" applyFill="1" applyBorder="1" applyAlignment="1" applyProtection="1">
      <alignment horizontal="right"/>
      <protection locked="0"/>
    </xf>
    <xf numFmtId="0" fontId="4" fillId="5" borderId="40" xfId="0" applyFont="1" applyFill="1" applyBorder="1" applyAlignment="1" applyProtection="1">
      <alignment horizontal="left"/>
      <protection locked="0"/>
    </xf>
    <xf numFmtId="0" fontId="17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>
      <alignment vertical="center"/>
    </xf>
    <xf numFmtId="1" fontId="4" fillId="5" borderId="24" xfId="0" applyNumberFormat="1" applyFont="1" applyFill="1" applyBorder="1" applyAlignment="1" applyProtection="1">
      <alignment horizontal="right"/>
      <protection locked="0"/>
    </xf>
    <xf numFmtId="1" fontId="4" fillId="8" borderId="23" xfId="0" applyNumberFormat="1" applyFont="1" applyFill="1" applyBorder="1" applyAlignment="1" applyProtection="1">
      <alignment horizontal="right"/>
      <protection locked="0"/>
    </xf>
    <xf numFmtId="0" fontId="6" fillId="2" borderId="72" xfId="0" applyFont="1" applyFill="1" applyBorder="1" applyAlignment="1">
      <alignment horizontal="left"/>
    </xf>
    <xf numFmtId="0" fontId="4" fillId="2" borderId="73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2" fillId="0" borderId="74" xfId="0" applyFont="1" applyBorder="1"/>
    <xf numFmtId="0" fontId="11" fillId="0" borderId="74" xfId="0" applyFont="1" applyBorder="1"/>
    <xf numFmtId="0" fontId="7" fillId="2" borderId="1" xfId="0" applyFont="1" applyFill="1" applyBorder="1"/>
    <xf numFmtId="0" fontId="4" fillId="2" borderId="2" xfId="0" applyFont="1" applyFill="1" applyBorder="1"/>
    <xf numFmtId="0" fontId="4" fillId="2" borderId="7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16" fillId="0" borderId="38" xfId="0" applyFont="1" applyBorder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10" fontId="4" fillId="6" borderId="26" xfId="2" applyNumberFormat="1" applyFont="1" applyFill="1" applyBorder="1" applyAlignment="1">
      <alignment horizontal="right"/>
    </xf>
    <xf numFmtId="1" fontId="4" fillId="5" borderId="75" xfId="0" applyNumberFormat="1" applyFont="1" applyFill="1" applyBorder="1" applyAlignment="1" applyProtection="1">
      <alignment horizontal="right"/>
      <protection locked="0"/>
    </xf>
    <xf numFmtId="0" fontId="4" fillId="5" borderId="76" xfId="0" applyFont="1" applyFill="1" applyBorder="1" applyAlignment="1" applyProtection="1">
      <alignment horizontal="left"/>
      <protection locked="0"/>
    </xf>
    <xf numFmtId="0" fontId="4" fillId="4" borderId="23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38" xfId="0" applyFont="1" applyBorder="1" applyAlignment="1">
      <alignment horizontal="center"/>
    </xf>
    <xf numFmtId="0" fontId="0" fillId="0" borderId="9" xfId="0" applyBorder="1"/>
    <xf numFmtId="0" fontId="4" fillId="0" borderId="2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0" borderId="29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16" fillId="0" borderId="29" xfId="0" applyFont="1" applyBorder="1"/>
    <xf numFmtId="0" fontId="17" fillId="0" borderId="0" xfId="0" applyFont="1"/>
    <xf numFmtId="0" fontId="13" fillId="0" borderId="0" xfId="0" applyFont="1" applyAlignment="1">
      <alignment horizontal="left"/>
    </xf>
    <xf numFmtId="0" fontId="28" fillId="0" borderId="0" xfId="0" applyFont="1"/>
    <xf numFmtId="0" fontId="4" fillId="5" borderId="89" xfId="0" applyFont="1" applyFill="1" applyBorder="1" applyAlignment="1" applyProtection="1">
      <alignment horizontal="left"/>
      <protection locked="0"/>
    </xf>
    <xf numFmtId="0" fontId="4" fillId="5" borderId="90" xfId="0" applyFont="1" applyFill="1" applyBorder="1" applyAlignment="1" applyProtection="1">
      <alignment horizontal="left"/>
      <protection locked="0"/>
    </xf>
    <xf numFmtId="0" fontId="4" fillId="5" borderId="91" xfId="0" applyFont="1" applyFill="1" applyBorder="1" applyAlignment="1" applyProtection="1">
      <alignment horizontal="left"/>
      <protection locked="0"/>
    </xf>
    <xf numFmtId="0" fontId="4" fillId="5" borderId="92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7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71" xfId="0" applyFont="1" applyFill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6" fillId="4" borderId="39" xfId="0" applyFont="1" applyFill="1" applyBorder="1"/>
    <xf numFmtId="0" fontId="30" fillId="0" borderId="0" xfId="0" applyFont="1"/>
    <xf numFmtId="0" fontId="29" fillId="0" borderId="0" xfId="0" applyFont="1"/>
    <xf numFmtId="0" fontId="11" fillId="0" borderId="0" xfId="3" applyFont="1"/>
    <xf numFmtId="0" fontId="1" fillId="0" borderId="0" xfId="3"/>
    <xf numFmtId="0" fontId="4" fillId="0" borderId="0" xfId="3" applyFont="1"/>
    <xf numFmtId="0" fontId="8" fillId="0" borderId="0" xfId="3" applyFont="1"/>
    <xf numFmtId="0" fontId="5" fillId="0" borderId="0" xfId="3" applyFont="1"/>
    <xf numFmtId="0" fontId="4" fillId="0" borderId="27" xfId="0" applyFont="1" applyBorder="1" applyAlignment="1">
      <alignment wrapText="1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27" xfId="0" quotePrefix="1" applyFont="1" applyBorder="1" applyAlignment="1">
      <alignment horizontal="center"/>
    </xf>
    <xf numFmtId="0" fontId="1" fillId="0" borderId="0" xfId="3" applyProtection="1">
      <protection locked="0"/>
    </xf>
    <xf numFmtId="0" fontId="4" fillId="0" borderId="0" xfId="3" applyFont="1" applyProtection="1">
      <protection locked="0"/>
    </xf>
    <xf numFmtId="0" fontId="1" fillId="0" borderId="3" xfId="3" applyBorder="1" applyProtection="1">
      <protection locked="0"/>
    </xf>
    <xf numFmtId="0" fontId="1" fillId="0" borderId="2" xfId="3" applyBorder="1" applyProtection="1">
      <protection locked="0"/>
    </xf>
    <xf numFmtId="0" fontId="13" fillId="0" borderId="0" xfId="3" applyFont="1"/>
    <xf numFmtId="0" fontId="4" fillId="0" borderId="0" xfId="3" applyFont="1" applyAlignment="1">
      <alignment horizontal="center"/>
    </xf>
    <xf numFmtId="0" fontId="5" fillId="2" borderId="3" xfId="3" applyFont="1" applyFill="1" applyBorder="1"/>
    <xf numFmtId="0" fontId="5" fillId="2" borderId="2" xfId="3" applyFont="1" applyFill="1" applyBorder="1"/>
    <xf numFmtId="0" fontId="6" fillId="2" borderId="2" xfId="3" applyFont="1" applyFill="1" applyBorder="1"/>
    <xf numFmtId="0" fontId="5" fillId="2" borderId="1" xfId="3" applyFont="1" applyFill="1" applyBorder="1" applyAlignment="1">
      <alignment horizontal="center"/>
    </xf>
    <xf numFmtId="0" fontId="4" fillId="0" borderId="0" xfId="3" applyFont="1" applyAlignment="1">
      <alignment horizontal="left"/>
    </xf>
    <xf numFmtId="0" fontId="6" fillId="0" borderId="0" xfId="3" applyFont="1"/>
    <xf numFmtId="0" fontId="6" fillId="2" borderId="21" xfId="3" applyFont="1" applyFill="1" applyBorder="1" applyAlignment="1">
      <alignment horizontal="center"/>
    </xf>
    <xf numFmtId="0" fontId="6" fillId="2" borderId="20" xfId="3" applyFont="1" applyFill="1" applyBorder="1" applyAlignment="1">
      <alignment horizontal="center"/>
    </xf>
    <xf numFmtId="0" fontId="4" fillId="2" borderId="19" xfId="3" applyFont="1" applyFill="1" applyBorder="1" applyAlignment="1">
      <alignment horizontal="center"/>
    </xf>
    <xf numFmtId="0" fontId="6" fillId="2" borderId="18" xfId="3" applyFont="1" applyFill="1" applyBorder="1" applyAlignment="1">
      <alignment horizontal="left"/>
    </xf>
    <xf numFmtId="0" fontId="6" fillId="0" borderId="0" xfId="3" applyFont="1" applyAlignment="1">
      <alignment vertical="top"/>
    </xf>
    <xf numFmtId="0" fontId="6" fillId="2" borderId="17" xfId="3" applyFont="1" applyFill="1" applyBorder="1" applyAlignment="1">
      <alignment horizontal="center" vertical="top"/>
    </xf>
    <xf numFmtId="0" fontId="6" fillId="2" borderId="16" xfId="3" applyFont="1" applyFill="1" applyBorder="1" applyAlignment="1">
      <alignment horizontal="center" vertical="top"/>
    </xf>
    <xf numFmtId="0" fontId="6" fillId="2" borderId="15" xfId="3" applyFont="1" applyFill="1" applyBorder="1" applyAlignment="1">
      <alignment horizontal="left"/>
    </xf>
    <xf numFmtId="0" fontId="6" fillId="2" borderId="14" xfId="3" applyFont="1" applyFill="1" applyBorder="1" applyAlignment="1">
      <alignment horizontal="left"/>
    </xf>
    <xf numFmtId="0" fontId="6" fillId="2" borderId="13" xfId="3" applyFont="1" applyFill="1" applyBorder="1" applyAlignment="1">
      <alignment horizontal="center"/>
    </xf>
    <xf numFmtId="0" fontId="6" fillId="2" borderId="12" xfId="3" applyFont="1" applyFill="1" applyBorder="1" applyAlignment="1">
      <alignment horizontal="center"/>
    </xf>
    <xf numFmtId="0" fontId="6" fillId="2" borderId="11" xfId="3" applyFont="1" applyFill="1" applyBorder="1" applyAlignment="1">
      <alignment horizontal="left"/>
    </xf>
    <xf numFmtId="0" fontId="6" fillId="2" borderId="10" xfId="3" applyFont="1" applyFill="1" applyBorder="1" applyAlignment="1">
      <alignment horizontal="left"/>
    </xf>
    <xf numFmtId="0" fontId="6" fillId="0" borderId="0" xfId="3" applyFont="1" applyAlignment="1">
      <alignment horizontal="left"/>
    </xf>
    <xf numFmtId="0" fontId="4" fillId="2" borderId="8" xfId="3" applyFont="1" applyFill="1" applyBorder="1"/>
    <xf numFmtId="0" fontId="7" fillId="2" borderId="6" xfId="3" applyFont="1" applyFill="1" applyBorder="1" applyAlignment="1">
      <alignment horizontal="left"/>
    </xf>
    <xf numFmtId="0" fontId="4" fillId="2" borderId="3" xfId="3" applyFont="1" applyFill="1" applyBorder="1"/>
    <xf numFmtId="0" fontId="7" fillId="2" borderId="1" xfId="3" applyFont="1" applyFill="1" applyBorder="1" applyAlignment="1">
      <alignment horizontal="left"/>
    </xf>
    <xf numFmtId="0" fontId="11" fillId="0" borderId="9" xfId="3" applyFont="1" applyBorder="1"/>
    <xf numFmtId="0" fontId="7" fillId="0" borderId="9" xfId="3" applyFont="1" applyBorder="1"/>
    <xf numFmtId="0" fontId="7" fillId="0" borderId="0" xfId="3" applyFont="1"/>
    <xf numFmtId="0" fontId="5" fillId="2" borderId="100" xfId="0" applyFont="1" applyFill="1" applyBorder="1"/>
    <xf numFmtId="0" fontId="4" fillId="0" borderId="29" xfId="0" quotePrefix="1" applyFont="1" applyBorder="1" applyAlignment="1">
      <alignment horizontal="center"/>
    </xf>
    <xf numFmtId="0" fontId="5" fillId="2" borderId="38" xfId="0" applyFont="1" applyFill="1" applyBorder="1"/>
    <xf numFmtId="0" fontId="5" fillId="2" borderId="39" xfId="0" applyFont="1" applyFill="1" applyBorder="1"/>
    <xf numFmtId="0" fontId="5" fillId="2" borderId="40" xfId="0" applyFont="1" applyFill="1" applyBorder="1"/>
    <xf numFmtId="0" fontId="18" fillId="2" borderId="100" xfId="0" applyFont="1" applyFill="1" applyBorder="1" applyAlignment="1">
      <alignment horizontal="center"/>
    </xf>
    <xf numFmtId="0" fontId="4" fillId="11" borderId="101" xfId="0" applyFont="1" applyFill="1" applyBorder="1" applyAlignment="1">
      <alignment horizontal="center"/>
    </xf>
    <xf numFmtId="0" fontId="0" fillId="11" borderId="101" xfId="0" applyFill="1" applyBorder="1" applyAlignment="1">
      <alignment horizontal="center"/>
    </xf>
    <xf numFmtId="2" fontId="0" fillId="11" borderId="101" xfId="0" applyNumberFormat="1" applyFill="1" applyBorder="1" applyAlignment="1">
      <alignment horizontal="center"/>
    </xf>
    <xf numFmtId="0" fontId="4" fillId="11" borderId="102" xfId="0" applyFont="1" applyFill="1" applyBorder="1" applyAlignment="1">
      <alignment horizontal="center"/>
    </xf>
    <xf numFmtId="0" fontId="0" fillId="11" borderId="102" xfId="0" applyFill="1" applyBorder="1" applyAlignment="1">
      <alignment horizontal="center"/>
    </xf>
    <xf numFmtId="2" fontId="0" fillId="11" borderId="102" xfId="0" applyNumberFormat="1" applyFill="1" applyBorder="1" applyAlignment="1">
      <alignment horizontal="center"/>
    </xf>
    <xf numFmtId="0" fontId="4" fillId="11" borderId="103" xfId="0" applyFont="1" applyFill="1" applyBorder="1" applyAlignment="1">
      <alignment horizontal="center"/>
    </xf>
    <xf numFmtId="2" fontId="4" fillId="11" borderId="103" xfId="0" applyNumberFormat="1" applyFont="1" applyFill="1" applyBorder="1" applyAlignment="1">
      <alignment horizontal="center"/>
    </xf>
    <xf numFmtId="9" fontId="0" fillId="11" borderId="102" xfId="0" applyNumberFormat="1" applyFill="1" applyBorder="1" applyAlignment="1">
      <alignment horizontal="center"/>
    </xf>
    <xf numFmtId="0" fontId="1" fillId="11" borderId="103" xfId="0" applyFont="1" applyFill="1" applyBorder="1" applyAlignment="1">
      <alignment horizontal="center"/>
    </xf>
    <xf numFmtId="0" fontId="0" fillId="11" borderId="103" xfId="0" applyFill="1" applyBorder="1" applyAlignment="1">
      <alignment horizontal="center"/>
    </xf>
    <xf numFmtId="2" fontId="0" fillId="11" borderId="103" xfId="0" applyNumberFormat="1" applyFill="1" applyBorder="1" applyAlignment="1">
      <alignment horizontal="center"/>
    </xf>
    <xf numFmtId="164" fontId="16" fillId="3" borderId="23" xfId="0" applyNumberFormat="1" applyFont="1" applyFill="1" applyBorder="1" applyAlignment="1" applyProtection="1">
      <alignment horizontal="right"/>
      <protection locked="0"/>
    </xf>
    <xf numFmtId="164" fontId="16" fillId="3" borderId="24" xfId="0" applyNumberFormat="1" applyFont="1" applyFill="1" applyBorder="1" applyAlignment="1" applyProtection="1">
      <alignment horizontal="right"/>
      <protection locked="0"/>
    </xf>
    <xf numFmtId="164" fontId="16" fillId="3" borderId="56" xfId="0" applyNumberFormat="1" applyFont="1" applyFill="1" applyBorder="1" applyAlignment="1" applyProtection="1">
      <alignment horizontal="right"/>
      <protection locked="0"/>
    </xf>
    <xf numFmtId="10" fontId="18" fillId="6" borderId="36" xfId="2" applyNumberFormat="1" applyFont="1" applyFill="1" applyBorder="1" applyAlignment="1">
      <alignment horizontal="right"/>
    </xf>
    <xf numFmtId="0" fontId="4" fillId="3" borderId="84" xfId="0" applyFont="1" applyFill="1" applyBorder="1" applyAlignment="1" applyProtection="1">
      <alignment horizontal="left"/>
      <protection locked="0"/>
    </xf>
    <xf numFmtId="1" fontId="4" fillId="3" borderId="83" xfId="0" applyNumberFormat="1" applyFont="1" applyFill="1" applyBorder="1" applyAlignment="1" applyProtection="1">
      <alignment horizontal="right"/>
      <protection locked="0"/>
    </xf>
    <xf numFmtId="166" fontId="4" fillId="3" borderId="85" xfId="4" applyNumberFormat="1" applyFont="1" applyFill="1" applyBorder="1" applyAlignment="1" applyProtection="1">
      <alignment horizontal="right"/>
      <protection locked="0"/>
    </xf>
    <xf numFmtId="0" fontId="4" fillId="3" borderId="86" xfId="0" applyFont="1" applyFill="1" applyBorder="1" applyAlignment="1" applyProtection="1">
      <alignment horizontal="left"/>
      <protection locked="0"/>
    </xf>
    <xf numFmtId="1" fontId="4" fillId="3" borderId="85" xfId="0" applyNumberFormat="1" applyFont="1" applyFill="1" applyBorder="1" applyAlignment="1" applyProtection="1">
      <alignment horizontal="right"/>
      <protection locked="0"/>
    </xf>
    <xf numFmtId="0" fontId="1" fillId="3" borderId="86" xfId="0" applyFont="1" applyFill="1" applyBorder="1" applyAlignment="1" applyProtection="1">
      <alignment horizontal="left"/>
      <protection locked="0"/>
    </xf>
    <xf numFmtId="166" fontId="4" fillId="3" borderId="87" xfId="4" applyNumberFormat="1" applyFont="1" applyFill="1" applyBorder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31" fillId="0" borderId="0" xfId="0" applyFont="1"/>
    <xf numFmtId="0" fontId="4" fillId="0" borderId="29" xfId="3" applyFont="1" applyBorder="1" applyAlignment="1">
      <alignment horizontal="center"/>
    </xf>
    <xf numFmtId="0" fontId="28" fillId="0" borderId="0" xfId="0" applyFont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2" borderId="25" xfId="3" applyFont="1" applyFill="1" applyBorder="1" applyAlignment="1">
      <alignment horizontal="center"/>
    </xf>
    <xf numFmtId="0" fontId="4" fillId="0" borderId="24" xfId="3" applyFont="1" applyBorder="1" applyAlignment="1">
      <alignment horizontal="center"/>
    </xf>
    <xf numFmtId="0" fontId="4" fillId="0" borderId="29" xfId="3" applyFont="1" applyBorder="1" applyAlignment="1">
      <alignment wrapText="1"/>
    </xf>
    <xf numFmtId="0" fontId="4" fillId="0" borderId="30" xfId="3" applyFont="1" applyBorder="1" applyAlignment="1">
      <alignment horizontal="center"/>
    </xf>
    <xf numFmtId="0" fontId="4" fillId="5" borderId="28" xfId="3" applyFont="1" applyFill="1" applyBorder="1" applyAlignment="1" applyProtection="1">
      <alignment horizontal="left"/>
      <protection locked="0"/>
    </xf>
    <xf numFmtId="10" fontId="4" fillId="0" borderId="0" xfId="3" applyNumberFormat="1" applyFont="1"/>
    <xf numFmtId="0" fontId="4" fillId="5" borderId="30" xfId="3" applyFont="1" applyFill="1" applyBorder="1" applyAlignment="1" applyProtection="1">
      <alignment horizontal="left"/>
      <protection locked="0"/>
    </xf>
    <xf numFmtId="0" fontId="4" fillId="0" borderId="58" xfId="3" applyFont="1" applyBorder="1" applyAlignment="1">
      <alignment horizontal="center"/>
    </xf>
    <xf numFmtId="0" fontId="4" fillId="3" borderId="30" xfId="3" applyFont="1" applyFill="1" applyBorder="1" applyAlignment="1" applyProtection="1">
      <alignment horizontal="left"/>
      <protection locked="0"/>
    </xf>
    <xf numFmtId="0" fontId="4" fillId="0" borderId="57" xfId="3" applyFont="1" applyBorder="1" applyAlignment="1">
      <alignment wrapText="1"/>
    </xf>
    <xf numFmtId="0" fontId="4" fillId="0" borderId="81" xfId="3" applyFont="1" applyBorder="1" applyAlignment="1">
      <alignment horizontal="center"/>
    </xf>
    <xf numFmtId="0" fontId="4" fillId="0" borderId="57" xfId="3" applyFont="1" applyBorder="1" applyAlignment="1">
      <alignment horizontal="center"/>
    </xf>
    <xf numFmtId="0" fontId="4" fillId="0" borderId="26" xfId="3" applyFont="1" applyBorder="1" applyAlignment="1">
      <alignment horizontal="center"/>
    </xf>
    <xf numFmtId="0" fontId="4" fillId="0" borderId="80" xfId="3" applyFont="1" applyBorder="1" applyAlignment="1">
      <alignment wrapText="1"/>
    </xf>
    <xf numFmtId="0" fontId="4" fillId="0" borderId="31" xfId="3" applyFont="1" applyBorder="1" applyAlignment="1">
      <alignment horizontal="center"/>
    </xf>
    <xf numFmtId="0" fontId="4" fillId="0" borderId="82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0" xfId="3" applyFont="1" applyAlignment="1">
      <alignment wrapText="1"/>
    </xf>
    <xf numFmtId="167" fontId="4" fillId="0" borderId="0" xfId="3" applyNumberFormat="1" applyFont="1" applyAlignment="1">
      <alignment horizontal="center"/>
    </xf>
    <xf numFmtId="167" fontId="4" fillId="3" borderId="23" xfId="7" applyNumberFormat="1" applyFont="1" applyFill="1" applyBorder="1" applyAlignment="1" applyProtection="1">
      <alignment horizontal="right"/>
      <protection locked="0"/>
    </xf>
    <xf numFmtId="0" fontId="4" fillId="3" borderId="28" xfId="3" applyFont="1" applyFill="1" applyBorder="1" applyAlignment="1" applyProtection="1">
      <alignment horizontal="left"/>
      <protection locked="0"/>
    </xf>
    <xf numFmtId="167" fontId="4" fillId="3" borderId="24" xfId="7" applyNumberFormat="1" applyFont="1" applyFill="1" applyBorder="1" applyAlignment="1" applyProtection="1">
      <alignment horizontal="right"/>
      <protection locked="0"/>
    </xf>
    <xf numFmtId="3" fontId="4" fillId="0" borderId="0" xfId="3" applyNumberFormat="1" applyFont="1" applyAlignment="1">
      <alignment horizontal="center"/>
    </xf>
    <xf numFmtId="3" fontId="4" fillId="3" borderId="23" xfId="7" applyNumberFormat="1" applyFont="1" applyFill="1" applyBorder="1" applyAlignment="1" applyProtection="1">
      <alignment horizontal="right"/>
      <protection locked="0"/>
    </xf>
    <xf numFmtId="3" fontId="4" fillId="3" borderId="24" xfId="7" applyNumberFormat="1" applyFont="1" applyFill="1" applyBorder="1" applyAlignment="1" applyProtection="1">
      <alignment horizontal="right"/>
      <protection locked="0"/>
    </xf>
    <xf numFmtId="3" fontId="4" fillId="3" borderId="87" xfId="3" applyNumberFormat="1" applyFont="1" applyFill="1" applyBorder="1" applyAlignment="1" applyProtection="1">
      <alignment horizontal="right"/>
      <protection locked="0"/>
    </xf>
    <xf numFmtId="0" fontId="4" fillId="5" borderId="92" xfId="3" applyFont="1" applyFill="1" applyBorder="1" applyAlignment="1" applyProtection="1">
      <alignment horizontal="left"/>
      <protection locked="0"/>
    </xf>
    <xf numFmtId="166" fontId="4" fillId="3" borderId="23" xfId="7" applyNumberFormat="1" applyFont="1" applyFill="1" applyBorder="1" applyAlignment="1" applyProtection="1">
      <alignment horizontal="right"/>
      <protection locked="0"/>
    </xf>
    <xf numFmtId="43" fontId="4" fillId="3" borderId="23" xfId="7" applyFont="1" applyFill="1" applyBorder="1" applyAlignment="1" applyProtection="1">
      <alignment horizontal="right"/>
      <protection locked="0"/>
    </xf>
    <xf numFmtId="2" fontId="4" fillId="8" borderId="24" xfId="7" applyNumberFormat="1" applyFont="1" applyFill="1" applyBorder="1" applyAlignment="1" applyProtection="1">
      <alignment horizontal="right"/>
      <protection locked="0"/>
    </xf>
    <xf numFmtId="2" fontId="4" fillId="5" borderId="110" xfId="3" applyNumberFormat="1" applyFont="1" applyFill="1" applyBorder="1" applyAlignment="1" applyProtection="1">
      <alignment horizontal="right"/>
      <protection locked="0"/>
    </xf>
    <xf numFmtId="10" fontId="4" fillId="0" borderId="0" xfId="3" applyNumberFormat="1" applyFont="1" applyAlignment="1">
      <alignment horizontal="center"/>
    </xf>
    <xf numFmtId="0" fontId="4" fillId="0" borderId="0" xfId="3" quotePrefix="1" applyFont="1" applyAlignment="1">
      <alignment horizontal="center"/>
    </xf>
    <xf numFmtId="0" fontId="4" fillId="13" borderId="23" xfId="0" applyFont="1" applyFill="1" applyBorder="1"/>
    <xf numFmtId="0" fontId="4" fillId="13" borderId="106" xfId="0" applyFont="1" applyFill="1" applyBorder="1"/>
    <xf numFmtId="0" fontId="4" fillId="13" borderId="60" xfId="0" applyFont="1" applyFill="1" applyBorder="1"/>
    <xf numFmtId="0" fontId="4" fillId="13" borderId="96" xfId="0" applyFont="1" applyFill="1" applyBorder="1"/>
    <xf numFmtId="0" fontId="4" fillId="14" borderId="60" xfId="0" applyFont="1" applyFill="1" applyBorder="1"/>
    <xf numFmtId="168" fontId="4" fillId="13" borderId="49" xfId="0" applyNumberFormat="1" applyFont="1" applyFill="1" applyBorder="1"/>
    <xf numFmtId="0" fontId="4" fillId="13" borderId="8" xfId="0" applyFont="1" applyFill="1" applyBorder="1"/>
    <xf numFmtId="0" fontId="4" fillId="14" borderId="24" xfId="0" applyFont="1" applyFill="1" applyBorder="1"/>
    <xf numFmtId="0" fontId="4" fillId="13" borderId="97" xfId="0" applyFont="1" applyFill="1" applyBorder="1"/>
    <xf numFmtId="0" fontId="4" fillId="13" borderId="24" xfId="0" applyFont="1" applyFill="1" applyBorder="1"/>
    <xf numFmtId="168" fontId="4" fillId="3" borderId="24" xfId="0" applyNumberFormat="1" applyFont="1" applyFill="1" applyBorder="1" applyAlignment="1" applyProtection="1">
      <alignment horizontal="right"/>
      <protection locked="0"/>
    </xf>
    <xf numFmtId="168" fontId="4" fillId="13" borderId="24" xfId="0" applyNumberFormat="1" applyFont="1" applyFill="1" applyBorder="1"/>
    <xf numFmtId="168" fontId="4" fillId="13" borderId="26" xfId="0" applyNumberFormat="1" applyFont="1" applyFill="1" applyBorder="1"/>
    <xf numFmtId="0" fontId="4" fillId="13" borderId="82" xfId="0" applyFont="1" applyFill="1" applyBorder="1"/>
    <xf numFmtId="169" fontId="4" fillId="3" borderId="24" xfId="0" applyNumberFormat="1" applyFont="1" applyFill="1" applyBorder="1" applyAlignment="1" applyProtection="1">
      <alignment horizontal="right"/>
      <protection locked="0"/>
    </xf>
    <xf numFmtId="0" fontId="4" fillId="13" borderId="28" xfId="0" applyFont="1" applyFill="1" applyBorder="1"/>
    <xf numFmtId="0" fontId="4" fillId="13" borderId="30" xfId="0" applyFont="1" applyFill="1" applyBorder="1"/>
    <xf numFmtId="0" fontId="4" fillId="13" borderId="32" xfId="0" applyFont="1" applyFill="1" applyBorder="1"/>
    <xf numFmtId="10" fontId="4" fillId="5" borderId="24" xfId="0" applyNumberFormat="1" applyFont="1" applyFill="1" applyBorder="1" applyAlignment="1" applyProtection="1">
      <alignment horizontal="right"/>
      <protection locked="0"/>
    </xf>
    <xf numFmtId="0" fontId="4" fillId="13" borderId="24" xfId="0" applyFont="1" applyFill="1" applyBorder="1" applyAlignment="1">
      <alignment horizontal="right"/>
    </xf>
    <xf numFmtId="0" fontId="6" fillId="2" borderId="116" xfId="0" applyFont="1" applyFill="1" applyBorder="1" applyAlignment="1">
      <alignment vertical="center" wrapText="1"/>
    </xf>
    <xf numFmtId="0" fontId="4" fillId="0" borderId="117" xfId="0" applyFont="1" applyBorder="1"/>
    <xf numFmtId="0" fontId="4" fillId="0" borderId="117" xfId="0" applyFont="1" applyBorder="1" applyAlignment="1">
      <alignment horizontal="center"/>
    </xf>
    <xf numFmtId="0" fontId="4" fillId="0" borderId="119" xfId="0" applyFont="1" applyBorder="1"/>
    <xf numFmtId="0" fontId="4" fillId="0" borderId="119" xfId="0" applyFont="1" applyBorder="1" applyAlignment="1">
      <alignment horizontal="center"/>
    </xf>
    <xf numFmtId="0" fontId="4" fillId="0" borderId="124" xfId="0" applyFont="1" applyBorder="1"/>
    <xf numFmtId="0" fontId="4" fillId="0" borderId="124" xfId="0" applyFont="1" applyBorder="1" applyAlignment="1">
      <alignment horizontal="center"/>
    </xf>
    <xf numFmtId="0" fontId="4" fillId="5" borderId="122" xfId="0" applyFont="1" applyFill="1" applyBorder="1" applyAlignment="1" applyProtection="1">
      <alignment horizontal="left"/>
      <protection locked="0"/>
    </xf>
    <xf numFmtId="0" fontId="5" fillId="2" borderId="125" xfId="0" applyFont="1" applyFill="1" applyBorder="1" applyAlignment="1">
      <alignment horizontal="center"/>
    </xf>
    <xf numFmtId="0" fontId="6" fillId="2" borderId="126" xfId="0" applyFont="1" applyFill="1" applyBorder="1"/>
    <xf numFmtId="0" fontId="5" fillId="2" borderId="126" xfId="0" applyFont="1" applyFill="1" applyBorder="1"/>
    <xf numFmtId="0" fontId="5" fillId="2" borderId="127" xfId="0" applyFont="1" applyFill="1" applyBorder="1"/>
    <xf numFmtId="0" fontId="33" fillId="0" borderId="0" xfId="0" applyFont="1"/>
    <xf numFmtId="1" fontId="4" fillId="5" borderId="83" xfId="0" applyNumberFormat="1" applyFont="1" applyFill="1" applyBorder="1" applyAlignment="1" applyProtection="1">
      <alignment horizontal="right"/>
      <protection locked="0"/>
    </xf>
    <xf numFmtId="0" fontId="4" fillId="5" borderId="84" xfId="0" applyFont="1" applyFill="1" applyBorder="1" applyAlignment="1" applyProtection="1">
      <alignment horizontal="left"/>
      <protection locked="0"/>
    </xf>
    <xf numFmtId="1" fontId="4" fillId="5" borderId="85" xfId="0" applyNumberFormat="1" applyFont="1" applyFill="1" applyBorder="1" applyAlignment="1" applyProtection="1">
      <alignment horizontal="right"/>
      <protection locked="0"/>
    </xf>
    <xf numFmtId="0" fontId="4" fillId="5" borderId="86" xfId="0" applyFont="1" applyFill="1" applyBorder="1" applyAlignment="1" applyProtection="1">
      <alignment horizontal="left"/>
      <protection locked="0"/>
    </xf>
    <xf numFmtId="1" fontId="4" fillId="5" borderId="129" xfId="0" applyNumberFormat="1" applyFont="1" applyFill="1" applyBorder="1" applyAlignment="1" applyProtection="1">
      <alignment horizontal="right"/>
      <protection locked="0"/>
    </xf>
    <xf numFmtId="0" fontId="4" fillId="0" borderId="120" xfId="0" applyFont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15" xfId="0" applyFont="1" applyBorder="1" applyAlignment="1">
      <alignment horizontal="center"/>
    </xf>
    <xf numFmtId="0" fontId="6" fillId="2" borderId="130" xfId="0" applyFont="1" applyFill="1" applyBorder="1"/>
    <xf numFmtId="0" fontId="5" fillId="2" borderId="130" xfId="0" applyFont="1" applyFill="1" applyBorder="1"/>
    <xf numFmtId="0" fontId="5" fillId="2" borderId="99" xfId="0" applyFont="1" applyFill="1" applyBorder="1"/>
    <xf numFmtId="0" fontId="4" fillId="0" borderId="85" xfId="0" applyFont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4" fillId="0" borderId="131" xfId="0" applyFont="1" applyBorder="1" applyAlignment="1">
      <alignment horizontal="center"/>
    </xf>
    <xf numFmtId="0" fontId="4" fillId="0" borderId="132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34" fillId="0" borderId="0" xfId="0" applyFont="1"/>
    <xf numFmtId="0" fontId="1" fillId="15" borderId="93" xfId="0" applyFont="1" applyFill="1" applyBorder="1"/>
    <xf numFmtId="0" fontId="1" fillId="13" borderId="93" xfId="0" applyFont="1" applyFill="1" applyBorder="1"/>
    <xf numFmtId="0" fontId="1" fillId="13" borderId="96" xfId="0" applyFont="1" applyFill="1" applyBorder="1"/>
    <xf numFmtId="0" fontId="1" fillId="13" borderId="60" xfId="0" applyFont="1" applyFill="1" applyBorder="1"/>
    <xf numFmtId="0" fontId="1" fillId="13" borderId="98" xfId="0" applyFont="1" applyFill="1" applyBorder="1"/>
    <xf numFmtId="0" fontId="1" fillId="15" borderId="98" xfId="0" applyFont="1" applyFill="1" applyBorder="1"/>
    <xf numFmtId="0" fontId="1" fillId="13" borderId="105" xfId="0" applyFont="1" applyFill="1" applyBorder="1"/>
    <xf numFmtId="0" fontId="1" fillId="0" borderId="6" xfId="0" applyFont="1" applyBorder="1"/>
    <xf numFmtId="0" fontId="1" fillId="13" borderId="8" xfId="0" applyFont="1" applyFill="1" applyBorder="1"/>
    <xf numFmtId="0" fontId="1" fillId="13" borderId="49" xfId="0" applyFont="1" applyFill="1" applyBorder="1"/>
    <xf numFmtId="0" fontId="1" fillId="13" borderId="95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8" xfId="0" applyFont="1" applyBorder="1"/>
    <xf numFmtId="0" fontId="17" fillId="0" borderId="111" xfId="0" applyFont="1" applyBorder="1"/>
    <xf numFmtId="0" fontId="17" fillId="0" borderId="130" xfId="0" applyFont="1" applyBorder="1"/>
    <xf numFmtId="0" fontId="1" fillId="0" borderId="130" xfId="0" applyFont="1" applyBorder="1"/>
    <xf numFmtId="0" fontId="1" fillId="0" borderId="99" xfId="0" applyFont="1" applyBorder="1"/>
    <xf numFmtId="0" fontId="1" fillId="0" borderId="112" xfId="0" applyFont="1" applyBorder="1"/>
    <xf numFmtId="0" fontId="1" fillId="0" borderId="114" xfId="0" applyFont="1" applyBorder="1"/>
    <xf numFmtId="0" fontId="1" fillId="0" borderId="139" xfId="0" applyFont="1" applyBorder="1"/>
    <xf numFmtId="0" fontId="1" fillId="15" borderId="117" xfId="0" applyFont="1" applyFill="1" applyBorder="1"/>
    <xf numFmtId="0" fontId="1" fillId="13" borderId="117" xfId="0" applyFont="1" applyFill="1" applyBorder="1"/>
    <xf numFmtId="0" fontId="1" fillId="15" borderId="118" xfId="0" applyFont="1" applyFill="1" applyBorder="1"/>
    <xf numFmtId="0" fontId="1" fillId="15" borderId="119" xfId="0" applyFont="1" applyFill="1" applyBorder="1"/>
    <xf numFmtId="0" fontId="1" fillId="15" borderId="120" xfId="0" applyFont="1" applyFill="1" applyBorder="1"/>
    <xf numFmtId="0" fontId="1" fillId="15" borderId="121" xfId="0" applyFont="1" applyFill="1" applyBorder="1"/>
    <xf numFmtId="0" fontId="1" fillId="15" borderId="122" xfId="0" applyFont="1" applyFill="1" applyBorder="1"/>
    <xf numFmtId="0" fontId="1" fillId="13" borderId="121" xfId="0" applyFont="1" applyFill="1" applyBorder="1"/>
    <xf numFmtId="0" fontId="1" fillId="13" borderId="122" xfId="0" applyFont="1" applyFill="1" applyBorder="1"/>
    <xf numFmtId="0" fontId="1" fillId="14" borderId="141" xfId="0" applyFont="1" applyFill="1" applyBorder="1"/>
    <xf numFmtId="0" fontId="1" fillId="13" borderId="142" xfId="0" applyFont="1" applyFill="1" applyBorder="1"/>
    <xf numFmtId="0" fontId="1" fillId="13" borderId="143" xfId="0" applyFont="1" applyFill="1" applyBorder="1"/>
    <xf numFmtId="0" fontId="1" fillId="13" borderId="144" xfId="0" applyFont="1" applyFill="1" applyBorder="1"/>
    <xf numFmtId="0" fontId="1" fillId="13" borderId="145" xfId="0" applyFont="1" applyFill="1" applyBorder="1"/>
    <xf numFmtId="0" fontId="1" fillId="13" borderId="146" xfId="0" applyFont="1" applyFill="1" applyBorder="1"/>
    <xf numFmtId="0" fontId="17" fillId="12" borderId="95" xfId="0" applyFont="1" applyFill="1" applyBorder="1" applyAlignment="1">
      <alignment horizontal="center" wrapText="1"/>
    </xf>
    <xf numFmtId="0" fontId="17" fillId="12" borderId="8" xfId="0" applyFont="1" applyFill="1" applyBorder="1" applyAlignment="1">
      <alignment horizontal="center" wrapText="1"/>
    </xf>
    <xf numFmtId="0" fontId="17" fillId="12" borderId="105" xfId="0" applyFont="1" applyFill="1" applyBorder="1" applyAlignment="1">
      <alignment horizontal="center" wrapText="1"/>
    </xf>
    <xf numFmtId="0" fontId="17" fillId="12" borderId="36" xfId="0" applyFont="1" applyFill="1" applyBorder="1" applyAlignment="1">
      <alignment horizontal="center" wrapText="1"/>
    </xf>
    <xf numFmtId="0" fontId="28" fillId="0" borderId="0" xfId="3" applyFont="1"/>
    <xf numFmtId="0" fontId="32" fillId="0" borderId="0" xfId="0" applyFont="1"/>
    <xf numFmtId="1" fontId="4" fillId="9" borderId="148" xfId="0" applyNumberFormat="1" applyFont="1" applyFill="1" applyBorder="1" applyAlignment="1">
      <alignment horizontal="right"/>
    </xf>
    <xf numFmtId="0" fontId="4" fillId="5" borderId="149" xfId="0" applyFont="1" applyFill="1" applyBorder="1" applyAlignment="1" applyProtection="1">
      <alignment horizontal="left"/>
      <protection locked="0"/>
    </xf>
    <xf numFmtId="0" fontId="4" fillId="5" borderId="150" xfId="0" applyFont="1" applyFill="1" applyBorder="1" applyAlignment="1" applyProtection="1">
      <alignment horizontal="left"/>
      <protection locked="0"/>
    </xf>
    <xf numFmtId="1" fontId="4" fillId="9" borderId="151" xfId="0" applyNumberFormat="1" applyFont="1" applyFill="1" applyBorder="1" applyAlignment="1">
      <alignment horizontal="right"/>
    </xf>
    <xf numFmtId="0" fontId="4" fillId="0" borderId="153" xfId="0" applyFont="1" applyBorder="1" applyAlignment="1">
      <alignment wrapText="1"/>
    </xf>
    <xf numFmtId="0" fontId="4" fillId="0" borderId="153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132" xfId="0" applyFont="1" applyBorder="1" applyAlignment="1">
      <alignment wrapText="1"/>
    </xf>
    <xf numFmtId="0" fontId="4" fillId="0" borderId="154" xfId="0" applyFont="1" applyBorder="1" applyAlignment="1">
      <alignment horizontal="center"/>
    </xf>
    <xf numFmtId="0" fontId="4" fillId="0" borderId="155" xfId="0" applyFont="1" applyBorder="1" applyAlignment="1">
      <alignment horizontal="center"/>
    </xf>
    <xf numFmtId="0" fontId="37" fillId="0" borderId="38" xfId="0" applyFont="1" applyBorder="1" applyAlignment="1">
      <alignment vertical="center"/>
    </xf>
    <xf numFmtId="0" fontId="37" fillId="0" borderId="31" xfId="0" applyFont="1" applyBorder="1"/>
    <xf numFmtId="0" fontId="1" fillId="2" borderId="157" xfId="0" applyFont="1" applyFill="1" applyBorder="1" applyAlignment="1">
      <alignment horizontal="center"/>
    </xf>
    <xf numFmtId="0" fontId="9" fillId="2" borderId="158" xfId="0" applyFont="1" applyFill="1" applyBorder="1"/>
    <xf numFmtId="0" fontId="0" fillId="2" borderId="159" xfId="0" applyFill="1" applyBorder="1" applyAlignment="1">
      <alignment horizontal="center"/>
    </xf>
    <xf numFmtId="0" fontId="0" fillId="2" borderId="160" xfId="0" applyFill="1" applyBorder="1" applyAlignment="1">
      <alignment horizontal="center"/>
    </xf>
    <xf numFmtId="0" fontId="4" fillId="4" borderId="161" xfId="0" applyFont="1" applyFill="1" applyBorder="1" applyAlignment="1">
      <alignment horizontal="center"/>
    </xf>
    <xf numFmtId="0" fontId="4" fillId="0" borderId="162" xfId="0" applyFont="1" applyBorder="1" applyAlignment="1">
      <alignment horizontal="center"/>
    </xf>
    <xf numFmtId="0" fontId="4" fillId="4" borderId="87" xfId="0" applyFont="1" applyFill="1" applyBorder="1" applyAlignment="1">
      <alignment horizontal="center"/>
    </xf>
    <xf numFmtId="0" fontId="4" fillId="0" borderId="132" xfId="0" applyFont="1" applyBorder="1"/>
    <xf numFmtId="0" fontId="0" fillId="2" borderId="159" xfId="0" applyFill="1" applyBorder="1"/>
    <xf numFmtId="0" fontId="0" fillId="2" borderId="160" xfId="0" applyFill="1" applyBorder="1"/>
    <xf numFmtId="0" fontId="4" fillId="4" borderId="162" xfId="0" applyFont="1" applyFill="1" applyBorder="1" applyAlignment="1">
      <alignment horizontal="center"/>
    </xf>
    <xf numFmtId="0" fontId="4" fillId="4" borderId="86" xfId="0" applyFont="1" applyFill="1" applyBorder="1" applyAlignment="1">
      <alignment horizontal="center"/>
    </xf>
    <xf numFmtId="0" fontId="1" fillId="2" borderId="163" xfId="0" applyFont="1" applyFill="1" applyBorder="1" applyAlignment="1">
      <alignment horizontal="center"/>
    </xf>
    <xf numFmtId="0" fontId="0" fillId="2" borderId="137" xfId="0" applyFill="1" applyBorder="1" applyAlignment="1">
      <alignment horizontal="center"/>
    </xf>
    <xf numFmtId="0" fontId="4" fillId="4" borderId="164" xfId="0" applyFont="1" applyFill="1" applyBorder="1" applyAlignment="1">
      <alignment horizontal="center"/>
    </xf>
    <xf numFmtId="1" fontId="4" fillId="8" borderId="53" xfId="0" applyNumberFormat="1" applyFont="1" applyFill="1" applyBorder="1" applyAlignment="1">
      <alignment horizontal="right"/>
    </xf>
    <xf numFmtId="1" fontId="4" fillId="8" borderId="165" xfId="0" applyNumberFormat="1" applyFont="1" applyFill="1" applyBorder="1" applyAlignment="1">
      <alignment horizontal="right"/>
    </xf>
    <xf numFmtId="3" fontId="4" fillId="3" borderId="60" xfId="7" applyNumberFormat="1" applyFont="1" applyFill="1" applyBorder="1" applyAlignment="1" applyProtection="1">
      <alignment horizontal="right"/>
      <protection locked="0"/>
    </xf>
    <xf numFmtId="0" fontId="4" fillId="0" borderId="117" xfId="3" applyFont="1" applyBorder="1" applyAlignment="1">
      <alignment horizontal="center"/>
    </xf>
    <xf numFmtId="0" fontId="4" fillId="0" borderId="117" xfId="3" applyFont="1" applyBorder="1" applyAlignment="1">
      <alignment wrapText="1"/>
    </xf>
    <xf numFmtId="0" fontId="4" fillId="0" borderId="122" xfId="3" applyFont="1" applyBorder="1" applyAlignment="1">
      <alignment horizontal="center"/>
    </xf>
    <xf numFmtId="0" fontId="4" fillId="0" borderId="124" xfId="3" applyFont="1" applyBorder="1" applyAlignment="1">
      <alignment wrapText="1"/>
    </xf>
    <xf numFmtId="0" fontId="4" fillId="0" borderId="124" xfId="3" applyFont="1" applyBorder="1" applyAlignment="1">
      <alignment horizontal="center"/>
    </xf>
    <xf numFmtId="0" fontId="4" fillId="0" borderId="115" xfId="3" applyFont="1" applyBorder="1" applyAlignment="1">
      <alignment horizontal="center"/>
    </xf>
    <xf numFmtId="0" fontId="4" fillId="0" borderId="153" xfId="3" applyFont="1" applyBorder="1" applyAlignment="1">
      <alignment wrapText="1"/>
    </xf>
    <xf numFmtId="0" fontId="4" fillId="0" borderId="154" xfId="3" applyFont="1" applyBorder="1" applyAlignment="1">
      <alignment horizontal="center"/>
    </xf>
    <xf numFmtId="0" fontId="4" fillId="0" borderId="155" xfId="3" applyFont="1" applyBorder="1" applyAlignment="1">
      <alignment horizontal="center"/>
    </xf>
    <xf numFmtId="0" fontId="4" fillId="0" borderId="131" xfId="3" applyFont="1" applyBorder="1" applyAlignment="1">
      <alignment horizontal="center"/>
    </xf>
    <xf numFmtId="0" fontId="4" fillId="0" borderId="132" xfId="3" applyFont="1" applyBorder="1" applyAlignment="1">
      <alignment wrapText="1"/>
    </xf>
    <xf numFmtId="0" fontId="4" fillId="0" borderId="132" xfId="3" applyFont="1" applyBorder="1" applyAlignment="1">
      <alignment horizontal="center"/>
    </xf>
    <xf numFmtId="0" fontId="4" fillId="0" borderId="88" xfId="3" applyFont="1" applyBorder="1" applyAlignment="1">
      <alignment horizontal="center"/>
    </xf>
    <xf numFmtId="0" fontId="4" fillId="0" borderId="153" xfId="3" applyFont="1" applyBorder="1" applyAlignment="1">
      <alignment horizontal="center"/>
    </xf>
    <xf numFmtId="0" fontId="4" fillId="0" borderId="84" xfId="3" applyFont="1" applyBorder="1" applyAlignment="1">
      <alignment horizontal="center"/>
    </xf>
    <xf numFmtId="0" fontId="4" fillId="0" borderId="86" xfId="3" applyFont="1" applyBorder="1" applyAlignment="1">
      <alignment horizontal="center"/>
    </xf>
    <xf numFmtId="0" fontId="4" fillId="0" borderId="166" xfId="3" applyFont="1" applyBorder="1" applyAlignment="1">
      <alignment wrapText="1"/>
    </xf>
    <xf numFmtId="0" fontId="4" fillId="0" borderId="42" xfId="3" applyFont="1" applyBorder="1" applyAlignment="1">
      <alignment wrapText="1"/>
    </xf>
    <xf numFmtId="1" fontId="4" fillId="3" borderId="87" xfId="0" applyNumberFormat="1" applyFont="1" applyFill="1" applyBorder="1" applyAlignment="1" applyProtection="1">
      <alignment horizontal="right"/>
      <protection locked="0"/>
    </xf>
    <xf numFmtId="0" fontId="4" fillId="3" borderId="88" xfId="0" applyFont="1" applyFill="1" applyBorder="1" applyAlignment="1" applyProtection="1">
      <alignment horizontal="left"/>
      <protection locked="0"/>
    </xf>
    <xf numFmtId="0" fontId="37" fillId="0" borderId="40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/>
    </xf>
    <xf numFmtId="0" fontId="4" fillId="0" borderId="153" xfId="0" applyFont="1" applyBorder="1"/>
    <xf numFmtId="0" fontId="4" fillId="0" borderId="87" xfId="0" applyFont="1" applyBorder="1" applyAlignment="1">
      <alignment horizontal="center"/>
    </xf>
    <xf numFmtId="0" fontId="16" fillId="0" borderId="153" xfId="0" applyFont="1" applyBorder="1"/>
    <xf numFmtId="0" fontId="16" fillId="0" borderId="132" xfId="0" applyFont="1" applyBorder="1"/>
    <xf numFmtId="0" fontId="6" fillId="2" borderId="116" xfId="0" applyFont="1" applyFill="1" applyBorder="1" applyAlignment="1">
      <alignment wrapText="1"/>
    </xf>
    <xf numFmtId="0" fontId="4" fillId="0" borderId="118" xfId="0" applyFont="1" applyBorder="1" applyAlignment="1">
      <alignment horizontal="center"/>
    </xf>
    <xf numFmtId="0" fontId="4" fillId="0" borderId="121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4" fillId="0" borderId="117" xfId="0" applyFont="1" applyBorder="1" applyAlignment="1">
      <alignment horizontal="left"/>
    </xf>
    <xf numFmtId="0" fontId="5" fillId="2" borderId="37" xfId="0" applyFont="1" applyFill="1" applyBorder="1" applyAlignment="1">
      <alignment horizontal="center"/>
    </xf>
    <xf numFmtId="0" fontId="4" fillId="13" borderId="85" xfId="0" applyFont="1" applyFill="1" applyBorder="1"/>
    <xf numFmtId="0" fontId="4" fillId="13" borderId="167" xfId="0" applyFont="1" applyFill="1" applyBorder="1"/>
    <xf numFmtId="0" fontId="4" fillId="14" borderId="85" xfId="0" applyFont="1" applyFill="1" applyBorder="1"/>
    <xf numFmtId="168" fontId="4" fillId="13" borderId="87" xfId="0" applyNumberFormat="1" applyFont="1" applyFill="1" applyBorder="1"/>
    <xf numFmtId="0" fontId="4" fillId="13" borderId="168" xfId="0" applyFont="1" applyFill="1" applyBorder="1"/>
    <xf numFmtId="3" fontId="4" fillId="3" borderId="152" xfId="7" applyNumberFormat="1" applyFont="1" applyFill="1" applyBorder="1" applyAlignment="1" applyProtection="1">
      <alignment horizontal="right"/>
      <protection locked="0"/>
    </xf>
    <xf numFmtId="0" fontId="5" fillId="2" borderId="111" xfId="0" applyFont="1" applyFill="1" applyBorder="1" applyAlignment="1">
      <alignment horizontal="center"/>
    </xf>
    <xf numFmtId="0" fontId="4" fillId="0" borderId="169" xfId="0" applyFont="1" applyBorder="1" applyAlignment="1">
      <alignment horizontal="center"/>
    </xf>
    <xf numFmtId="0" fontId="4" fillId="0" borderId="168" xfId="0" applyFont="1" applyBorder="1" applyAlignment="1">
      <alignment horizontal="center"/>
    </xf>
    <xf numFmtId="0" fontId="5" fillId="2" borderId="152" xfId="0" applyFont="1" applyFill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4" fillId="0" borderId="145" xfId="0" applyFont="1" applyBorder="1"/>
    <xf numFmtId="0" fontId="4" fillId="0" borderId="145" xfId="0" applyFont="1" applyBorder="1" applyAlignment="1">
      <alignment horizontal="center"/>
    </xf>
    <xf numFmtId="0" fontId="4" fillId="0" borderId="146" xfId="0" applyFont="1" applyBorder="1" applyAlignment="1">
      <alignment horizontal="center"/>
    </xf>
    <xf numFmtId="0" fontId="4" fillId="0" borderId="170" xfId="0" applyFont="1" applyBorder="1" applyAlignment="1">
      <alignment horizontal="center"/>
    </xf>
    <xf numFmtId="0" fontId="4" fillId="0" borderId="171" xfId="0" applyFont="1" applyBorder="1"/>
    <xf numFmtId="0" fontId="4" fillId="0" borderId="171" xfId="0" applyFont="1" applyBorder="1" applyAlignment="1">
      <alignment horizontal="center"/>
    </xf>
    <xf numFmtId="0" fontId="4" fillId="0" borderId="172" xfId="0" applyFont="1" applyBorder="1" applyAlignment="1">
      <alignment horizontal="center"/>
    </xf>
    <xf numFmtId="0" fontId="16" fillId="0" borderId="117" xfId="0" applyFont="1" applyBorder="1" applyAlignment="1">
      <alignment horizontal="center"/>
    </xf>
    <xf numFmtId="0" fontId="4" fillId="0" borderId="94" xfId="0" applyFont="1" applyBorder="1"/>
    <xf numFmtId="0" fontId="4" fillId="0" borderId="109" xfId="0" applyFont="1" applyBorder="1"/>
    <xf numFmtId="0" fontId="5" fillId="2" borderId="173" xfId="0" applyFont="1" applyFill="1" applyBorder="1" applyAlignment="1">
      <alignment horizontal="center"/>
    </xf>
    <xf numFmtId="0" fontId="16" fillId="0" borderId="171" xfId="0" applyFont="1" applyBorder="1" applyAlignment="1">
      <alignment horizontal="center"/>
    </xf>
    <xf numFmtId="0" fontId="16" fillId="0" borderId="124" xfId="0" applyFont="1" applyBorder="1" applyAlignment="1">
      <alignment horizontal="center"/>
    </xf>
    <xf numFmtId="0" fontId="4" fillId="0" borderId="177" xfId="0" applyFont="1" applyBorder="1"/>
    <xf numFmtId="0" fontId="4" fillId="0" borderId="178" xfId="0" applyFont="1" applyBorder="1" applyAlignment="1">
      <alignment horizontal="center"/>
    </xf>
    <xf numFmtId="0" fontId="4" fillId="0" borderId="42" xfId="0" applyFont="1" applyBorder="1" applyAlignment="1">
      <alignment wrapText="1"/>
    </xf>
    <xf numFmtId="0" fontId="17" fillId="12" borderId="0" xfId="0" applyFont="1" applyFill="1"/>
    <xf numFmtId="1" fontId="4" fillId="9" borderId="125" xfId="0" applyNumberFormat="1" applyFont="1" applyFill="1" applyBorder="1" applyAlignment="1">
      <alignment horizontal="right"/>
    </xf>
    <xf numFmtId="0" fontId="17" fillId="12" borderId="66" xfId="0" applyFont="1" applyFill="1" applyBorder="1" applyAlignment="1">
      <alignment horizontal="center" wrapText="1"/>
    </xf>
    <xf numFmtId="0" fontId="17" fillId="12" borderId="98" xfId="0" applyFont="1" applyFill="1" applyBorder="1" applyAlignment="1">
      <alignment horizontal="center" wrapText="1"/>
    </xf>
    <xf numFmtId="0" fontId="17" fillId="12" borderId="5" xfId="0" applyFont="1" applyFill="1" applyBorder="1" applyAlignment="1">
      <alignment horizontal="center" wrapText="1"/>
    </xf>
    <xf numFmtId="0" fontId="17" fillId="12" borderId="112" xfId="0" applyFont="1" applyFill="1" applyBorder="1"/>
    <xf numFmtId="0" fontId="17" fillId="12" borderId="113" xfId="0" applyFont="1" applyFill="1" applyBorder="1"/>
    <xf numFmtId="0" fontId="1" fillId="0" borderId="117" xfId="0" applyFont="1" applyBorder="1" applyAlignment="1">
      <alignment horizontal="center"/>
    </xf>
    <xf numFmtId="0" fontId="17" fillId="12" borderId="127" xfId="0" applyFont="1" applyFill="1" applyBorder="1"/>
    <xf numFmtId="0" fontId="17" fillId="12" borderId="125" xfId="0" applyFont="1" applyFill="1" applyBorder="1"/>
    <xf numFmtId="0" fontId="17" fillId="12" borderId="126" xfId="0" applyFont="1" applyFill="1" applyBorder="1"/>
    <xf numFmtId="0" fontId="17" fillId="12" borderId="111" xfId="0" applyFont="1" applyFill="1" applyBorder="1"/>
    <xf numFmtId="0" fontId="17" fillId="12" borderId="130" xfId="0" applyFont="1" applyFill="1" applyBorder="1"/>
    <xf numFmtId="0" fontId="17" fillId="12" borderId="99" xfId="0" applyFont="1" applyFill="1" applyBorder="1"/>
    <xf numFmtId="0" fontId="1" fillId="0" borderId="119" xfId="0" applyFont="1" applyBorder="1" applyAlignment="1">
      <alignment horizontal="center"/>
    </xf>
    <xf numFmtId="0" fontId="1" fillId="0" borderId="145" xfId="0" applyFont="1" applyBorder="1" applyAlignment="1">
      <alignment horizontal="center"/>
    </xf>
    <xf numFmtId="0" fontId="1" fillId="0" borderId="142" xfId="0" applyFont="1" applyBorder="1" applyAlignment="1">
      <alignment horizontal="center"/>
    </xf>
    <xf numFmtId="0" fontId="1" fillId="0" borderId="120" xfId="0" applyFont="1" applyBorder="1" applyAlignment="1">
      <alignment horizontal="center"/>
    </xf>
    <xf numFmtId="0" fontId="1" fillId="0" borderId="122" xfId="0" applyFont="1" applyBorder="1" applyAlignment="1">
      <alignment horizontal="center"/>
    </xf>
    <xf numFmtId="0" fontId="1" fillId="0" borderId="146" xfId="0" applyFont="1" applyBorder="1" applyAlignment="1">
      <alignment horizontal="center"/>
    </xf>
    <xf numFmtId="0" fontId="1" fillId="0" borderId="143" xfId="0" applyFont="1" applyBorder="1" applyAlignment="1">
      <alignment horizontal="center"/>
    </xf>
    <xf numFmtId="0" fontId="1" fillId="0" borderId="124" xfId="0" applyFont="1" applyBorder="1" applyAlignment="1">
      <alignment horizontal="center" wrapText="1"/>
    </xf>
    <xf numFmtId="0" fontId="1" fillId="0" borderId="115" xfId="0" applyFont="1" applyBorder="1" applyAlignment="1">
      <alignment horizontal="center" wrapText="1"/>
    </xf>
    <xf numFmtId="0" fontId="1" fillId="0" borderId="119" xfId="0" applyFont="1" applyBorder="1" applyAlignment="1">
      <alignment horizontal="center" wrapText="1"/>
    </xf>
    <xf numFmtId="0" fontId="1" fillId="0" borderId="120" xfId="0" applyFont="1" applyBorder="1" applyAlignment="1">
      <alignment horizontal="center" wrapText="1"/>
    </xf>
    <xf numFmtId="0" fontId="1" fillId="0" borderId="117" xfId="0" applyFont="1" applyBorder="1" applyAlignment="1">
      <alignment horizontal="center" wrapText="1"/>
    </xf>
    <xf numFmtId="0" fontId="1" fillId="0" borderId="122" xfId="0" applyFont="1" applyBorder="1" applyAlignment="1">
      <alignment horizontal="center" wrapText="1"/>
    </xf>
    <xf numFmtId="0" fontId="17" fillId="12" borderId="152" xfId="0" applyFont="1" applyFill="1" applyBorder="1" applyAlignment="1">
      <alignment horizontal="center"/>
    </xf>
    <xf numFmtId="0" fontId="17" fillId="12" borderId="181" xfId="0" applyFont="1" applyFill="1" applyBorder="1" applyAlignment="1">
      <alignment horizontal="center"/>
    </xf>
    <xf numFmtId="0" fontId="17" fillId="12" borderId="105" xfId="0" applyFont="1" applyFill="1" applyBorder="1" applyAlignment="1">
      <alignment horizontal="center"/>
    </xf>
    <xf numFmtId="0" fontId="17" fillId="12" borderId="38" xfId="0" applyFont="1" applyFill="1" applyBorder="1" applyAlignment="1">
      <alignment horizontal="center" wrapText="1"/>
    </xf>
    <xf numFmtId="0" fontId="1" fillId="0" borderId="174" xfId="0" applyFont="1" applyBorder="1"/>
    <xf numFmtId="0" fontId="35" fillId="0" borderId="175" xfId="0" applyFont="1" applyBorder="1"/>
    <xf numFmtId="0" fontId="1" fillId="0" borderId="175" xfId="0" applyFont="1" applyBorder="1"/>
    <xf numFmtId="0" fontId="1" fillId="0" borderId="183" xfId="0" applyFont="1" applyBorder="1"/>
    <xf numFmtId="0" fontId="1" fillId="0" borderId="184" xfId="0" applyFont="1" applyBorder="1"/>
    <xf numFmtId="0" fontId="1" fillId="0" borderId="176" xfId="0" applyFont="1" applyBorder="1" applyAlignment="1">
      <alignment wrapText="1"/>
    </xf>
    <xf numFmtId="0" fontId="1" fillId="0" borderId="174" xfId="0" applyFont="1" applyBorder="1" applyAlignment="1">
      <alignment wrapText="1"/>
    </xf>
    <xf numFmtId="0" fontId="1" fillId="0" borderId="175" xfId="0" applyFont="1" applyBorder="1" applyAlignment="1">
      <alignment wrapText="1"/>
    </xf>
    <xf numFmtId="0" fontId="39" fillId="0" borderId="0" xfId="0" applyFont="1"/>
    <xf numFmtId="0" fontId="0" fillId="0" borderId="185" xfId="0" applyBorder="1" applyAlignment="1">
      <alignment horizontal="center"/>
    </xf>
    <xf numFmtId="0" fontId="0" fillId="0" borderId="186" xfId="0" applyBorder="1" applyAlignment="1">
      <alignment horizontal="center"/>
    </xf>
    <xf numFmtId="0" fontId="0" fillId="0" borderId="18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80" xfId="0" applyBorder="1" applyAlignment="1">
      <alignment horizontal="center"/>
    </xf>
    <xf numFmtId="0" fontId="17" fillId="12" borderId="152" xfId="0" applyFont="1" applyFill="1" applyBorder="1" applyAlignment="1">
      <alignment horizontal="center" wrapText="1"/>
    </xf>
    <xf numFmtId="0" fontId="17" fillId="12" borderId="127" xfId="0" applyFont="1" applyFill="1" applyBorder="1" applyAlignment="1">
      <alignment horizontal="center" wrapText="1"/>
    </xf>
    <xf numFmtId="0" fontId="40" fillId="2" borderId="141" xfId="3" applyFont="1" applyFill="1" applyBorder="1" applyAlignment="1">
      <alignment horizontal="left" vertical="center" wrapText="1"/>
    </xf>
    <xf numFmtId="0" fontId="40" fillId="2" borderId="142" xfId="3" applyFont="1" applyFill="1" applyBorder="1" applyAlignment="1">
      <alignment horizontal="left" vertical="center"/>
    </xf>
    <xf numFmtId="0" fontId="40" fillId="2" borderId="142" xfId="3" applyFont="1" applyFill="1" applyBorder="1" applyAlignment="1">
      <alignment horizontal="center" vertical="center"/>
    </xf>
    <xf numFmtId="0" fontId="40" fillId="2" borderId="143" xfId="3" applyFont="1" applyFill="1" applyBorder="1" applyAlignment="1">
      <alignment horizontal="center" vertical="center"/>
    </xf>
    <xf numFmtId="165" fontId="4" fillId="5" borderId="85" xfId="0" applyNumberFormat="1" applyFont="1" applyFill="1" applyBorder="1" applyAlignment="1" applyProtection="1">
      <alignment horizontal="right"/>
      <protection locked="0"/>
    </xf>
    <xf numFmtId="164" fontId="4" fillId="7" borderId="85" xfId="0" applyNumberFormat="1" applyFont="1" applyFill="1" applyBorder="1" applyAlignment="1">
      <alignment horizontal="right"/>
    </xf>
    <xf numFmtId="165" fontId="4" fillId="5" borderId="87" xfId="0" applyNumberFormat="1" applyFont="1" applyFill="1" applyBorder="1" applyAlignment="1" applyProtection="1">
      <alignment horizontal="right"/>
      <protection locked="0"/>
    </xf>
    <xf numFmtId="0" fontId="4" fillId="5" borderId="88" xfId="0" applyFont="1" applyFill="1" applyBorder="1" applyAlignment="1" applyProtection="1">
      <alignment horizontal="left"/>
      <protection locked="0"/>
    </xf>
    <xf numFmtId="0" fontId="1" fillId="0" borderId="13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7" fillId="0" borderId="0" xfId="3" applyFont="1"/>
    <xf numFmtId="0" fontId="34" fillId="0" borderId="0" xfId="3" applyFont="1"/>
    <xf numFmtId="0" fontId="17" fillId="0" borderId="0" xfId="3" applyFont="1" applyAlignment="1">
      <alignment horizontal="center" vertical="top"/>
    </xf>
    <xf numFmtId="0" fontId="1" fillId="0" borderId="0" xfId="3" applyAlignment="1">
      <alignment vertical="top"/>
    </xf>
    <xf numFmtId="0" fontId="17" fillId="0" borderId="0" xfId="3" applyFont="1" applyAlignment="1">
      <alignment horizontal="center"/>
    </xf>
    <xf numFmtId="0" fontId="34" fillId="0" borderId="0" xfId="3" quotePrefix="1" applyFont="1" applyAlignment="1">
      <alignment horizontal="left"/>
    </xf>
    <xf numFmtId="0" fontId="41" fillId="0" borderId="0" xfId="3" applyFont="1"/>
    <xf numFmtId="0" fontId="42" fillId="0" borderId="0" xfId="3" applyFont="1" applyAlignment="1">
      <alignment horizontal="left"/>
    </xf>
    <xf numFmtId="0" fontId="1" fillId="0" borderId="0" xfId="3" applyAlignment="1">
      <alignment horizontal="left"/>
    </xf>
    <xf numFmtId="0" fontId="17" fillId="0" borderId="34" xfId="3" applyFont="1" applyBorder="1" applyAlignment="1">
      <alignment horizontal="center" vertical="top"/>
    </xf>
    <xf numFmtId="0" fontId="17" fillId="0" borderId="100" xfId="3" applyFont="1" applyBorder="1" applyAlignment="1">
      <alignment horizontal="center"/>
    </xf>
    <xf numFmtId="0" fontId="17" fillId="0" borderId="36" xfId="3" applyFont="1" applyBorder="1" applyAlignment="1">
      <alignment horizontal="center"/>
    </xf>
    <xf numFmtId="0" fontId="17" fillId="0" borderId="100" xfId="3" applyFont="1" applyBorder="1" applyAlignment="1">
      <alignment horizontal="center" vertical="top"/>
    </xf>
    <xf numFmtId="0" fontId="17" fillId="2" borderId="1" xfId="3" applyFont="1" applyFill="1" applyBorder="1" applyAlignment="1">
      <alignment horizontal="center"/>
    </xf>
    <xf numFmtId="0" fontId="42" fillId="2" borderId="3" xfId="3" applyFont="1" applyFill="1" applyBorder="1"/>
    <xf numFmtId="0" fontId="1" fillId="0" borderId="0" xfId="3" applyAlignment="1">
      <alignment horizontal="center"/>
    </xf>
    <xf numFmtId="0" fontId="1" fillId="0" borderId="23" xfId="3" applyBorder="1" applyAlignment="1">
      <alignment horizontal="center"/>
    </xf>
    <xf numFmtId="0" fontId="1" fillId="0" borderId="24" xfId="3" applyBorder="1" applyAlignment="1">
      <alignment horizontal="center"/>
    </xf>
    <xf numFmtId="0" fontId="1" fillId="0" borderId="29" xfId="3" applyBorder="1" applyAlignment="1">
      <alignment vertical="top"/>
    </xf>
    <xf numFmtId="0" fontId="1" fillId="0" borderId="24" xfId="3" applyBorder="1" applyAlignment="1">
      <alignment horizontal="center" vertical="top"/>
    </xf>
    <xf numFmtId="0" fontId="1" fillId="0" borderId="189" xfId="3" applyBorder="1" applyAlignment="1">
      <alignment horizontal="center"/>
    </xf>
    <xf numFmtId="0" fontId="1" fillId="0" borderId="190" xfId="3" applyBorder="1" applyAlignment="1">
      <alignment vertical="top"/>
    </xf>
    <xf numFmtId="0" fontId="1" fillId="0" borderId="49" xfId="3" applyBorder="1" applyAlignment="1">
      <alignment horizontal="center"/>
    </xf>
    <xf numFmtId="0" fontId="35" fillId="0" borderId="54" xfId="3" applyFont="1" applyBorder="1" applyAlignment="1">
      <alignment vertical="top" wrapText="1"/>
    </xf>
    <xf numFmtId="0" fontId="1" fillId="0" borderId="0" xfId="3" applyAlignment="1">
      <alignment horizontal="left" vertical="center" wrapText="1"/>
    </xf>
    <xf numFmtId="0" fontId="43" fillId="0" borderId="0" xfId="3" applyFont="1" applyAlignment="1">
      <alignment vertical="center" wrapText="1"/>
    </xf>
    <xf numFmtId="0" fontId="17" fillId="0" borderId="7" xfId="3" applyFont="1" applyBorder="1"/>
    <xf numFmtId="0" fontId="17" fillId="0" borderId="111" xfId="3" applyFont="1" applyBorder="1" applyProtection="1">
      <protection locked="0"/>
    </xf>
    <xf numFmtId="0" fontId="45" fillId="0" borderId="130" xfId="3" applyFont="1" applyBorder="1" applyAlignment="1">
      <alignment wrapText="1"/>
    </xf>
    <xf numFmtId="0" fontId="1" fillId="0" borderId="130" xfId="3" applyBorder="1" applyProtection="1">
      <protection locked="0"/>
    </xf>
    <xf numFmtId="0" fontId="1" fillId="0" borderId="99" xfId="3" applyBorder="1" applyProtection="1">
      <protection locked="0"/>
    </xf>
    <xf numFmtId="0" fontId="17" fillId="0" borderId="1" xfId="3" applyFont="1" applyBorder="1" applyProtection="1">
      <protection locked="0"/>
    </xf>
    <xf numFmtId="0" fontId="1" fillId="0" borderId="112" xfId="3" applyBorder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/>
      <protection locked="0"/>
    </xf>
    <xf numFmtId="0" fontId="1" fillId="0" borderId="113" xfId="3" applyBorder="1" applyAlignment="1" applyProtection="1">
      <alignment horizontal="left" vertical="top"/>
      <protection locked="0"/>
    </xf>
    <xf numFmtId="0" fontId="1" fillId="0" borderId="4" xfId="3" applyBorder="1" applyAlignment="1" applyProtection="1">
      <alignment horizontal="left" vertical="top"/>
      <protection locked="0"/>
    </xf>
    <xf numFmtId="0" fontId="1" fillId="0" borderId="5" xfId="3" applyBorder="1" applyAlignment="1" applyProtection="1">
      <alignment horizontal="left" vertical="top"/>
      <protection locked="0"/>
    </xf>
    <xf numFmtId="0" fontId="1" fillId="0" borderId="114" xfId="3" applyBorder="1" applyAlignment="1" applyProtection="1">
      <alignment horizontal="left" vertical="top"/>
      <protection locked="0"/>
    </xf>
    <xf numFmtId="0" fontId="1" fillId="0" borderId="139" xfId="3" applyBorder="1" applyAlignment="1" applyProtection="1">
      <alignment horizontal="left" vertical="top"/>
      <protection locked="0"/>
    </xf>
    <xf numFmtId="0" fontId="1" fillId="0" borderId="140" xfId="3" applyBorder="1" applyAlignment="1" applyProtection="1">
      <alignment horizontal="left" vertical="top"/>
      <protection locked="0"/>
    </xf>
    <xf numFmtId="0" fontId="1" fillId="0" borderId="6" xfId="3" applyBorder="1" applyAlignment="1" applyProtection="1">
      <alignment horizontal="left" vertical="top"/>
      <protection locked="0"/>
    </xf>
    <xf numFmtId="0" fontId="1" fillId="0" borderId="7" xfId="3" applyBorder="1" applyAlignment="1" applyProtection="1">
      <alignment horizontal="left" vertical="top"/>
      <protection locked="0"/>
    </xf>
    <xf numFmtId="0" fontId="1" fillId="0" borderId="8" xfId="3" applyBorder="1" applyAlignment="1" applyProtection="1">
      <alignment horizontal="left" vertical="top"/>
      <protection locked="0"/>
    </xf>
    <xf numFmtId="0" fontId="1" fillId="0" borderId="2" xfId="3" applyBorder="1"/>
    <xf numFmtId="0" fontId="1" fillId="0" borderId="29" xfId="3" applyBorder="1"/>
    <xf numFmtId="0" fontId="1" fillId="0" borderId="0" xfId="3" applyAlignment="1">
      <alignment horizontal="right"/>
    </xf>
    <xf numFmtId="0" fontId="42" fillId="0" borderId="0" xfId="3" applyFont="1"/>
    <xf numFmtId="0" fontId="17" fillId="17" borderId="100" xfId="3" applyFont="1" applyFill="1" applyBorder="1" applyAlignment="1">
      <alignment horizontal="center"/>
    </xf>
    <xf numFmtId="1" fontId="17" fillId="17" borderId="34" xfId="3" applyNumberFormat="1" applyFont="1" applyFill="1" applyBorder="1" applyAlignment="1">
      <alignment horizontal="center" vertical="center" wrapText="1"/>
    </xf>
    <xf numFmtId="1" fontId="17" fillId="17" borderId="39" xfId="3" applyNumberFormat="1" applyFont="1" applyFill="1" applyBorder="1" applyAlignment="1">
      <alignment horizontal="center" vertical="center" wrapText="1"/>
    </xf>
    <xf numFmtId="1" fontId="17" fillId="17" borderId="100" xfId="3" applyNumberFormat="1" applyFont="1" applyFill="1" applyBorder="1" applyAlignment="1">
      <alignment horizontal="center" vertical="center" wrapText="1"/>
    </xf>
    <xf numFmtId="0" fontId="17" fillId="17" borderId="100" xfId="3" applyFont="1" applyFill="1" applyBorder="1" applyAlignment="1">
      <alignment horizontal="center" vertical="center" wrapText="1"/>
    </xf>
    <xf numFmtId="0" fontId="17" fillId="17" borderId="2" xfId="3" applyFont="1" applyFill="1" applyBorder="1" applyAlignment="1">
      <alignment horizontal="center" vertical="center" wrapText="1"/>
    </xf>
    <xf numFmtId="0" fontId="17" fillId="17" borderId="107" xfId="3" applyFont="1" applyFill="1" applyBorder="1" applyAlignment="1">
      <alignment horizontal="center" vertical="center" wrapText="1"/>
    </xf>
    <xf numFmtId="1" fontId="17" fillId="17" borderId="1" xfId="3" applyNumberFormat="1" applyFont="1" applyFill="1" applyBorder="1" applyAlignment="1">
      <alignment horizontal="center" vertical="center" wrapText="1"/>
    </xf>
    <xf numFmtId="0" fontId="17" fillId="17" borderId="35" xfId="3" applyFont="1" applyFill="1" applyBorder="1" applyAlignment="1">
      <alignment horizontal="center" vertical="center" wrapText="1"/>
    </xf>
    <xf numFmtId="1" fontId="46" fillId="18" borderId="4" xfId="3" applyNumberFormat="1" applyFont="1" applyFill="1" applyBorder="1" applyAlignment="1">
      <alignment horizontal="left"/>
    </xf>
    <xf numFmtId="1" fontId="46" fillId="18" borderId="0" xfId="3" applyNumberFormat="1" applyFont="1" applyFill="1" applyAlignment="1">
      <alignment horizontal="left"/>
    </xf>
    <xf numFmtId="0" fontId="36" fillId="18" borderId="0" xfId="3" applyFont="1" applyFill="1"/>
    <xf numFmtId="0" fontId="47" fillId="0" borderId="34" xfId="3" applyFont="1" applyBorder="1" applyAlignment="1">
      <alignment horizontal="center"/>
    </xf>
    <xf numFmtId="0" fontId="47" fillId="0" borderId="36" xfId="3" applyFont="1" applyBorder="1" applyAlignment="1">
      <alignment horizontal="center"/>
    </xf>
    <xf numFmtId="0" fontId="47" fillId="0" borderId="100" xfId="3" applyFont="1" applyBorder="1" applyAlignment="1">
      <alignment horizontal="center"/>
    </xf>
    <xf numFmtId="0" fontId="47" fillId="18" borderId="35" xfId="3" applyFont="1" applyFill="1" applyBorder="1" applyAlignment="1">
      <alignment horizontal="center"/>
    </xf>
    <xf numFmtId="0" fontId="47" fillId="18" borderId="100" xfId="3" applyFont="1" applyFill="1" applyBorder="1" applyAlignment="1">
      <alignment horizontal="center"/>
    </xf>
    <xf numFmtId="1" fontId="46" fillId="18" borderId="34" xfId="3" applyNumberFormat="1" applyFont="1" applyFill="1" applyBorder="1" applyAlignment="1">
      <alignment horizontal="left"/>
    </xf>
    <xf numFmtId="1" fontId="46" fillId="18" borderId="35" xfId="3" applyNumberFormat="1" applyFont="1" applyFill="1" applyBorder="1" applyAlignment="1">
      <alignment horizontal="left"/>
    </xf>
    <xf numFmtId="0" fontId="36" fillId="18" borderId="36" xfId="3" applyFont="1" applyFill="1" applyBorder="1"/>
    <xf numFmtId="0" fontId="47" fillId="0" borderId="35" xfId="3" applyFont="1" applyBorder="1" applyAlignment="1">
      <alignment horizontal="center"/>
    </xf>
    <xf numFmtId="1" fontId="1" fillId="10" borderId="69" xfId="3" applyNumberFormat="1" applyFill="1" applyBorder="1" applyAlignment="1" applyProtection="1">
      <alignment horizontal="center" vertical="center" wrapText="1"/>
      <protection locked="0"/>
    </xf>
    <xf numFmtId="0" fontId="1" fillId="10" borderId="60" xfId="3" applyFill="1" applyBorder="1" applyAlignment="1" applyProtection="1">
      <alignment horizontal="center" vertical="center" wrapText="1"/>
      <protection locked="0"/>
    </xf>
    <xf numFmtId="0" fontId="1" fillId="10" borderId="68" xfId="3" applyFill="1" applyBorder="1" applyAlignment="1" applyProtection="1">
      <alignment horizontal="center" vertical="center" wrapText="1"/>
      <protection locked="0"/>
    </xf>
    <xf numFmtId="0" fontId="1" fillId="10" borderId="192" xfId="3" applyFill="1" applyBorder="1" applyAlignment="1" applyProtection="1">
      <alignment horizontal="center" vertical="center" wrapText="1"/>
      <protection locked="0"/>
    </xf>
    <xf numFmtId="0" fontId="1" fillId="10" borderId="9" xfId="3" applyFill="1" applyBorder="1" applyAlignment="1" applyProtection="1">
      <alignment horizontal="center" vertical="center" wrapText="1"/>
      <protection locked="0"/>
    </xf>
    <xf numFmtId="3" fontId="1" fillId="10" borderId="192" xfId="3" applyNumberFormat="1" applyFill="1" applyBorder="1" applyAlignment="1" applyProtection="1">
      <alignment horizontal="center"/>
      <protection locked="0"/>
    </xf>
    <xf numFmtId="1" fontId="38" fillId="10" borderId="60" xfId="3" applyNumberFormat="1" applyFont="1" applyFill="1" applyBorder="1" applyAlignment="1" applyProtection="1">
      <alignment horizontal="center" vertical="center" wrapText="1"/>
      <protection locked="0"/>
    </xf>
    <xf numFmtId="1" fontId="38" fillId="10" borderId="42" xfId="3" applyNumberFormat="1" applyFont="1" applyFill="1" applyBorder="1" applyAlignment="1" applyProtection="1">
      <alignment horizontal="center" vertical="center" wrapText="1"/>
      <protection locked="0"/>
    </xf>
    <xf numFmtId="0" fontId="38" fillId="10" borderId="68" xfId="3" applyFont="1" applyFill="1" applyBorder="1" applyAlignment="1" applyProtection="1">
      <alignment horizontal="center" vertical="center" wrapText="1"/>
      <protection locked="0"/>
    </xf>
    <xf numFmtId="1" fontId="38" fillId="10" borderId="69" xfId="3" applyNumberFormat="1" applyFont="1" applyFill="1" applyBorder="1" applyAlignment="1" applyProtection="1">
      <alignment horizontal="center" vertical="center" wrapText="1"/>
      <protection locked="0"/>
    </xf>
    <xf numFmtId="0" fontId="38" fillId="10" borderId="60" xfId="3" applyFont="1" applyFill="1" applyBorder="1" applyAlignment="1" applyProtection="1">
      <alignment horizontal="center" vertical="center" wrapText="1"/>
      <protection locked="0"/>
    </xf>
    <xf numFmtId="0" fontId="38" fillId="10" borderId="192" xfId="3" applyFont="1" applyFill="1" applyBorder="1" applyAlignment="1" applyProtection="1">
      <alignment horizontal="center" vertical="center" wrapText="1"/>
      <protection locked="0"/>
    </xf>
    <xf numFmtId="0" fontId="38" fillId="10" borderId="9" xfId="3" applyFont="1" applyFill="1" applyBorder="1" applyAlignment="1" applyProtection="1">
      <alignment horizontal="center" vertical="center" wrapText="1"/>
      <protection locked="0"/>
    </xf>
    <xf numFmtId="3" fontId="48" fillId="10" borderId="192" xfId="3" applyNumberFormat="1" applyFont="1" applyFill="1" applyBorder="1" applyAlignment="1" applyProtection="1">
      <alignment horizontal="center"/>
      <protection locked="0"/>
    </xf>
    <xf numFmtId="1" fontId="1" fillId="10" borderId="24" xfId="3" applyNumberFormat="1" applyFill="1" applyBorder="1" applyAlignment="1" applyProtection="1">
      <alignment horizontal="center" vertical="center" wrapText="1"/>
      <protection locked="0"/>
    </xf>
    <xf numFmtId="1" fontId="1" fillId="10" borderId="29" xfId="3" applyNumberFormat="1" applyFill="1" applyBorder="1" applyAlignment="1" applyProtection="1">
      <alignment horizontal="center" vertical="center" wrapText="1"/>
      <protection locked="0"/>
    </xf>
    <xf numFmtId="0" fontId="1" fillId="10" borderId="30" xfId="3" applyFill="1" applyBorder="1" applyAlignment="1" applyProtection="1">
      <alignment horizontal="center" vertical="center" wrapText="1"/>
      <protection locked="0"/>
    </xf>
    <xf numFmtId="0" fontId="1" fillId="10" borderId="24" xfId="3" applyFill="1" applyBorder="1" applyAlignment="1" applyProtection="1">
      <alignment horizontal="center" vertical="center" wrapText="1"/>
      <protection locked="0"/>
    </xf>
    <xf numFmtId="0" fontId="1" fillId="10" borderId="102" xfId="3" applyFill="1" applyBorder="1" applyAlignment="1" applyProtection="1">
      <alignment horizontal="center" vertical="center" wrapText="1"/>
      <protection locked="0"/>
    </xf>
    <xf numFmtId="0" fontId="1" fillId="10" borderId="69" xfId="3" applyFill="1" applyBorder="1" applyAlignment="1" applyProtection="1">
      <alignment horizontal="center" vertical="center" wrapText="1"/>
      <protection locked="0"/>
    </xf>
    <xf numFmtId="3" fontId="1" fillId="10" borderId="102" xfId="3" applyNumberFormat="1" applyFill="1" applyBorder="1" applyAlignment="1" applyProtection="1">
      <alignment horizontal="center"/>
      <protection locked="0"/>
    </xf>
    <xf numFmtId="1" fontId="1" fillId="10" borderId="60" xfId="3" applyNumberFormat="1" applyFill="1" applyBorder="1" applyAlignment="1" applyProtection="1">
      <alignment horizontal="center" vertical="center" wrapText="1"/>
      <protection locked="0"/>
    </xf>
    <xf numFmtId="1" fontId="1" fillId="10" borderId="42" xfId="3" applyNumberFormat="1" applyFill="1" applyBorder="1" applyAlignment="1" applyProtection="1">
      <alignment horizontal="center" vertical="center" wrapText="1"/>
      <protection locked="0"/>
    </xf>
    <xf numFmtId="3" fontId="1" fillId="10" borderId="69" xfId="3" applyNumberFormat="1" applyFill="1" applyBorder="1" applyAlignment="1" applyProtection="1">
      <alignment horizontal="center"/>
      <protection locked="0"/>
    </xf>
    <xf numFmtId="0" fontId="1" fillId="10" borderId="30" xfId="3" applyFill="1" applyBorder="1" applyAlignment="1" applyProtection="1">
      <alignment vertical="center" wrapText="1"/>
      <protection locked="0"/>
    </xf>
    <xf numFmtId="0" fontId="49" fillId="0" borderId="0" xfId="3" applyFont="1" applyAlignment="1">
      <alignment horizontal="left"/>
    </xf>
    <xf numFmtId="0" fontId="50" fillId="0" borderId="0" xfId="3" applyFont="1"/>
    <xf numFmtId="3" fontId="36" fillId="0" borderId="0" xfId="3" applyNumberFormat="1" applyFont="1"/>
    <xf numFmtId="0" fontId="42" fillId="0" borderId="0" xfId="3" applyFont="1" applyAlignment="1">
      <alignment horizontal="right"/>
    </xf>
    <xf numFmtId="0" fontId="51" fillId="0" borderId="0" xfId="3" applyFont="1"/>
    <xf numFmtId="0" fontId="1" fillId="0" borderId="0" xfId="3" quotePrefix="1"/>
    <xf numFmtId="0" fontId="52" fillId="19" borderId="29" xfId="3" applyFont="1" applyFill="1" applyBorder="1" applyAlignment="1">
      <alignment horizontal="center"/>
    </xf>
    <xf numFmtId="0" fontId="1" fillId="0" borderId="57" xfId="3" applyBorder="1"/>
    <xf numFmtId="0" fontId="1" fillId="0" borderId="42" xfId="3" applyBorder="1"/>
    <xf numFmtId="0" fontId="1" fillId="0" borderId="29" xfId="3" applyBorder="1" applyAlignment="1">
      <alignment horizontal="left" vertical="top" wrapText="1"/>
    </xf>
    <xf numFmtId="0" fontId="1" fillId="0" borderId="79" xfId="3" applyBorder="1"/>
    <xf numFmtId="0" fontId="53" fillId="0" borderId="0" xfId="3" applyFont="1"/>
    <xf numFmtId="0" fontId="54" fillId="0" borderId="0" xfId="3" applyFont="1"/>
    <xf numFmtId="0" fontId="52" fillId="19" borderId="0" xfId="3" applyFont="1" applyFill="1" applyAlignment="1">
      <alignment horizontal="center"/>
    </xf>
    <xf numFmtId="0" fontId="1" fillId="0" borderId="101" xfId="3" applyBorder="1"/>
    <xf numFmtId="0" fontId="1" fillId="0" borderId="102" xfId="3" applyBorder="1"/>
    <xf numFmtId="0" fontId="1" fillId="0" borderId="103" xfId="3" applyBorder="1"/>
    <xf numFmtId="0" fontId="1" fillId="0" borderId="48" xfId="3" applyBorder="1" applyAlignment="1">
      <alignment horizontal="left"/>
    </xf>
    <xf numFmtId="0" fontId="37" fillId="0" borderId="0" xfId="0" applyFont="1"/>
    <xf numFmtId="0" fontId="38" fillId="0" borderId="0" xfId="3" applyFont="1"/>
    <xf numFmtId="10" fontId="1" fillId="6" borderId="87" xfId="2" applyNumberFormat="1" applyFont="1" applyFill="1" applyBorder="1" applyAlignment="1" applyProtection="1">
      <alignment horizontal="center" vertical="center"/>
    </xf>
    <xf numFmtId="0" fontId="0" fillId="0" borderId="0" xfId="3" applyFont="1" applyAlignment="1">
      <alignment horizontal="center"/>
    </xf>
    <xf numFmtId="0" fontId="42" fillId="2" borderId="152" xfId="3" quotePrefix="1" applyFont="1" applyFill="1" applyBorder="1" applyAlignment="1">
      <alignment horizontal="center" wrapText="1"/>
    </xf>
    <xf numFmtId="0" fontId="42" fillId="2" borderId="133" xfId="3" quotePrefix="1" applyFont="1" applyFill="1" applyBorder="1" applyAlignment="1">
      <alignment horizontal="center" vertical="center" wrapText="1"/>
    </xf>
    <xf numFmtId="0" fontId="42" fillId="16" borderId="125" xfId="3" applyFont="1" applyFill="1" applyBorder="1"/>
    <xf numFmtId="0" fontId="1" fillId="0" borderId="83" xfId="3" applyBorder="1" applyAlignment="1">
      <alignment horizontal="center"/>
    </xf>
    <xf numFmtId="0" fontId="1" fillId="0" borderId="153" xfId="3" applyBorder="1" applyAlignment="1">
      <alignment vertical="top"/>
    </xf>
    <xf numFmtId="0" fontId="1" fillId="0" borderId="85" xfId="3" applyBorder="1" applyAlignment="1">
      <alignment horizontal="center"/>
    </xf>
    <xf numFmtId="0" fontId="1" fillId="0" borderId="195" xfId="3" applyBorder="1" applyAlignment="1">
      <alignment horizontal="center"/>
    </xf>
    <xf numFmtId="0" fontId="1" fillId="0" borderId="196" xfId="3" applyBorder="1" applyAlignment="1">
      <alignment horizontal="center"/>
    </xf>
    <xf numFmtId="0" fontId="35" fillId="0" borderId="197" xfId="3" applyFont="1" applyBorder="1" applyAlignment="1">
      <alignment vertical="top" wrapText="1"/>
    </xf>
    <xf numFmtId="0" fontId="35" fillId="0" borderId="0" xfId="3" applyFont="1" applyAlignment="1">
      <alignment vertical="top" wrapText="1"/>
    </xf>
    <xf numFmtId="0" fontId="1" fillId="0" borderId="0" xfId="3" applyAlignment="1">
      <alignment horizontal="center" vertical="center"/>
    </xf>
    <xf numFmtId="0" fontId="17" fillId="17" borderId="180" xfId="3" applyFont="1" applyFill="1" applyBorder="1" applyAlignment="1">
      <alignment horizontal="center" vertical="center" wrapText="1"/>
    </xf>
    <xf numFmtId="0" fontId="17" fillId="17" borderId="1" xfId="3" applyFont="1" applyFill="1" applyBorder="1" applyAlignment="1">
      <alignment horizontal="center" vertical="center" wrapText="1"/>
    </xf>
    <xf numFmtId="1" fontId="1" fillId="10" borderId="83" xfId="3" applyNumberFormat="1" applyFill="1" applyBorder="1" applyAlignment="1" applyProtection="1">
      <alignment horizontal="center" vertical="center" wrapText="1"/>
      <protection locked="0"/>
    </xf>
    <xf numFmtId="1" fontId="1" fillId="10" borderId="153" xfId="3" applyNumberFormat="1" applyFill="1" applyBorder="1" applyAlignment="1" applyProtection="1">
      <alignment horizontal="center" vertical="center" wrapText="1"/>
      <protection locked="0"/>
    </xf>
    <xf numFmtId="0" fontId="1" fillId="10" borderId="188" xfId="3" applyFill="1" applyBorder="1" applyAlignment="1" applyProtection="1">
      <alignment horizontal="center" vertical="center" wrapText="1"/>
      <protection locked="0"/>
    </xf>
    <xf numFmtId="1" fontId="1" fillId="10" borderId="201" xfId="3" applyNumberFormat="1" applyFill="1" applyBorder="1" applyAlignment="1" applyProtection="1">
      <alignment horizontal="center" vertical="center" wrapText="1"/>
      <protection locked="0"/>
    </xf>
    <xf numFmtId="0" fontId="1" fillId="10" borderId="202" xfId="3" applyFill="1" applyBorder="1" applyAlignment="1" applyProtection="1">
      <alignment horizontal="center" vertical="center" wrapText="1"/>
      <protection locked="0"/>
    </xf>
    <xf numFmtId="0" fontId="1" fillId="10" borderId="203" xfId="3" applyFill="1" applyBorder="1" applyAlignment="1" applyProtection="1">
      <alignment horizontal="center" vertical="center" wrapText="1"/>
      <protection locked="0"/>
    </xf>
    <xf numFmtId="0" fontId="1" fillId="10" borderId="201" xfId="3" applyFill="1" applyBorder="1" applyAlignment="1" applyProtection="1">
      <alignment horizontal="center" vertical="center" wrapText="1"/>
      <protection locked="0"/>
    </xf>
    <xf numFmtId="3" fontId="1" fillId="10" borderId="203" xfId="3" applyNumberFormat="1" applyFill="1" applyBorder="1" applyAlignment="1" applyProtection="1">
      <alignment horizontal="center"/>
      <protection locked="0"/>
    </xf>
    <xf numFmtId="3" fontId="1" fillId="10" borderId="204" xfId="3" applyNumberFormat="1" applyFill="1" applyBorder="1" applyAlignment="1" applyProtection="1">
      <alignment horizontal="center"/>
      <protection locked="0"/>
    </xf>
    <xf numFmtId="1" fontId="1" fillId="10" borderId="85" xfId="3" applyNumberFormat="1" applyFill="1" applyBorder="1" applyAlignment="1" applyProtection="1">
      <alignment horizontal="center" vertical="center" wrapText="1"/>
      <protection locked="0"/>
    </xf>
    <xf numFmtId="3" fontId="1" fillId="10" borderId="205" xfId="3" applyNumberFormat="1" applyFill="1" applyBorder="1" applyAlignment="1" applyProtection="1">
      <alignment horizontal="center"/>
      <protection locked="0"/>
    </xf>
    <xf numFmtId="0" fontId="47" fillId="0" borderId="1" xfId="3" applyFont="1" applyBorder="1" applyAlignment="1">
      <alignment horizontal="center"/>
    </xf>
    <xf numFmtId="0" fontId="47" fillId="0" borderId="3" xfId="3" applyFont="1" applyBorder="1" applyAlignment="1">
      <alignment horizontal="center"/>
    </xf>
    <xf numFmtId="0" fontId="47" fillId="0" borderId="107" xfId="3" applyFont="1" applyBorder="1" applyAlignment="1">
      <alignment horizontal="center"/>
    </xf>
    <xf numFmtId="0" fontId="47" fillId="18" borderId="2" xfId="3" applyFont="1" applyFill="1" applyBorder="1" applyAlignment="1">
      <alignment horizontal="center"/>
    </xf>
    <xf numFmtId="0" fontId="47" fillId="18" borderId="107" xfId="3" applyFont="1" applyFill="1" applyBorder="1" applyAlignment="1">
      <alignment horizontal="center"/>
    </xf>
    <xf numFmtId="0" fontId="1" fillId="0" borderId="206" xfId="3" applyBorder="1" applyAlignment="1">
      <alignment horizontal="center"/>
    </xf>
    <xf numFmtId="0" fontId="1" fillId="0" borderId="208" xfId="3" applyBorder="1" applyAlignment="1">
      <alignment horizontal="center"/>
    </xf>
    <xf numFmtId="0" fontId="1" fillId="0" borderId="3" xfId="3" applyBorder="1" applyAlignment="1">
      <alignment horizontal="left" vertical="center" wrapText="1"/>
    </xf>
    <xf numFmtId="0" fontId="1" fillId="0" borderId="36" xfId="3" applyBorder="1" applyAlignment="1">
      <alignment horizontal="left" vertical="center" wrapText="1"/>
    </xf>
    <xf numFmtId="0" fontId="37" fillId="0" borderId="42" xfId="0" applyFont="1" applyBorder="1"/>
    <xf numFmtId="0" fontId="37" fillId="0" borderId="29" xfId="0" applyFont="1" applyBorder="1"/>
    <xf numFmtId="0" fontId="37" fillId="4" borderId="156" xfId="0" applyFont="1" applyFill="1" applyBorder="1"/>
    <xf numFmtId="0" fontId="55" fillId="2" borderId="2" xfId="0" applyFont="1" applyFill="1" applyBorder="1"/>
    <xf numFmtId="0" fontId="37" fillId="4" borderId="27" xfId="0" applyFont="1" applyFill="1" applyBorder="1"/>
    <xf numFmtId="0" fontId="4" fillId="0" borderId="60" xfId="8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7" fillId="0" borderId="42" xfId="8" applyFont="1" applyBorder="1"/>
    <xf numFmtId="0" fontId="1" fillId="0" borderId="210" xfId="3" applyBorder="1" applyAlignment="1">
      <alignment vertical="top" wrapText="1"/>
    </xf>
    <xf numFmtId="0" fontId="35" fillId="0" borderId="173" xfId="3" applyFont="1" applyBorder="1" applyAlignment="1">
      <alignment vertical="top" wrapText="1"/>
    </xf>
    <xf numFmtId="0" fontId="5" fillId="2" borderId="126" xfId="0" applyFont="1" applyFill="1" applyBorder="1" applyAlignment="1">
      <alignment horizontal="center"/>
    </xf>
    <xf numFmtId="0" fontId="5" fillId="2" borderId="127" xfId="0" applyFont="1" applyFill="1" applyBorder="1" applyAlignment="1">
      <alignment horizontal="center"/>
    </xf>
    <xf numFmtId="0" fontId="4" fillId="0" borderId="121" xfId="3" applyFont="1" applyBorder="1" applyAlignment="1">
      <alignment horizontal="center"/>
    </xf>
    <xf numFmtId="0" fontId="4" fillId="0" borderId="39" xfId="8" applyFont="1" applyBorder="1" applyAlignment="1">
      <alignment vertical="center" wrapText="1"/>
    </xf>
    <xf numFmtId="1" fontId="4" fillId="7" borderId="51" xfId="0" applyNumberFormat="1" applyFont="1" applyFill="1" applyBorder="1" applyAlignment="1">
      <alignment horizontal="right"/>
    </xf>
    <xf numFmtId="10" fontId="4" fillId="20" borderId="214" xfId="0" applyNumberFormat="1" applyFont="1" applyFill="1" applyBorder="1" applyAlignment="1" applyProtection="1">
      <alignment horizontal="right"/>
      <protection locked="0"/>
    </xf>
    <xf numFmtId="0" fontId="4" fillId="0" borderId="123" xfId="3" applyFont="1" applyBorder="1" applyAlignment="1">
      <alignment horizontal="center"/>
    </xf>
    <xf numFmtId="0" fontId="4" fillId="0" borderId="83" xfId="3" applyFont="1" applyBorder="1" applyAlignment="1">
      <alignment horizontal="center"/>
    </xf>
    <xf numFmtId="0" fontId="4" fillId="0" borderId="85" xfId="3" applyFont="1" applyBorder="1" applyAlignment="1">
      <alignment horizontal="center"/>
    </xf>
    <xf numFmtId="0" fontId="4" fillId="0" borderId="87" xfId="3" applyFont="1" applyBorder="1" applyAlignment="1">
      <alignment horizontal="center"/>
    </xf>
    <xf numFmtId="166" fontId="4" fillId="3" borderId="23" xfId="7" quotePrefix="1" applyNumberFormat="1" applyFont="1" applyFill="1" applyBorder="1" applyAlignment="1" applyProtection="1">
      <alignment horizontal="right"/>
      <protection locked="0"/>
    </xf>
    <xf numFmtId="2" fontId="4" fillId="5" borderId="110" xfId="0" applyNumberFormat="1" applyFont="1" applyFill="1" applyBorder="1" applyAlignment="1" applyProtection="1">
      <alignment horizontal="right"/>
      <protection locked="0"/>
    </xf>
    <xf numFmtId="0" fontId="0" fillId="0" borderId="184" xfId="0" applyBorder="1"/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0" fillId="0" borderId="215" xfId="0" applyBorder="1" applyAlignment="1">
      <alignment horizontal="center"/>
    </xf>
    <xf numFmtId="0" fontId="17" fillId="12" borderId="37" xfId="0" applyFont="1" applyFill="1" applyBorder="1" applyAlignment="1">
      <alignment horizontal="center" wrapText="1"/>
    </xf>
    <xf numFmtId="0" fontId="17" fillId="12" borderId="116" xfId="0" applyFont="1" applyFill="1" applyBorder="1" applyAlignment="1">
      <alignment horizontal="center" wrapText="1"/>
    </xf>
    <xf numFmtId="0" fontId="17" fillId="12" borderId="3" xfId="0" applyFont="1" applyFill="1" applyBorder="1" applyAlignment="1">
      <alignment horizontal="center" wrapText="1"/>
    </xf>
    <xf numFmtId="0" fontId="0" fillId="0" borderId="216" xfId="0" applyBorder="1" applyAlignment="1">
      <alignment horizontal="center"/>
    </xf>
    <xf numFmtId="0" fontId="0" fillId="0" borderId="217" xfId="0" applyBorder="1" applyAlignment="1">
      <alignment horizontal="center"/>
    </xf>
    <xf numFmtId="0" fontId="1" fillId="0" borderId="29" xfId="3" applyBorder="1" applyAlignment="1">
      <alignment wrapText="1"/>
    </xf>
    <xf numFmtId="3" fontId="4" fillId="3" borderId="83" xfId="7" applyNumberFormat="1" applyFont="1" applyFill="1" applyBorder="1" applyAlignment="1" applyProtection="1">
      <alignment horizontal="right"/>
      <protection locked="0"/>
    </xf>
    <xf numFmtId="3" fontId="4" fillId="3" borderId="85" xfId="7" applyNumberFormat="1" applyFont="1" applyFill="1" applyBorder="1" applyAlignment="1" applyProtection="1">
      <alignment horizontal="right"/>
      <protection locked="0"/>
    </xf>
    <xf numFmtId="3" fontId="4" fillId="3" borderId="87" xfId="7" applyNumberFormat="1" applyFont="1" applyFill="1" applyBorder="1" applyAlignment="1" applyProtection="1">
      <alignment horizontal="right"/>
      <protection locked="0"/>
    </xf>
    <xf numFmtId="0" fontId="17" fillId="12" borderId="181" xfId="3" applyFont="1" applyFill="1" applyBorder="1" applyAlignment="1">
      <alignment horizontal="center"/>
    </xf>
    <xf numFmtId="0" fontId="17" fillId="12" borderId="163" xfId="0" applyFont="1" applyFill="1" applyBorder="1" applyAlignment="1">
      <alignment horizontal="center" wrapText="1"/>
    </xf>
    <xf numFmtId="0" fontId="17" fillId="12" borderId="137" xfId="0" applyFont="1" applyFill="1" applyBorder="1" applyAlignment="1">
      <alignment horizontal="center" wrapText="1"/>
    </xf>
    <xf numFmtId="0" fontId="1" fillId="13" borderId="161" xfId="0" applyFont="1" applyFill="1" applyBorder="1"/>
    <xf numFmtId="0" fontId="1" fillId="13" borderId="220" xfId="0" applyFont="1" applyFill="1" applyBorder="1"/>
    <xf numFmtId="0" fontId="1" fillId="13" borderId="221" xfId="0" applyFont="1" applyFill="1" applyBorder="1"/>
    <xf numFmtId="0" fontId="1" fillId="13" borderId="113" xfId="0" applyFont="1" applyFill="1" applyBorder="1"/>
    <xf numFmtId="0" fontId="1" fillId="14" borderId="222" xfId="0" applyFont="1" applyFill="1" applyBorder="1"/>
    <xf numFmtId="0" fontId="1" fillId="13" borderId="223" xfId="0" applyFont="1" applyFill="1" applyBorder="1"/>
    <xf numFmtId="0" fontId="1" fillId="14" borderId="223" xfId="0" applyFont="1" applyFill="1" applyBorder="1"/>
    <xf numFmtId="0" fontId="1" fillId="13" borderId="218" xfId="0" applyFont="1" applyFill="1" applyBorder="1"/>
    <xf numFmtId="0" fontId="17" fillId="12" borderId="7" xfId="0" applyFont="1" applyFill="1" applyBorder="1" applyAlignment="1">
      <alignment horizontal="center" wrapText="1"/>
    </xf>
    <xf numFmtId="0" fontId="1" fillId="15" borderId="9" xfId="0" applyFont="1" applyFill="1" applyBorder="1"/>
    <xf numFmtId="0" fontId="1" fillId="13" borderId="9" xfId="0" applyFont="1" applyFill="1" applyBorder="1"/>
    <xf numFmtId="0" fontId="1" fillId="15" borderId="0" xfId="0" applyFont="1" applyFill="1"/>
    <xf numFmtId="0" fontId="1" fillId="13" borderId="35" xfId="0" applyFont="1" applyFill="1" applyBorder="1"/>
    <xf numFmtId="166" fontId="4" fillId="3" borderId="83" xfId="7" applyNumberFormat="1" applyFont="1" applyFill="1" applyBorder="1" applyAlignment="1" applyProtection="1">
      <alignment horizontal="right"/>
      <protection locked="0"/>
    </xf>
    <xf numFmtId="0" fontId="4" fillId="5" borderId="120" xfId="0" applyFont="1" applyFill="1" applyBorder="1" applyAlignment="1" applyProtection="1">
      <alignment horizontal="left"/>
      <protection locked="0"/>
    </xf>
    <xf numFmtId="0" fontId="4" fillId="3" borderId="122" xfId="0" applyFont="1" applyFill="1" applyBorder="1" applyAlignment="1" applyProtection="1">
      <alignment horizontal="left"/>
      <protection locked="0"/>
    </xf>
    <xf numFmtId="0" fontId="1" fillId="3" borderId="122" xfId="0" applyFont="1" applyFill="1" applyBorder="1" applyAlignment="1" applyProtection="1">
      <alignment horizontal="left"/>
      <protection locked="0"/>
    </xf>
    <xf numFmtId="0" fontId="1" fillId="3" borderId="115" xfId="0" applyFont="1" applyFill="1" applyBorder="1" applyAlignment="1" applyProtection="1">
      <alignment horizontal="left"/>
      <protection locked="0"/>
    </xf>
    <xf numFmtId="1" fontId="4" fillId="6" borderId="85" xfId="0" applyNumberFormat="1" applyFont="1" applyFill="1" applyBorder="1" applyAlignment="1">
      <alignment horizontal="right"/>
    </xf>
    <xf numFmtId="0" fontId="4" fillId="0" borderId="0" xfId="3" applyFont="1" applyAlignment="1">
      <alignment vertical="center" wrapText="1"/>
    </xf>
    <xf numFmtId="164" fontId="4" fillId="5" borderId="120" xfId="0" applyNumberFormat="1" applyFont="1" applyFill="1" applyBorder="1" applyAlignment="1" applyProtection="1">
      <alignment horizontal="right"/>
      <protection locked="0"/>
    </xf>
    <xf numFmtId="0" fontId="4" fillId="0" borderId="117" xfId="3" applyFont="1" applyBorder="1"/>
    <xf numFmtId="0" fontId="4" fillId="4" borderId="117" xfId="3" applyFont="1" applyFill="1" applyBorder="1" applyAlignment="1">
      <alignment horizontal="center"/>
    </xf>
    <xf numFmtId="164" fontId="4" fillId="5" borderId="121" xfId="0" applyNumberFormat="1" applyFont="1" applyFill="1" applyBorder="1" applyAlignment="1" applyProtection="1">
      <alignment horizontal="right"/>
      <protection locked="0"/>
    </xf>
    <xf numFmtId="164" fontId="4" fillId="5" borderId="122" xfId="0" applyNumberFormat="1" applyFont="1" applyFill="1" applyBorder="1" applyAlignment="1" applyProtection="1">
      <alignment horizontal="right"/>
      <protection locked="0"/>
    </xf>
    <xf numFmtId="164" fontId="4" fillId="8" borderId="121" xfId="0" applyNumberFormat="1" applyFont="1" applyFill="1" applyBorder="1" applyAlignment="1" applyProtection="1">
      <alignment horizontal="right"/>
      <protection locked="0"/>
    </xf>
    <xf numFmtId="164" fontId="4" fillId="5" borderId="123" xfId="0" applyNumberFormat="1" applyFont="1" applyFill="1" applyBorder="1" applyAlignment="1" applyProtection="1">
      <alignment horizontal="right"/>
      <protection locked="0"/>
    </xf>
    <xf numFmtId="164" fontId="4" fillId="5" borderId="115" xfId="0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>
      <alignment horizontal="left"/>
    </xf>
    <xf numFmtId="0" fontId="1" fillId="3" borderId="30" xfId="3" applyFill="1" applyBorder="1" applyAlignment="1" applyProtection="1">
      <alignment horizontal="left"/>
      <protection locked="0"/>
    </xf>
    <xf numFmtId="0" fontId="1" fillId="3" borderId="58" xfId="3" applyFill="1" applyBorder="1" applyAlignment="1" applyProtection="1">
      <alignment horizontal="left"/>
      <protection locked="0"/>
    </xf>
    <xf numFmtId="0" fontId="1" fillId="3" borderId="133" xfId="3" applyFill="1" applyBorder="1" applyAlignment="1" applyProtection="1">
      <alignment horizontal="left"/>
      <protection locked="0"/>
    </xf>
    <xf numFmtId="0" fontId="1" fillId="3" borderId="28" xfId="3" applyFill="1" applyBorder="1" applyAlignment="1" applyProtection="1">
      <alignment horizontal="left"/>
      <protection locked="0"/>
    </xf>
    <xf numFmtId="0" fontId="1" fillId="3" borderId="84" xfId="3" applyFill="1" applyBorder="1" applyAlignment="1" applyProtection="1">
      <alignment horizontal="left"/>
      <protection locked="0"/>
    </xf>
    <xf numFmtId="2" fontId="1" fillId="8" borderId="85" xfId="0" applyNumberFormat="1" applyFont="1" applyFill="1" applyBorder="1" applyAlignment="1" applyProtection="1">
      <alignment horizontal="right"/>
      <protection locked="0"/>
    </xf>
    <xf numFmtId="0" fontId="1" fillId="3" borderId="131" xfId="3" applyFill="1" applyBorder="1" applyAlignment="1" applyProtection="1">
      <alignment horizontal="left"/>
      <protection locked="0"/>
    </xf>
    <xf numFmtId="0" fontId="4" fillId="0" borderId="0" xfId="0" applyFont="1" applyAlignment="1">
      <alignment vertical="top" wrapText="1"/>
    </xf>
    <xf numFmtId="0" fontId="56" fillId="0" borderId="0" xfId="0" quotePrefix="1" applyFont="1"/>
    <xf numFmtId="1" fontId="4" fillId="0" borderId="0" xfId="3" applyNumberFormat="1" applyFont="1" applyAlignment="1">
      <alignment horizontal="center"/>
    </xf>
    <xf numFmtId="167" fontId="1" fillId="6" borderId="26" xfId="7" applyNumberFormat="1" applyFont="1" applyFill="1" applyBorder="1" applyAlignment="1">
      <alignment horizontal="right"/>
    </xf>
    <xf numFmtId="0" fontId="1" fillId="3" borderId="32" xfId="3" applyFill="1" applyBorder="1" applyAlignment="1" applyProtection="1">
      <alignment horizontal="left"/>
      <protection locked="0"/>
    </xf>
    <xf numFmtId="1" fontId="1" fillId="3" borderId="56" xfId="3" applyNumberFormat="1" applyFill="1" applyBorder="1" applyAlignment="1" applyProtection="1">
      <alignment horizontal="right"/>
      <protection locked="0"/>
    </xf>
    <xf numFmtId="2" fontId="15" fillId="0" borderId="0" xfId="3" applyNumberFormat="1" applyFont="1"/>
    <xf numFmtId="2" fontId="1" fillId="0" borderId="0" xfId="3" applyNumberFormat="1" applyAlignment="1" applyProtection="1">
      <alignment horizontal="right"/>
      <protection locked="0"/>
    </xf>
    <xf numFmtId="0" fontId="1" fillId="0" borderId="0" xfId="3" applyAlignment="1" applyProtection="1">
      <alignment horizontal="left"/>
      <protection locked="0"/>
    </xf>
    <xf numFmtId="2" fontId="17" fillId="0" borderId="0" xfId="3" applyNumberFormat="1" applyFont="1"/>
    <xf numFmtId="0" fontId="1" fillId="3" borderId="56" xfId="3" applyFill="1" applyBorder="1" applyAlignment="1" applyProtection="1">
      <alignment horizontal="right"/>
      <protection locked="0"/>
    </xf>
    <xf numFmtId="0" fontId="57" fillId="2" borderId="1" xfId="0" applyFont="1" applyFill="1" applyBorder="1" applyAlignment="1">
      <alignment horizontal="center" vertical="center"/>
    </xf>
    <xf numFmtId="0" fontId="1" fillId="14" borderId="24" xfId="0" applyFont="1" applyFill="1" applyBorder="1"/>
    <xf numFmtId="0" fontId="1" fillId="0" borderId="117" xfId="0" applyFont="1" applyBorder="1"/>
    <xf numFmtId="0" fontId="1" fillId="13" borderId="24" xfId="0" applyFont="1" applyFill="1" applyBorder="1" applyAlignment="1">
      <alignment horizontal="right"/>
    </xf>
    <xf numFmtId="0" fontId="1" fillId="14" borderId="24" xfId="0" applyFont="1" applyFill="1" applyBorder="1" applyAlignment="1">
      <alignment horizontal="right"/>
    </xf>
    <xf numFmtId="0" fontId="1" fillId="0" borderId="124" xfId="0" applyFont="1" applyBorder="1"/>
    <xf numFmtId="0" fontId="1" fillId="13" borderId="26" xfId="0" applyFont="1" applyFill="1" applyBorder="1" applyAlignment="1">
      <alignment horizontal="right"/>
    </xf>
    <xf numFmtId="0" fontId="1" fillId="0" borderId="119" xfId="0" applyFont="1" applyBorder="1"/>
    <xf numFmtId="0" fontId="1" fillId="13" borderId="23" xfId="0" applyFont="1" applyFill="1" applyBorder="1"/>
    <xf numFmtId="0" fontId="4" fillId="0" borderId="224" xfId="3" applyFont="1" applyBorder="1" applyAlignment="1">
      <alignment horizontal="center"/>
    </xf>
    <xf numFmtId="0" fontId="4" fillId="0" borderId="225" xfId="3" applyFont="1" applyBorder="1"/>
    <xf numFmtId="0" fontId="4" fillId="4" borderId="225" xfId="3" quotePrefix="1" applyFont="1" applyFill="1" applyBorder="1" applyAlignment="1">
      <alignment horizontal="center"/>
    </xf>
    <xf numFmtId="0" fontId="4" fillId="4" borderId="226" xfId="3" applyFont="1" applyFill="1" applyBorder="1" applyAlignment="1">
      <alignment horizontal="center"/>
    </xf>
    <xf numFmtId="0" fontId="4" fillId="0" borderId="227" xfId="3" applyFont="1" applyBorder="1" applyAlignment="1">
      <alignment horizontal="center"/>
    </xf>
    <xf numFmtId="0" fontId="4" fillId="4" borderId="228" xfId="3" applyFont="1" applyFill="1" applyBorder="1" applyAlignment="1">
      <alignment horizontal="center"/>
    </xf>
    <xf numFmtId="0" fontId="4" fillId="0" borderId="229" xfId="3" applyFont="1" applyBorder="1" applyAlignment="1">
      <alignment horizontal="center"/>
    </xf>
    <xf numFmtId="0" fontId="4" fillId="0" borderId="230" xfId="3" applyFont="1" applyBorder="1"/>
    <xf numFmtId="0" fontId="4" fillId="0" borderId="230" xfId="3" applyFont="1" applyBorder="1" applyAlignment="1">
      <alignment horizontal="center"/>
    </xf>
    <xf numFmtId="0" fontId="4" fillId="0" borderId="231" xfId="3" applyFont="1" applyBorder="1" applyAlignment="1">
      <alignment horizontal="center"/>
    </xf>
    <xf numFmtId="2" fontId="4" fillId="8" borderId="23" xfId="3" applyNumberFormat="1" applyFont="1" applyFill="1" applyBorder="1" applyAlignment="1" applyProtection="1">
      <alignment horizontal="right"/>
      <protection locked="0"/>
    </xf>
    <xf numFmtId="10" fontId="4" fillId="8" borderId="24" xfId="3" applyNumberFormat="1" applyFont="1" applyFill="1" applyBorder="1" applyAlignment="1" applyProtection="1">
      <alignment horizontal="right"/>
      <protection locked="0"/>
    </xf>
    <xf numFmtId="0" fontId="4" fillId="5" borderId="232" xfId="0" applyFont="1" applyFill="1" applyBorder="1" applyAlignment="1" applyProtection="1">
      <alignment horizontal="left"/>
      <protection locked="0"/>
    </xf>
    <xf numFmtId="1" fontId="4" fillId="9" borderId="6" xfId="0" applyNumberFormat="1" applyFont="1" applyFill="1" applyBorder="1" applyAlignment="1">
      <alignment horizontal="right"/>
    </xf>
    <xf numFmtId="0" fontId="4" fillId="5" borderId="47" xfId="0" applyFont="1" applyFill="1" applyBorder="1" applyAlignment="1" applyProtection="1">
      <alignment horizontal="left"/>
      <protection locked="0"/>
    </xf>
    <xf numFmtId="0" fontId="1" fillId="13" borderId="24" xfId="0" applyFont="1" applyFill="1" applyBorder="1"/>
    <xf numFmtId="0" fontId="4" fillId="13" borderId="26" xfId="0" applyFont="1" applyFill="1" applyBorder="1"/>
    <xf numFmtId="0" fontId="4" fillId="0" borderId="60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79" xfId="0" applyFont="1" applyBorder="1" applyAlignment="1">
      <alignment horizontal="center" wrapText="1"/>
    </xf>
    <xf numFmtId="0" fontId="4" fillId="8" borderId="101" xfId="0" applyFont="1" applyFill="1" applyBorder="1" applyAlignment="1">
      <alignment horizontal="center"/>
    </xf>
    <xf numFmtId="0" fontId="4" fillId="8" borderId="102" xfId="0" applyFont="1" applyFill="1" applyBorder="1" applyAlignment="1">
      <alignment horizontal="center"/>
    </xf>
    <xf numFmtId="2" fontId="4" fillId="8" borderId="102" xfId="0" applyNumberFormat="1" applyFont="1" applyFill="1" applyBorder="1" applyAlignment="1">
      <alignment horizontal="center"/>
    </xf>
    <xf numFmtId="1" fontId="4" fillId="8" borderId="102" xfId="0" applyNumberFormat="1" applyFont="1" applyFill="1" applyBorder="1" applyAlignment="1">
      <alignment horizontal="center"/>
    </xf>
    <xf numFmtId="10" fontId="4" fillId="8" borderId="103" xfId="0" applyNumberFormat="1" applyFont="1" applyFill="1" applyBorder="1" applyAlignment="1">
      <alignment horizontal="center"/>
    </xf>
    <xf numFmtId="0" fontId="0" fillId="8" borderId="102" xfId="0" applyFill="1" applyBorder="1" applyAlignment="1">
      <alignment horizontal="center"/>
    </xf>
    <xf numFmtId="10" fontId="0" fillId="8" borderId="102" xfId="2" applyNumberFormat="1" applyFont="1" applyFill="1" applyBorder="1" applyAlignment="1">
      <alignment horizontal="center"/>
    </xf>
    <xf numFmtId="2" fontId="0" fillId="8" borderId="102" xfId="0" applyNumberFormat="1" applyFill="1" applyBorder="1" applyAlignment="1">
      <alignment horizontal="center"/>
    </xf>
    <xf numFmtId="2" fontId="1" fillId="8" borderId="102" xfId="0" applyNumberFormat="1" applyFont="1" applyFill="1" applyBorder="1" applyAlignment="1">
      <alignment horizontal="center"/>
    </xf>
    <xf numFmtId="2" fontId="1" fillId="8" borderId="103" xfId="0" applyNumberFormat="1" applyFont="1" applyFill="1" applyBorder="1" applyAlignment="1">
      <alignment horizontal="center"/>
    </xf>
    <xf numFmtId="2" fontId="0" fillId="8" borderId="103" xfId="0" applyNumberFormat="1" applyFill="1" applyBorder="1" applyAlignment="1">
      <alignment horizontal="center"/>
    </xf>
    <xf numFmtId="0" fontId="0" fillId="8" borderId="192" xfId="0" applyFill="1" applyBorder="1" applyAlignment="1">
      <alignment horizontal="center"/>
    </xf>
    <xf numFmtId="1" fontId="4" fillId="5" borderId="101" xfId="0" applyNumberFormat="1" applyFont="1" applyFill="1" applyBorder="1" applyAlignment="1" applyProtection="1">
      <alignment horizontal="right"/>
      <protection locked="0"/>
    </xf>
    <xf numFmtId="1" fontId="1" fillId="3" borderId="23" xfId="0" applyNumberFormat="1" applyFont="1" applyFill="1" applyBorder="1" applyAlignment="1" applyProtection="1">
      <alignment horizontal="right"/>
      <protection locked="0"/>
    </xf>
    <xf numFmtId="0" fontId="1" fillId="3" borderId="28" xfId="0" applyFont="1" applyFill="1" applyBorder="1" applyAlignment="1" applyProtection="1">
      <alignment horizontal="left"/>
      <protection locked="0"/>
    </xf>
    <xf numFmtId="1" fontId="1" fillId="3" borderId="24" xfId="0" applyNumberFormat="1" applyFont="1" applyFill="1" applyBorder="1" applyAlignment="1" applyProtection="1">
      <alignment horizontal="right"/>
      <protection locked="0"/>
    </xf>
    <xf numFmtId="0" fontId="1" fillId="3" borderId="30" xfId="0" applyFont="1" applyFill="1" applyBorder="1" applyAlignment="1" applyProtection="1">
      <alignment horizontal="left"/>
      <protection locked="0"/>
    </xf>
    <xf numFmtId="1" fontId="1" fillId="6" borderId="24" xfId="0" applyNumberFormat="1" applyFont="1" applyFill="1" applyBorder="1" applyAlignment="1">
      <alignment horizontal="right"/>
    </xf>
    <xf numFmtId="1" fontId="1" fillId="3" borderId="26" xfId="0" applyNumberFormat="1" applyFont="1" applyFill="1" applyBorder="1" applyAlignment="1" applyProtection="1">
      <alignment horizontal="right"/>
      <protection locked="0"/>
    </xf>
    <xf numFmtId="0" fontId="1" fillId="3" borderId="32" xfId="0" applyFont="1" applyFill="1" applyBorder="1" applyAlignment="1" applyProtection="1">
      <alignment horizontal="left"/>
      <protection locked="0"/>
    </xf>
    <xf numFmtId="1" fontId="1" fillId="6" borderId="26" xfId="0" applyNumberFormat="1" applyFont="1" applyFill="1" applyBorder="1" applyAlignment="1">
      <alignment horizontal="right"/>
    </xf>
    <xf numFmtId="1" fontId="1" fillId="3" borderId="60" xfId="0" applyNumberFormat="1" applyFont="1" applyFill="1" applyBorder="1" applyAlignment="1" applyProtection="1">
      <alignment horizontal="right"/>
      <protection locked="0"/>
    </xf>
    <xf numFmtId="0" fontId="1" fillId="3" borderId="68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1" fillId="3" borderId="84" xfId="0" applyFont="1" applyFill="1" applyBorder="1" applyAlignment="1" applyProtection="1">
      <alignment horizontal="left"/>
      <protection locked="0"/>
    </xf>
    <xf numFmtId="0" fontId="1" fillId="3" borderId="58" xfId="0" applyFont="1" applyFill="1" applyBorder="1" applyAlignment="1" applyProtection="1">
      <alignment horizontal="left"/>
      <protection locked="0"/>
    </xf>
    <xf numFmtId="0" fontId="1" fillId="3" borderId="131" xfId="0" applyFont="1" applyFill="1" applyBorder="1" applyAlignment="1" applyProtection="1">
      <alignment horizontal="left"/>
      <protection locked="0"/>
    </xf>
    <xf numFmtId="0" fontId="1" fillId="3" borderId="56" xfId="0" applyFont="1" applyFill="1" applyBorder="1" applyAlignment="1" applyProtection="1">
      <alignment horizontal="right"/>
      <protection locked="0"/>
    </xf>
    <xf numFmtId="9" fontId="0" fillId="0" borderId="0" xfId="2" applyFont="1"/>
    <xf numFmtId="1" fontId="0" fillId="0" borderId="0" xfId="0" applyNumberFormat="1"/>
    <xf numFmtId="0" fontId="19" fillId="2" borderId="6" xfId="0" applyFont="1" applyFill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1" fontId="1" fillId="3" borderId="56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Border="1"/>
    <xf numFmtId="0" fontId="6" fillId="2" borderId="49" xfId="0" applyFont="1" applyFill="1" applyBorder="1" applyAlignment="1">
      <alignment horizontal="center"/>
    </xf>
    <xf numFmtId="0" fontId="6" fillId="2" borderId="233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2" fontId="4" fillId="9" borderId="118" xfId="0" applyNumberFormat="1" applyFont="1" applyFill="1" applyBorder="1" applyAlignment="1">
      <alignment horizontal="right"/>
    </xf>
    <xf numFmtId="10" fontId="4" fillId="9" borderId="121" xfId="2" applyNumberFormat="1" applyFont="1" applyFill="1" applyBorder="1" applyAlignment="1">
      <alignment horizontal="right"/>
    </xf>
    <xf numFmtId="170" fontId="1" fillId="14" borderId="109" xfId="0" applyNumberFormat="1" applyFont="1" applyFill="1" applyBorder="1"/>
    <xf numFmtId="10" fontId="1" fillId="14" borderId="117" xfId="0" applyNumberFormat="1" applyFont="1" applyFill="1" applyBorder="1"/>
    <xf numFmtId="10" fontId="1" fillId="14" borderId="93" xfId="0" applyNumberFormat="1" applyFont="1" applyFill="1" applyBorder="1"/>
    <xf numFmtId="10" fontId="1" fillId="14" borderId="145" xfId="0" applyNumberFormat="1" applyFont="1" applyFill="1" applyBorder="1"/>
    <xf numFmtId="10" fontId="1" fillId="14" borderId="142" xfId="0" applyNumberFormat="1" applyFont="1" applyFill="1" applyBorder="1"/>
    <xf numFmtId="170" fontId="1" fillId="14" borderId="142" xfId="0" applyNumberFormat="1" applyFont="1" applyFill="1" applyBorder="1"/>
    <xf numFmtId="0" fontId="4" fillId="0" borderId="234" xfId="0" applyFont="1" applyBorder="1"/>
    <xf numFmtId="0" fontId="4" fillId="0" borderId="69" xfId="0" applyFont="1" applyBorder="1"/>
    <xf numFmtId="10" fontId="1" fillId="6" borderId="24" xfId="2" applyNumberFormat="1" applyFont="1" applyFill="1" applyBorder="1" applyAlignment="1" applyProtection="1">
      <alignment horizontal="center" vertical="center"/>
    </xf>
    <xf numFmtId="10" fontId="1" fillId="6" borderId="26" xfId="2" applyNumberFormat="1" applyFont="1" applyFill="1" applyBorder="1" applyAlignment="1" applyProtection="1">
      <alignment horizontal="center" vertical="center"/>
    </xf>
    <xf numFmtId="0" fontId="1" fillId="0" borderId="235" xfId="3" applyBorder="1"/>
    <xf numFmtId="0" fontId="42" fillId="16" borderId="100" xfId="3" applyFont="1" applyFill="1" applyBorder="1"/>
    <xf numFmtId="0" fontId="42" fillId="0" borderId="0" xfId="3" applyFont="1" applyAlignment="1">
      <alignment horizontal="left" indent="1"/>
    </xf>
    <xf numFmtId="0" fontId="13" fillId="2" borderId="148" xfId="3" applyFont="1" applyFill="1" applyBorder="1" applyAlignment="1">
      <alignment horizontal="center"/>
    </xf>
    <xf numFmtId="0" fontId="42" fillId="2" borderId="236" xfId="3" applyFont="1" applyFill="1" applyBorder="1"/>
    <xf numFmtId="0" fontId="13" fillId="2" borderId="237" xfId="3" applyFont="1" applyFill="1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31" xfId="3" applyBorder="1"/>
    <xf numFmtId="0" fontId="1" fillId="0" borderId="24" xfId="3" applyBorder="1" applyAlignment="1">
      <alignment horizontal="center" vertical="center"/>
    </xf>
    <xf numFmtId="0" fontId="1" fillId="0" borderId="26" xfId="3" applyBorder="1" applyAlignment="1">
      <alignment horizontal="center" vertical="center"/>
    </xf>
    <xf numFmtId="0" fontId="1" fillId="0" borderId="54" xfId="3" applyBorder="1"/>
    <xf numFmtId="0" fontId="13" fillId="2" borderId="59" xfId="3" applyFont="1" applyFill="1" applyBorder="1" applyAlignment="1">
      <alignment horizontal="center"/>
    </xf>
    <xf numFmtId="0" fontId="42" fillId="2" borderId="238" xfId="3" applyFont="1" applyFill="1" applyBorder="1"/>
    <xf numFmtId="0" fontId="42" fillId="2" borderId="239" xfId="3" applyFont="1" applyFill="1" applyBorder="1"/>
    <xf numFmtId="0" fontId="13" fillId="2" borderId="106" xfId="3" applyFont="1" applyFill="1" applyBorder="1" applyAlignment="1">
      <alignment horizontal="center"/>
    </xf>
    <xf numFmtId="0" fontId="1" fillId="0" borderId="60" xfId="3" applyBorder="1" applyAlignment="1">
      <alignment horizontal="center"/>
    </xf>
    <xf numFmtId="0" fontId="1" fillId="0" borderId="80" xfId="3" applyBorder="1"/>
    <xf numFmtId="0" fontId="4" fillId="0" borderId="240" xfId="0" applyFont="1" applyBorder="1"/>
    <xf numFmtId="0" fontId="4" fillId="0" borderId="74" xfId="0" applyFont="1" applyBorder="1"/>
    <xf numFmtId="2" fontId="4" fillId="5" borderId="24" xfId="3" applyNumberFormat="1" applyFont="1" applyFill="1" applyBorder="1" applyAlignment="1" applyProtection="1">
      <alignment horizontal="right"/>
      <protection locked="0"/>
    </xf>
    <xf numFmtId="0" fontId="4" fillId="0" borderId="23" xfId="3" applyFont="1" applyBorder="1" applyAlignment="1">
      <alignment horizontal="center"/>
    </xf>
    <xf numFmtId="0" fontId="4" fillId="0" borderId="27" xfId="3" applyFont="1" applyBorder="1" applyAlignment="1">
      <alignment wrapText="1"/>
    </xf>
    <xf numFmtId="0" fontId="4" fillId="0" borderId="27" xfId="3" applyFont="1" applyBorder="1" applyAlignment="1">
      <alignment horizontal="center"/>
    </xf>
    <xf numFmtId="0" fontId="4" fillId="0" borderId="28" xfId="3" applyFont="1" applyBorder="1" applyAlignment="1">
      <alignment horizontal="center"/>
    </xf>
    <xf numFmtId="0" fontId="4" fillId="0" borderId="31" xfId="3" applyFont="1" applyBorder="1" applyAlignment="1">
      <alignment wrapText="1"/>
    </xf>
    <xf numFmtId="0" fontId="4" fillId="0" borderId="32" xfId="3" applyFont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2" xfId="3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9" fillId="2" borderId="47" xfId="3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9" fillId="2" borderId="47" xfId="0" applyFont="1" applyFill="1" applyBorder="1" applyAlignment="1">
      <alignment horizontal="center"/>
    </xf>
    <xf numFmtId="0" fontId="4" fillId="0" borderId="0" xfId="3" applyFont="1" applyAlignment="1">
      <alignment vertical="center"/>
    </xf>
    <xf numFmtId="0" fontId="18" fillId="2" borderId="100" xfId="0" quotePrefix="1" applyFont="1" applyFill="1" applyBorder="1" applyAlignment="1">
      <alignment horizontal="center"/>
    </xf>
    <xf numFmtId="0" fontId="0" fillId="0" borderId="153" xfId="3" applyFont="1" applyBorder="1" applyAlignment="1">
      <alignment vertical="top"/>
    </xf>
    <xf numFmtId="0" fontId="0" fillId="0" borderId="210" xfId="3" applyFont="1" applyBorder="1" applyAlignment="1">
      <alignment vertical="top" wrapText="1"/>
    </xf>
    <xf numFmtId="0" fontId="0" fillId="0" borderId="3" xfId="3" applyFont="1" applyBorder="1" applyAlignment="1">
      <alignment horizontal="left" vertical="center" wrapText="1"/>
    </xf>
    <xf numFmtId="0" fontId="0" fillId="0" borderId="36" xfId="3" applyFont="1" applyBorder="1" applyAlignment="1">
      <alignment horizontal="left" vertical="center" wrapText="1"/>
    </xf>
    <xf numFmtId="0" fontId="6" fillId="2" borderId="38" xfId="3" applyFont="1" applyFill="1" applyBorder="1" applyAlignment="1">
      <alignment horizontal="left" vertical="top" wrapText="1"/>
    </xf>
    <xf numFmtId="0" fontId="6" fillId="2" borderId="39" xfId="3" applyFont="1" applyFill="1" applyBorder="1" applyAlignment="1">
      <alignment horizontal="left" vertical="top"/>
    </xf>
    <xf numFmtId="0" fontId="6" fillId="2" borderId="39" xfId="3" applyFont="1" applyFill="1" applyBorder="1" applyAlignment="1">
      <alignment horizontal="center" vertical="top" wrapText="1"/>
    </xf>
    <xf numFmtId="0" fontId="6" fillId="2" borderId="39" xfId="3" applyFont="1" applyFill="1" applyBorder="1" applyAlignment="1">
      <alignment horizontal="center" vertical="top"/>
    </xf>
    <xf numFmtId="0" fontId="6" fillId="2" borderId="40" xfId="3" applyFont="1" applyFill="1" applyBorder="1" applyAlignment="1">
      <alignment horizontal="center" vertical="center"/>
    </xf>
    <xf numFmtId="0" fontId="0" fillId="0" borderId="68" xfId="3" applyFont="1" applyBorder="1" applyAlignment="1">
      <alignment horizontal="center"/>
    </xf>
    <xf numFmtId="0" fontId="0" fillId="0" borderId="30" xfId="3" applyFont="1" applyBorder="1" applyAlignment="1">
      <alignment horizontal="center"/>
    </xf>
    <xf numFmtId="0" fontId="0" fillId="0" borderId="32" xfId="3" applyFont="1" applyBorder="1" applyAlignment="1">
      <alignment horizontal="center"/>
    </xf>
    <xf numFmtId="0" fontId="0" fillId="0" borderId="0" xfId="3" applyFont="1"/>
    <xf numFmtId="0" fontId="0" fillId="0" borderId="235" xfId="3" applyFont="1" applyBorder="1" applyAlignment="1">
      <alignment horizontal="center" vertical="center"/>
    </xf>
    <xf numFmtId="0" fontId="0" fillId="0" borderId="79" xfId="3" applyFont="1" applyBorder="1" applyAlignment="1">
      <alignment horizontal="center" vertical="center"/>
    </xf>
    <xf numFmtId="0" fontId="0" fillId="0" borderId="80" xfId="3" applyFont="1" applyBorder="1" applyAlignment="1">
      <alignment horizontal="center" vertical="center"/>
    </xf>
    <xf numFmtId="0" fontId="42" fillId="2" borderId="236" xfId="3" applyFont="1" applyFill="1" applyBorder="1" applyAlignment="1">
      <alignment horizontal="center" vertical="center"/>
    </xf>
    <xf numFmtId="0" fontId="0" fillId="0" borderId="29" xfId="3" applyFont="1" applyBorder="1" applyAlignment="1">
      <alignment horizontal="center" vertical="center"/>
    </xf>
    <xf numFmtId="0" fontId="0" fillId="0" borderId="31" xfId="3" applyFont="1" applyBorder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42" fillId="2" borderId="239" xfId="3" applyFont="1" applyFill="1" applyBorder="1" applyAlignment="1">
      <alignment horizontal="center" vertical="center"/>
    </xf>
    <xf numFmtId="0" fontId="0" fillId="0" borderId="42" xfId="3" applyFont="1" applyBorder="1" applyAlignment="1">
      <alignment horizontal="center" vertical="center"/>
    </xf>
    <xf numFmtId="0" fontId="0" fillId="0" borderId="54" xfId="3" applyFont="1" applyBorder="1" applyAlignment="1">
      <alignment horizontal="center" vertical="center"/>
    </xf>
    <xf numFmtId="0" fontId="0" fillId="0" borderId="29" xfId="3" applyFont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28" fillId="0" borderId="9" xfId="0" applyFont="1" applyBorder="1"/>
    <xf numFmtId="3" fontId="40" fillId="0" borderId="0" xfId="3" applyNumberFormat="1" applyFont="1" applyAlignment="1">
      <alignment horizontal="center"/>
    </xf>
    <xf numFmtId="10" fontId="40" fillId="0" borderId="0" xfId="9" applyNumberFormat="1" applyFont="1" applyBorder="1" applyProtection="1"/>
    <xf numFmtId="1" fontId="40" fillId="0" borderId="100" xfId="9" applyNumberFormat="1" applyFont="1" applyBorder="1" applyProtection="1"/>
    <xf numFmtId="1" fontId="40" fillId="0" borderId="0" xfId="9" applyNumberFormat="1" applyFont="1" applyBorder="1" applyProtection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8" fillId="0" borderId="0" xfId="0" applyFont="1"/>
    <xf numFmtId="0" fontId="7" fillId="0" borderId="9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2" borderId="126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28" xfId="0" quotePrefix="1" applyFont="1" applyBorder="1" applyAlignment="1">
      <alignment horizontal="center"/>
    </xf>
    <xf numFmtId="0" fontId="4" fillId="0" borderId="241" xfId="0" applyFont="1" applyBorder="1" applyAlignment="1">
      <alignment horizontal="center"/>
    </xf>
    <xf numFmtId="1" fontId="4" fillId="5" borderId="121" xfId="0" applyNumberFormat="1" applyFont="1" applyFill="1" applyBorder="1" applyAlignment="1" applyProtection="1">
      <alignment horizontal="right"/>
      <protection locked="0"/>
    </xf>
    <xf numFmtId="0" fontId="4" fillId="0" borderId="128" xfId="0" applyFont="1" applyBorder="1" applyAlignment="1">
      <alignment horizontal="center"/>
    </xf>
    <xf numFmtId="0" fontId="4" fillId="0" borderId="147" xfId="0" applyFont="1" applyBorder="1"/>
    <xf numFmtId="0" fontId="4" fillId="0" borderId="33" xfId="0" applyFont="1" applyBorder="1" applyAlignment="1">
      <alignment horizontal="center"/>
    </xf>
    <xf numFmtId="1" fontId="4" fillId="3" borderId="123" xfId="0" applyNumberFormat="1" applyFont="1" applyFill="1" applyBorder="1" applyAlignment="1" applyProtection="1">
      <alignment horizontal="right"/>
      <protection locked="0"/>
    </xf>
    <xf numFmtId="0" fontId="4" fillId="3" borderId="115" xfId="0" applyFont="1" applyFill="1" applyBorder="1" applyAlignment="1" applyProtection="1">
      <alignment horizontal="left"/>
      <protection locked="0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3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60" xfId="0" applyFont="1" applyFill="1" applyBorder="1" applyAlignment="1">
      <alignment horizontal="center"/>
    </xf>
    <xf numFmtId="1" fontId="4" fillId="3" borderId="60" xfId="0" applyNumberFormat="1" applyFont="1" applyFill="1" applyBorder="1" applyAlignment="1" applyProtection="1">
      <alignment horizontal="right"/>
      <protection locked="0"/>
    </xf>
    <xf numFmtId="0" fontId="4" fillId="3" borderId="68" xfId="0" applyFont="1" applyFill="1" applyBorder="1" applyAlignment="1" applyProtection="1">
      <alignment horizontal="left"/>
      <protection locked="0"/>
    </xf>
    <xf numFmtId="0" fontId="59" fillId="0" borderId="0" xfId="0" applyFont="1"/>
    <xf numFmtId="0" fontId="6" fillId="2" borderId="2" xfId="0" applyFont="1" applyFill="1" applyBorder="1" applyAlignment="1">
      <alignment horizontal="center"/>
    </xf>
    <xf numFmtId="1" fontId="1" fillId="3" borderId="152" xfId="0" applyNumberFormat="1" applyFont="1" applyFill="1" applyBorder="1" applyAlignment="1" applyProtection="1">
      <alignment horizontal="right"/>
      <protection locked="0"/>
    </xf>
    <xf numFmtId="0" fontId="1" fillId="3" borderId="133" xfId="0" applyFont="1" applyFill="1" applyBorder="1" applyAlignment="1" applyProtection="1">
      <alignment horizontal="left"/>
      <protection locked="0"/>
    </xf>
    <xf numFmtId="1" fontId="4" fillId="8" borderId="24" xfId="0" applyNumberFormat="1" applyFont="1" applyFill="1" applyBorder="1" applyAlignment="1" applyProtection="1">
      <alignment horizontal="right"/>
      <protection locked="0"/>
    </xf>
    <xf numFmtId="1" fontId="4" fillId="8" borderId="26" xfId="0" applyNumberFormat="1" applyFont="1" applyFill="1" applyBorder="1" applyAlignment="1" applyProtection="1">
      <alignment horizontal="right"/>
      <protection locked="0"/>
    </xf>
    <xf numFmtId="0" fontId="16" fillId="0" borderId="31" xfId="0" applyFont="1" applyBorder="1"/>
    <xf numFmtId="0" fontId="4" fillId="0" borderId="60" xfId="0" applyFont="1" applyBorder="1" applyAlignment="1">
      <alignment horizontal="center" vertical="center"/>
    </xf>
    <xf numFmtId="0" fontId="0" fillId="0" borderId="29" xfId="0" applyBorder="1" applyAlignment="1">
      <alignment horizontal="center" wrapText="1"/>
    </xf>
    <xf numFmtId="0" fontId="0" fillId="0" borderId="23" xfId="0" applyBorder="1"/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4" xfId="0" applyBorder="1"/>
    <xf numFmtId="0" fontId="0" fillId="0" borderId="30" xfId="0" applyBorder="1" applyAlignment="1">
      <alignment horizontal="center" wrapText="1"/>
    </xf>
    <xf numFmtId="0" fontId="0" fillId="0" borderId="26" xfId="0" applyBorder="1"/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" fillId="0" borderId="185" xfId="0" applyFont="1" applyBorder="1" applyAlignment="1">
      <alignment horizontal="center"/>
    </xf>
    <xf numFmtId="0" fontId="1" fillId="0" borderId="24" xfId="0" applyFont="1" applyBorder="1"/>
    <xf numFmtId="0" fontId="17" fillId="17" borderId="34" xfId="3" applyFont="1" applyFill="1" applyBorder="1" applyAlignment="1">
      <alignment horizontal="center" vertical="center" wrapText="1"/>
    </xf>
    <xf numFmtId="0" fontId="17" fillId="17" borderId="36" xfId="3" applyFont="1" applyFill="1" applyBorder="1" applyAlignment="1">
      <alignment horizontal="center" vertical="center" wrapText="1"/>
    </xf>
    <xf numFmtId="0" fontId="56" fillId="0" borderId="0" xfId="3" applyFont="1"/>
    <xf numFmtId="0" fontId="1" fillId="10" borderId="30" xfId="3" applyFill="1" applyBorder="1" applyAlignment="1" applyProtection="1">
      <alignment horizontal="left" vertical="center" wrapText="1"/>
      <protection locked="0"/>
    </xf>
    <xf numFmtId="1" fontId="1" fillId="10" borderId="87" xfId="3" applyNumberFormat="1" applyFill="1" applyBorder="1" applyAlignment="1" applyProtection="1">
      <alignment horizontal="center" vertical="center" wrapText="1"/>
      <protection locked="0"/>
    </xf>
    <xf numFmtId="1" fontId="1" fillId="10" borderId="132" xfId="3" applyNumberFormat="1" applyFill="1" applyBorder="1" applyAlignment="1" applyProtection="1">
      <alignment horizontal="center" vertical="center" wrapText="1"/>
      <protection locked="0"/>
    </xf>
    <xf numFmtId="0" fontId="1" fillId="10" borderId="178" xfId="3" applyFill="1" applyBorder="1" applyAlignment="1" applyProtection="1">
      <alignment horizontal="left" vertical="center" wrapText="1"/>
      <protection locked="0"/>
    </xf>
    <xf numFmtId="1" fontId="1" fillId="10" borderId="242" xfId="3" applyNumberFormat="1" applyFill="1" applyBorder="1" applyAlignment="1" applyProtection="1">
      <alignment horizontal="center" vertical="center" wrapText="1"/>
      <protection locked="0"/>
    </xf>
    <xf numFmtId="0" fontId="1" fillId="10" borderId="179" xfId="3" applyFill="1" applyBorder="1" applyAlignment="1" applyProtection="1">
      <alignment horizontal="center" vertical="center" wrapText="1"/>
      <protection locked="0"/>
    </xf>
    <xf numFmtId="0" fontId="1" fillId="10" borderId="178" xfId="3" applyFill="1" applyBorder="1" applyAlignment="1" applyProtection="1">
      <alignment horizontal="center" vertical="center" wrapText="1"/>
      <protection locked="0"/>
    </xf>
    <xf numFmtId="0" fontId="1" fillId="10" borderId="243" xfId="3" applyFill="1" applyBorder="1" applyAlignment="1" applyProtection="1">
      <alignment horizontal="center" vertical="center" wrapText="1"/>
      <protection locked="0"/>
    </xf>
    <xf numFmtId="0" fontId="1" fillId="10" borderId="242" xfId="3" applyFill="1" applyBorder="1" applyAlignment="1" applyProtection="1">
      <alignment horizontal="center" vertical="center" wrapText="1"/>
      <protection locked="0"/>
    </xf>
    <xf numFmtId="3" fontId="1" fillId="10" borderId="242" xfId="3" applyNumberFormat="1" applyFill="1" applyBorder="1" applyAlignment="1" applyProtection="1">
      <alignment horizontal="center"/>
      <protection locked="0"/>
    </xf>
    <xf numFmtId="3" fontId="1" fillId="10" borderId="243" xfId="3" applyNumberFormat="1" applyFill="1" applyBorder="1" applyAlignment="1" applyProtection="1">
      <alignment horizontal="center"/>
      <protection locked="0"/>
    </xf>
    <xf numFmtId="3" fontId="1" fillId="10" borderId="244" xfId="3" applyNumberFormat="1" applyFill="1" applyBorder="1" applyAlignment="1" applyProtection="1">
      <alignment horizontal="center"/>
      <protection locked="0"/>
    </xf>
    <xf numFmtId="3" fontId="1" fillId="10" borderId="245" xfId="3" applyNumberFormat="1" applyFill="1" applyBorder="1" applyAlignment="1" applyProtection="1">
      <alignment horizontal="center"/>
      <protection locked="0"/>
    </xf>
    <xf numFmtId="1" fontId="1" fillId="10" borderId="26" xfId="3" applyNumberFormat="1" applyFill="1" applyBorder="1" applyAlignment="1" applyProtection="1">
      <alignment horizontal="center" vertical="center" wrapText="1"/>
      <protection locked="0"/>
    </xf>
    <xf numFmtId="1" fontId="1" fillId="10" borderId="31" xfId="3" applyNumberFormat="1" applyFill="1" applyBorder="1" applyAlignment="1" applyProtection="1">
      <alignment horizontal="center" vertical="center" wrapText="1"/>
      <protection locked="0"/>
    </xf>
    <xf numFmtId="0" fontId="1" fillId="10" borderId="32" xfId="3" applyFill="1" applyBorder="1" applyAlignment="1" applyProtection="1">
      <alignment horizontal="left" vertical="center" wrapText="1"/>
      <protection locked="0"/>
    </xf>
    <xf numFmtId="1" fontId="1" fillId="10" borderId="136" xfId="3" applyNumberFormat="1" applyFill="1" applyBorder="1" applyAlignment="1" applyProtection="1">
      <alignment horizontal="center" vertical="center" wrapText="1"/>
      <protection locked="0"/>
    </xf>
    <xf numFmtId="0" fontId="1" fillId="10" borderId="26" xfId="3" applyFill="1" applyBorder="1" applyAlignment="1" applyProtection="1">
      <alignment horizontal="center" vertical="center" wrapText="1"/>
      <protection locked="0"/>
    </xf>
    <xf numFmtId="0" fontId="1" fillId="10" borderId="32" xfId="3" applyFill="1" applyBorder="1" applyAlignment="1" applyProtection="1">
      <alignment horizontal="center" vertical="center" wrapText="1"/>
      <protection locked="0"/>
    </xf>
    <xf numFmtId="0" fontId="1" fillId="10" borderId="103" xfId="3" applyFill="1" applyBorder="1" applyAlignment="1" applyProtection="1">
      <alignment horizontal="center" vertical="center" wrapText="1"/>
      <protection locked="0"/>
    </xf>
    <xf numFmtId="3" fontId="1" fillId="10" borderId="136" xfId="3" applyNumberFormat="1" applyFill="1" applyBorder="1" applyAlignment="1" applyProtection="1">
      <alignment horizontal="center"/>
      <protection locked="0"/>
    </xf>
    <xf numFmtId="3" fontId="1" fillId="10" borderId="103" xfId="3" applyNumberFormat="1" applyFill="1" applyBorder="1" applyAlignment="1" applyProtection="1">
      <alignment horizontal="center"/>
      <protection locked="0"/>
    </xf>
    <xf numFmtId="8" fontId="4" fillId="13" borderId="49" xfId="0" applyNumberFormat="1" applyFont="1" applyFill="1" applyBorder="1"/>
    <xf numFmtId="8" fontId="1" fillId="13" borderId="26" xfId="0" applyNumberFormat="1" applyFont="1" applyFill="1" applyBorder="1"/>
    <xf numFmtId="8" fontId="4" fillId="13" borderId="32" xfId="0" applyNumberFormat="1" applyFont="1" applyFill="1" applyBorder="1"/>
    <xf numFmtId="1" fontId="4" fillId="5" borderId="101" xfId="0" applyNumberFormat="1" applyFont="1" applyFill="1" applyBorder="1" applyAlignment="1" applyProtection="1">
      <alignment horizontal="center"/>
      <protection locked="0"/>
    </xf>
    <xf numFmtId="14" fontId="1" fillId="0" borderId="113" xfId="3" applyNumberFormat="1" applyBorder="1" applyAlignment="1" applyProtection="1">
      <alignment horizontal="left" vertical="top"/>
      <protection locked="0"/>
    </xf>
    <xf numFmtId="14" fontId="1" fillId="0" borderId="0" xfId="3" applyNumberFormat="1" applyAlignment="1" applyProtection="1">
      <alignment horizontal="left" vertical="top"/>
      <protection locked="0"/>
    </xf>
    <xf numFmtId="0" fontId="1" fillId="14" borderId="87" xfId="0" applyFont="1" applyFill="1" applyBorder="1" applyAlignment="1">
      <alignment horizontal="center" vertical="center"/>
    </xf>
    <xf numFmtId="0" fontId="0" fillId="0" borderId="130" xfId="0" applyBorder="1"/>
    <xf numFmtId="0" fontId="4" fillId="0" borderId="112" xfId="0" applyFont="1" applyBorder="1" applyProtection="1">
      <protection locked="0"/>
    </xf>
    <xf numFmtId="0" fontId="4" fillId="0" borderId="111" xfId="3" applyFont="1" applyBorder="1" applyProtection="1">
      <protection locked="0"/>
    </xf>
    <xf numFmtId="0" fontId="4" fillId="0" borderId="130" xfId="3" applyFont="1" applyBorder="1" applyProtection="1">
      <protection locked="0"/>
    </xf>
    <xf numFmtId="0" fontId="1" fillId="0" borderId="112" xfId="3" applyBorder="1" applyProtection="1">
      <protection locked="0"/>
    </xf>
    <xf numFmtId="0" fontId="1" fillId="0" borderId="113" xfId="3" applyBorder="1" applyProtection="1">
      <protection locked="0"/>
    </xf>
    <xf numFmtId="0" fontId="4" fillId="0" borderId="112" xfId="3" applyFont="1" applyBorder="1" applyProtection="1">
      <protection locked="0"/>
    </xf>
    <xf numFmtId="0" fontId="4" fillId="0" borderId="114" xfId="3" applyFont="1" applyBorder="1" applyProtection="1">
      <protection locked="0"/>
    </xf>
    <xf numFmtId="0" fontId="4" fillId="0" borderId="139" xfId="3" applyFont="1" applyBorder="1" applyProtection="1">
      <protection locked="0"/>
    </xf>
    <xf numFmtId="0" fontId="1" fillId="0" borderId="139" xfId="3" applyBorder="1" applyProtection="1">
      <protection locked="0"/>
    </xf>
    <xf numFmtId="0" fontId="1" fillId="0" borderId="140" xfId="3" applyBorder="1" applyProtection="1">
      <protection locked="0"/>
    </xf>
    <xf numFmtId="0" fontId="1" fillId="0" borderId="111" xfId="3" applyBorder="1" applyProtection="1">
      <protection locked="0"/>
    </xf>
    <xf numFmtId="0" fontId="1" fillId="0" borderId="112" xfId="3" applyBorder="1"/>
    <xf numFmtId="0" fontId="1" fillId="0" borderId="113" xfId="3" applyBorder="1"/>
    <xf numFmtId="0" fontId="1" fillId="0" borderId="114" xfId="3" applyBorder="1" applyProtection="1">
      <protection locked="0"/>
    </xf>
    <xf numFmtId="3" fontId="40" fillId="0" borderId="100" xfId="0" applyNumberFormat="1" applyFont="1" applyBorder="1"/>
    <xf numFmtId="3" fontId="40" fillId="0" borderId="48" xfId="0" applyNumberFormat="1" applyFont="1" applyBorder="1"/>
    <xf numFmtId="10" fontId="40" fillId="0" borderId="100" xfId="0" applyNumberFormat="1" applyFont="1" applyBorder="1"/>
    <xf numFmtId="2" fontId="1" fillId="3" borderId="152" xfId="0" applyNumberFormat="1" applyFont="1" applyFill="1" applyBorder="1" applyAlignment="1" applyProtection="1">
      <alignment horizontal="right"/>
      <protection locked="0"/>
    </xf>
    <xf numFmtId="4" fontId="4" fillId="3" borderId="24" xfId="7" applyNumberFormat="1" applyFont="1" applyFill="1" applyBorder="1" applyAlignment="1" applyProtection="1">
      <alignment horizontal="right"/>
      <protection locked="0"/>
    </xf>
    <xf numFmtId="4" fontId="4" fillId="3" borderId="26" xfId="7" applyNumberFormat="1" applyFont="1" applyFill="1" applyBorder="1" applyAlignment="1" applyProtection="1">
      <alignment horizontal="right"/>
      <protection locked="0"/>
    </xf>
    <xf numFmtId="2" fontId="4" fillId="3" borderId="121" xfId="4" applyNumberFormat="1" applyFont="1" applyFill="1" applyBorder="1" applyAlignment="1" applyProtection="1">
      <alignment horizontal="right"/>
      <protection locked="0"/>
    </xf>
    <xf numFmtId="2" fontId="4" fillId="3" borderId="85" xfId="4" applyNumberFormat="1" applyFont="1" applyFill="1" applyBorder="1" applyAlignment="1" applyProtection="1">
      <alignment horizontal="right"/>
      <protection locked="0"/>
    </xf>
    <xf numFmtId="0" fontId="1" fillId="0" borderId="140" xfId="0" applyFont="1" applyBorder="1"/>
    <xf numFmtId="0" fontId="1" fillId="0" borderId="0" xfId="0" applyFont="1" applyAlignment="1">
      <alignment wrapText="1"/>
    </xf>
    <xf numFmtId="0" fontId="17" fillId="12" borderId="127" xfId="0" applyFont="1" applyFill="1" applyBorder="1" applyAlignment="1">
      <alignment horizontal="center"/>
    </xf>
    <xf numFmtId="0" fontId="4" fillId="0" borderId="0" xfId="3" applyFont="1" applyBorder="1" applyProtection="1">
      <protection locked="0"/>
    </xf>
    <xf numFmtId="0" fontId="0" fillId="0" borderId="0" xfId="0" applyBorder="1"/>
    <xf numFmtId="0" fontId="1" fillId="0" borderId="0" xfId="3" applyBorder="1" applyProtection="1">
      <protection locked="0"/>
    </xf>
    <xf numFmtId="0" fontId="4" fillId="0" borderId="99" xfId="3" applyFont="1" applyBorder="1" applyProtection="1">
      <protection locked="0"/>
    </xf>
    <xf numFmtId="0" fontId="4" fillId="0" borderId="113" xfId="3" applyFont="1" applyBorder="1" applyProtection="1">
      <protection locked="0"/>
    </xf>
    <xf numFmtId="0" fontId="0" fillId="0" borderId="139" xfId="0" applyBorder="1"/>
    <xf numFmtId="0" fontId="4" fillId="0" borderId="140" xfId="3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/>
    <xf numFmtId="0" fontId="1" fillId="0" borderId="113" xfId="0" applyFont="1" applyBorder="1"/>
    <xf numFmtId="164" fontId="4" fillId="5" borderId="120" xfId="0" applyNumberFormat="1" applyFont="1" applyFill="1" applyBorder="1" applyAlignment="1" applyProtection="1">
      <alignment horizontal="left"/>
      <protection locked="0"/>
    </xf>
    <xf numFmtId="164" fontId="4" fillId="5" borderId="143" xfId="0" applyNumberFormat="1" applyFont="1" applyFill="1" applyBorder="1" applyAlignment="1" applyProtection="1">
      <alignment horizontal="left"/>
      <protection locked="0"/>
    </xf>
    <xf numFmtId="166" fontId="4" fillId="3" borderId="85" xfId="4" applyNumberFormat="1" applyFont="1" applyFill="1" applyBorder="1" applyAlignment="1" applyProtection="1">
      <alignment horizontal="right" indent="1"/>
      <protection locked="0"/>
    </xf>
    <xf numFmtId="0" fontId="4" fillId="0" borderId="1" xfId="3" applyFont="1" applyBorder="1" applyProtection="1">
      <protection locked="0"/>
    </xf>
    <xf numFmtId="0" fontId="0" fillId="0" borderId="2" xfId="0" applyBorder="1"/>
    <xf numFmtId="0" fontId="4" fillId="0" borderId="2" xfId="3" applyFont="1" applyBorder="1" applyProtection="1">
      <protection locked="0"/>
    </xf>
    <xf numFmtId="0" fontId="16" fillId="0" borderId="3" xfId="0" applyFont="1" applyBorder="1"/>
    <xf numFmtId="0" fontId="1" fillId="0" borderId="4" xfId="3" applyBorder="1" applyProtection="1">
      <protection locked="0"/>
    </xf>
    <xf numFmtId="0" fontId="16" fillId="0" borderId="5" xfId="0" applyFont="1" applyBorder="1"/>
    <xf numFmtId="0" fontId="4" fillId="0" borderId="4" xfId="3" applyFont="1" applyBorder="1" applyProtection="1">
      <protection locked="0"/>
    </xf>
    <xf numFmtId="0" fontId="4" fillId="0" borderId="6" xfId="3" applyFont="1" applyBorder="1" applyProtection="1">
      <protection locked="0"/>
    </xf>
    <xf numFmtId="0" fontId="4" fillId="0" borderId="7" xfId="3" applyFont="1" applyBorder="1" applyProtection="1">
      <protection locked="0"/>
    </xf>
    <xf numFmtId="0" fontId="16" fillId="0" borderId="8" xfId="0" applyFont="1" applyBorder="1"/>
    <xf numFmtId="0" fontId="4" fillId="0" borderId="3" xfId="3" applyFont="1" applyBorder="1" applyProtection="1">
      <protection locked="0"/>
    </xf>
    <xf numFmtId="0" fontId="1" fillId="0" borderId="5" xfId="3" applyBorder="1" applyProtection="1">
      <protection locked="0"/>
    </xf>
    <xf numFmtId="0" fontId="4" fillId="0" borderId="5" xfId="3" applyFont="1" applyBorder="1" applyProtection="1">
      <protection locked="0"/>
    </xf>
    <xf numFmtId="0" fontId="4" fillId="0" borderId="8" xfId="3" applyFont="1" applyBorder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42" xfId="0" applyFont="1" applyBorder="1"/>
    <xf numFmtId="0" fontId="4" fillId="0" borderId="246" xfId="0" applyFont="1" applyBorder="1" applyAlignment="1">
      <alignment horizontal="center"/>
    </xf>
    <xf numFmtId="0" fontId="4" fillId="0" borderId="247" xfId="0" applyFont="1" applyBorder="1" applyAlignment="1">
      <alignment horizontal="center"/>
    </xf>
    <xf numFmtId="0" fontId="4" fillId="0" borderId="227" xfId="0" applyFont="1" applyBorder="1" applyAlignment="1">
      <alignment horizontal="center"/>
    </xf>
    <xf numFmtId="0" fontId="4" fillId="0" borderId="228" xfId="0" applyFont="1" applyBorder="1" applyAlignment="1">
      <alignment horizontal="center"/>
    </xf>
    <xf numFmtId="0" fontId="4" fillId="0" borderId="229" xfId="0" applyFont="1" applyBorder="1" applyAlignment="1">
      <alignment horizontal="center"/>
    </xf>
    <xf numFmtId="0" fontId="4" fillId="0" borderId="230" xfId="0" applyFont="1" applyBorder="1"/>
    <xf numFmtId="0" fontId="4" fillId="0" borderId="230" xfId="0" applyFont="1" applyBorder="1" applyAlignment="1">
      <alignment horizontal="center"/>
    </xf>
    <xf numFmtId="0" fontId="4" fillId="0" borderId="231" xfId="0" applyFont="1" applyBorder="1" applyAlignment="1">
      <alignment horizontal="center"/>
    </xf>
    <xf numFmtId="0" fontId="4" fillId="0" borderId="54" xfId="0" applyFont="1" applyBorder="1" applyAlignment="1"/>
    <xf numFmtId="0" fontId="6" fillId="2" borderId="233" xfId="0" applyFont="1" applyFill="1" applyBorder="1" applyAlignment="1">
      <alignment horizontal="left"/>
    </xf>
    <xf numFmtId="0" fontId="4" fillId="3" borderId="32" xfId="0" applyNumberFormat="1" applyFont="1" applyFill="1" applyBorder="1" applyAlignment="1" applyProtection="1">
      <alignment horizontal="left"/>
      <protection locked="0"/>
    </xf>
    <xf numFmtId="2" fontId="60" fillId="10" borderId="24" xfId="2" applyNumberFormat="1" applyFont="1" applyFill="1" applyBorder="1" applyProtection="1"/>
    <xf numFmtId="0" fontId="60" fillId="10" borderId="30" xfId="2" applyNumberFormat="1" applyFont="1" applyFill="1" applyBorder="1" applyProtection="1"/>
    <xf numFmtId="0" fontId="60" fillId="10" borderId="24" xfId="2" applyNumberFormat="1" applyFont="1" applyFill="1" applyBorder="1" applyProtection="1"/>
    <xf numFmtId="0" fontId="60" fillId="0" borderId="0" xfId="0" applyFont="1"/>
    <xf numFmtId="9" fontId="16" fillId="7" borderId="23" xfId="2" applyFont="1" applyFill="1" applyBorder="1" applyAlignment="1">
      <alignment horizontal="right"/>
    </xf>
    <xf numFmtId="0" fontId="60" fillId="10" borderId="28" xfId="2" applyNumberFormat="1" applyFont="1" applyFill="1" applyBorder="1" applyProtection="1"/>
    <xf numFmtId="0" fontId="1" fillId="13" borderId="7" xfId="0" applyFont="1" applyFill="1" applyBorder="1"/>
    <xf numFmtId="0" fontId="1" fillId="13" borderId="54" xfId="0" applyFont="1" applyFill="1" applyBorder="1"/>
    <xf numFmtId="0" fontId="1" fillId="13" borderId="118" xfId="0" applyFont="1" applyFill="1" applyBorder="1"/>
    <xf numFmtId="0" fontId="1" fillId="13" borderId="119" xfId="0" applyFont="1" applyFill="1" applyBorder="1"/>
    <xf numFmtId="0" fontId="1" fillId="13" borderId="120" xfId="0" applyFont="1" applyFill="1" applyBorder="1"/>
    <xf numFmtId="0" fontId="1" fillId="13" borderId="123" xfId="0" applyFont="1" applyFill="1" applyBorder="1"/>
    <xf numFmtId="0" fontId="1" fillId="13" borderId="124" xfId="0" applyFont="1" applyFill="1" applyBorder="1"/>
    <xf numFmtId="0" fontId="1" fillId="13" borderId="115" xfId="0" applyFont="1" applyFill="1" applyBorder="1"/>
    <xf numFmtId="0" fontId="1" fillId="0" borderId="0" xfId="3" applyFont="1"/>
    <xf numFmtId="0" fontId="1" fillId="2" borderId="4" xfId="3" applyFont="1" applyFill="1" applyBorder="1" applyAlignment="1">
      <alignment horizontal="center" vertical="center"/>
    </xf>
    <xf numFmtId="0" fontId="1" fillId="2" borderId="108" xfId="3" applyFont="1" applyFill="1" applyBorder="1" applyAlignment="1">
      <alignment horizontal="center" vertical="center" wrapText="1"/>
    </xf>
    <xf numFmtId="0" fontId="1" fillId="2" borderId="180" xfId="3" applyFont="1" applyFill="1" applyBorder="1" applyAlignment="1">
      <alignment horizontal="center" vertical="center" wrapText="1"/>
    </xf>
    <xf numFmtId="0" fontId="1" fillId="3" borderId="153" xfId="3" applyFont="1" applyFill="1" applyBorder="1" applyAlignment="1" applyProtection="1">
      <alignment horizontal="center" vertical="center"/>
      <protection locked="0"/>
    </xf>
    <xf numFmtId="0" fontId="1" fillId="6" borderId="194" xfId="3" applyFont="1" applyFill="1" applyBorder="1" applyAlignment="1">
      <alignment horizontal="center" vertical="center"/>
    </xf>
    <xf numFmtId="0" fontId="1" fillId="3" borderId="29" xfId="3" applyFont="1" applyFill="1" applyBorder="1" applyAlignment="1" applyProtection="1">
      <alignment horizontal="center" vertical="center"/>
      <protection locked="0"/>
    </xf>
    <xf numFmtId="0" fontId="1" fillId="6" borderId="79" xfId="3" applyFont="1" applyFill="1" applyBorder="1" applyAlignment="1">
      <alignment horizontal="center" vertical="center"/>
    </xf>
    <xf numFmtId="0" fontId="1" fillId="3" borderId="190" xfId="3" applyFont="1" applyFill="1" applyBorder="1" applyAlignment="1" applyProtection="1">
      <alignment horizontal="center" vertical="center"/>
      <protection locked="0"/>
    </xf>
    <xf numFmtId="0" fontId="1" fillId="6" borderId="193" xfId="3" applyFont="1" applyFill="1" applyBorder="1" applyAlignment="1">
      <alignment horizontal="center" vertical="center"/>
    </xf>
    <xf numFmtId="0" fontId="1" fillId="3" borderId="197" xfId="3" applyFont="1" applyFill="1" applyBorder="1" applyAlignment="1" applyProtection="1">
      <alignment horizontal="center" vertical="center"/>
      <protection locked="0"/>
    </xf>
    <xf numFmtId="0" fontId="1" fillId="6" borderId="198" xfId="3" applyFont="1" applyFill="1" applyBorder="1" applyAlignment="1">
      <alignment horizontal="center" vertical="center"/>
    </xf>
    <xf numFmtId="0" fontId="1" fillId="0" borderId="0" xfId="3" applyFont="1" applyAlignment="1">
      <alignment horizontal="center"/>
    </xf>
    <xf numFmtId="0" fontId="1" fillId="6" borderId="188" xfId="3" applyFont="1" applyFill="1" applyBorder="1" applyAlignment="1">
      <alignment horizontal="center" vertical="center"/>
    </xf>
    <xf numFmtId="0" fontId="1" fillId="6" borderId="30" xfId="3" applyFont="1" applyFill="1" applyBorder="1" applyAlignment="1">
      <alignment horizontal="center" vertical="center"/>
    </xf>
    <xf numFmtId="0" fontId="1" fillId="6" borderId="191" xfId="3" applyFont="1" applyFill="1" applyBorder="1" applyAlignment="1">
      <alignment horizontal="center" vertical="center"/>
    </xf>
    <xf numFmtId="0" fontId="1" fillId="6" borderId="200" xfId="3" applyFont="1" applyFill="1" applyBorder="1" applyAlignment="1">
      <alignment horizontal="center" vertical="center"/>
    </xf>
    <xf numFmtId="0" fontId="1" fillId="0" borderId="0" xfId="3" applyFont="1" applyAlignment="1" applyProtection="1">
      <alignment horizontal="center" vertical="center"/>
      <protection locked="0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vertical="top"/>
    </xf>
    <xf numFmtId="0" fontId="1" fillId="2" borderId="206" xfId="3" applyFont="1" applyFill="1" applyBorder="1" applyAlignment="1">
      <alignment horizontal="center" vertical="center" wrapText="1"/>
    </xf>
    <xf numFmtId="0" fontId="1" fillId="6" borderId="211" xfId="3" applyFont="1" applyFill="1" applyBorder="1" applyAlignment="1">
      <alignment horizontal="center" vertical="center"/>
    </xf>
    <xf numFmtId="0" fontId="1" fillId="6" borderId="210" xfId="3" applyFont="1" applyFill="1" applyBorder="1" applyAlignment="1">
      <alignment horizontal="center" vertical="center"/>
    </xf>
    <xf numFmtId="0" fontId="1" fillId="6" borderId="1" xfId="3" applyFont="1" applyFill="1" applyBorder="1" applyAlignment="1">
      <alignment horizontal="center" vertical="center"/>
    </xf>
    <xf numFmtId="0" fontId="1" fillId="6" borderId="107" xfId="3" applyFont="1" applyFill="1" applyBorder="1" applyAlignment="1">
      <alignment horizontal="center" vertical="center" wrapText="1"/>
    </xf>
    <xf numFmtId="0" fontId="1" fillId="3" borderId="100" xfId="3" applyFont="1" applyFill="1" applyBorder="1" applyAlignment="1" applyProtection="1">
      <alignment horizontal="center" vertical="center" wrapText="1"/>
      <protection locked="0"/>
    </xf>
    <xf numFmtId="0" fontId="1" fillId="3" borderId="27" xfId="3" applyFont="1" applyFill="1" applyBorder="1" applyAlignment="1" applyProtection="1">
      <alignment horizontal="center" vertical="center"/>
      <protection locked="0"/>
    </xf>
    <xf numFmtId="0" fontId="1" fillId="6" borderId="28" xfId="3" applyFont="1" applyFill="1" applyBorder="1" applyAlignment="1">
      <alignment horizontal="center" vertical="center"/>
    </xf>
    <xf numFmtId="0" fontId="1" fillId="3" borderId="54" xfId="3" applyFont="1" applyFill="1" applyBorder="1" applyAlignment="1" applyProtection="1">
      <alignment horizontal="center" vertical="center"/>
      <protection locked="0"/>
    </xf>
    <xf numFmtId="0" fontId="1" fillId="6" borderId="55" xfId="3" applyFont="1" applyFill="1" applyBorder="1" applyAlignment="1">
      <alignment horizontal="center" vertical="center"/>
    </xf>
    <xf numFmtId="0" fontId="1" fillId="2" borderId="6" xfId="3" applyFont="1" applyFill="1" applyBorder="1" applyAlignment="1">
      <alignment horizontal="center" vertical="center"/>
    </xf>
    <xf numFmtId="0" fontId="1" fillId="2" borderId="48" xfId="3" applyFont="1" applyFill="1" applyBorder="1" applyAlignment="1">
      <alignment horizontal="center" vertical="center" wrapText="1"/>
    </xf>
    <xf numFmtId="0" fontId="1" fillId="2" borderId="127" xfId="3" applyFont="1" applyFill="1" applyBorder="1" applyAlignment="1">
      <alignment horizontal="center" vertical="center" wrapText="1"/>
    </xf>
    <xf numFmtId="0" fontId="1" fillId="3" borderId="42" xfId="3" applyFont="1" applyFill="1" applyBorder="1" applyAlignment="1" applyProtection="1">
      <alignment horizontal="center" vertical="center"/>
      <protection locked="0"/>
    </xf>
    <xf numFmtId="0" fontId="1" fillId="6" borderId="68" xfId="3" applyFont="1" applyFill="1" applyBorder="1" applyAlignment="1">
      <alignment horizontal="center" vertical="center"/>
    </xf>
    <xf numFmtId="0" fontId="1" fillId="6" borderId="38" xfId="3" applyFont="1" applyFill="1" applyBorder="1" applyAlignment="1">
      <alignment horizontal="center" vertical="center"/>
    </xf>
    <xf numFmtId="0" fontId="1" fillId="6" borderId="34" xfId="3" applyFont="1" applyFill="1" applyBorder="1" applyAlignment="1">
      <alignment horizontal="center" vertical="center"/>
    </xf>
    <xf numFmtId="0" fontId="1" fillId="6" borderId="107" xfId="3" applyFont="1" applyFill="1" applyBorder="1" applyAlignment="1">
      <alignment horizontal="center" vertical="center"/>
    </xf>
    <xf numFmtId="0" fontId="1" fillId="6" borderId="213" xfId="3" applyFont="1" applyFill="1" applyBorder="1" applyAlignment="1">
      <alignment horizontal="center" vertical="center"/>
    </xf>
    <xf numFmtId="0" fontId="1" fillId="6" borderId="173" xfId="3" applyFont="1" applyFill="1" applyBorder="1" applyAlignment="1">
      <alignment horizontal="center" vertical="center"/>
    </xf>
    <xf numFmtId="0" fontId="38" fillId="3" borderId="180" xfId="0" applyFont="1" applyFill="1" applyBorder="1" applyAlignment="1" applyProtection="1">
      <alignment horizontal="center" vertical="center"/>
      <protection locked="0"/>
    </xf>
    <xf numFmtId="0" fontId="38" fillId="3" borderId="209" xfId="0" applyFont="1" applyFill="1" applyBorder="1" applyAlignment="1" applyProtection="1">
      <alignment horizontal="center" vertical="center"/>
      <protection locked="0"/>
    </xf>
    <xf numFmtId="0" fontId="1" fillId="6" borderId="100" xfId="3" applyFont="1" applyFill="1" applyBorder="1" applyAlignment="1">
      <alignment horizontal="center" vertical="center"/>
    </xf>
    <xf numFmtId="0" fontId="38" fillId="3" borderId="120" xfId="0" applyFont="1" applyFill="1" applyBorder="1" applyAlignment="1" applyProtection="1">
      <alignment horizontal="center"/>
      <protection locked="0"/>
    </xf>
    <xf numFmtId="0" fontId="38" fillId="3" borderId="122" xfId="0" applyFont="1" applyFill="1" applyBorder="1" applyAlignment="1" applyProtection="1">
      <alignment horizontal="center"/>
      <protection locked="0"/>
    </xf>
    <xf numFmtId="0" fontId="1" fillId="3" borderId="199" xfId="3" applyFont="1" applyFill="1" applyBorder="1" applyAlignment="1" applyProtection="1">
      <alignment horizontal="center" vertical="center"/>
      <protection locked="0"/>
    </xf>
    <xf numFmtId="0" fontId="38" fillId="3" borderId="172" xfId="0" applyFont="1" applyFill="1" applyBorder="1" applyAlignment="1" applyProtection="1">
      <alignment horizontal="center"/>
      <protection locked="0"/>
    </xf>
    <xf numFmtId="0" fontId="38" fillId="3" borderId="180" xfId="0" applyFont="1" applyFill="1" applyBorder="1" applyAlignment="1" applyProtection="1">
      <alignment horizontal="center"/>
      <protection locked="0"/>
    </xf>
    <xf numFmtId="0" fontId="38" fillId="3" borderId="187" xfId="0" applyFont="1" applyFill="1" applyBorder="1" applyAlignment="1" applyProtection="1">
      <alignment horizontal="center"/>
      <protection locked="0"/>
    </xf>
    <xf numFmtId="0" fontId="38" fillId="3" borderId="100" xfId="0" applyFont="1" applyFill="1" applyBorder="1" applyAlignment="1" applyProtection="1">
      <alignment horizontal="center"/>
      <protection locked="0"/>
    </xf>
    <xf numFmtId="0" fontId="1" fillId="0" borderId="100" xfId="3" applyBorder="1" applyAlignment="1">
      <alignment horizontal="center" vertical="center"/>
    </xf>
    <xf numFmtId="0" fontId="1" fillId="0" borderId="212" xfId="3" applyBorder="1" applyAlignment="1">
      <alignment horizontal="center" vertical="center"/>
    </xf>
    <xf numFmtId="0" fontId="1" fillId="0" borderId="207" xfId="3" applyBorder="1" applyAlignment="1">
      <alignment horizontal="center" vertical="center"/>
    </xf>
    <xf numFmtId="0" fontId="1" fillId="3" borderId="83" xfId="3" applyFont="1" applyFill="1" applyBorder="1" applyAlignment="1" applyProtection="1">
      <alignment horizontal="center"/>
      <protection locked="0"/>
    </xf>
    <xf numFmtId="0" fontId="1" fillId="3" borderId="85" xfId="3" applyFont="1" applyFill="1" applyBorder="1" applyAlignment="1" applyProtection="1">
      <alignment horizontal="center"/>
      <protection locked="0"/>
    </xf>
    <xf numFmtId="0" fontId="1" fillId="3" borderId="164" xfId="3" applyFont="1" applyFill="1" applyBorder="1" applyAlignment="1" applyProtection="1">
      <alignment horizontal="center"/>
      <protection locked="0"/>
    </xf>
    <xf numFmtId="3" fontId="1" fillId="3" borderId="85" xfId="3" applyNumberFormat="1" applyFont="1" applyFill="1" applyBorder="1" applyAlignment="1" applyProtection="1">
      <alignment horizontal="center"/>
      <protection locked="0"/>
    </xf>
    <xf numFmtId="0" fontId="1" fillId="3" borderId="23" xfId="3" applyFont="1" applyFill="1" applyBorder="1" applyAlignment="1" applyProtection="1">
      <alignment horizontal="center"/>
      <protection locked="0"/>
    </xf>
    <xf numFmtId="0" fontId="38" fillId="13" borderId="28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/>
    </xf>
    <xf numFmtId="0" fontId="1" fillId="3" borderId="24" xfId="3" applyFont="1" applyFill="1" applyBorder="1" applyAlignment="1" applyProtection="1">
      <alignment horizontal="center"/>
      <protection locked="0"/>
    </xf>
    <xf numFmtId="0" fontId="38" fillId="13" borderId="32" xfId="0" applyFont="1" applyFill="1" applyBorder="1" applyAlignment="1">
      <alignment horizontal="center"/>
    </xf>
    <xf numFmtId="3" fontId="1" fillId="3" borderId="23" xfId="3" applyNumberFormat="1" applyFont="1" applyFill="1" applyBorder="1" applyAlignment="1" applyProtection="1">
      <alignment horizontal="center"/>
      <protection locked="0"/>
    </xf>
    <xf numFmtId="3" fontId="1" fillId="3" borderId="24" xfId="3" applyNumberFormat="1" applyFont="1" applyFill="1" applyBorder="1" applyAlignment="1" applyProtection="1">
      <alignment horizontal="center"/>
      <protection locked="0"/>
    </xf>
    <xf numFmtId="0" fontId="1" fillId="0" borderId="29" xfId="3" applyBorder="1" applyAlignment="1">
      <alignment vertical="center" wrapText="1"/>
    </xf>
    <xf numFmtId="0" fontId="1" fillId="3" borderId="23" xfId="3" applyFont="1" applyFill="1" applyBorder="1" applyAlignment="1" applyProtection="1">
      <alignment horizontal="center" vertical="center"/>
      <protection locked="0"/>
    </xf>
    <xf numFmtId="0" fontId="1" fillId="3" borderId="26" xfId="3" applyFont="1" applyFill="1" applyBorder="1" applyAlignment="1" applyProtection="1">
      <alignment horizontal="center" vertical="center"/>
      <protection locked="0"/>
    </xf>
    <xf numFmtId="1" fontId="4" fillId="5" borderId="77" xfId="0" applyNumberFormat="1" applyFont="1" applyFill="1" applyBorder="1" applyAlignment="1" applyProtection="1">
      <alignment horizontal="right" vertical="center"/>
      <protection locked="0"/>
    </xf>
    <xf numFmtId="0" fontId="4" fillId="5" borderId="78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167" fontId="1" fillId="6" borderId="24" xfId="7" applyNumberFormat="1" applyFont="1" applyFill="1" applyBorder="1" applyAlignment="1">
      <alignment horizontal="right" vertical="center"/>
    </xf>
    <xf numFmtId="0" fontId="1" fillId="3" borderId="30" xfId="3" applyFill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center" vertical="center"/>
    </xf>
    <xf numFmtId="0" fontId="1" fillId="0" borderId="0" xfId="3" applyAlignment="1">
      <alignment vertical="center"/>
    </xf>
    <xf numFmtId="167" fontId="4" fillId="3" borderId="24" xfId="7" applyNumberFormat="1" applyFont="1" applyFill="1" applyBorder="1" applyAlignment="1" applyProtection="1">
      <alignment horizontal="right" vertical="center"/>
      <protection locked="0"/>
    </xf>
    <xf numFmtId="0" fontId="4" fillId="3" borderId="30" xfId="3" applyFont="1" applyFill="1" applyBorder="1" applyAlignment="1" applyProtection="1">
      <alignment horizontal="left" vertical="center"/>
      <protection locked="0"/>
    </xf>
    <xf numFmtId="0" fontId="40" fillId="2" borderId="35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/>
    </xf>
    <xf numFmtId="0" fontId="6" fillId="2" borderId="66" xfId="0" applyFont="1" applyFill="1" applyBorder="1" applyAlignment="1">
      <alignment horizontal="left"/>
    </xf>
    <xf numFmtId="0" fontId="4" fillId="0" borderId="29" xfId="0" applyFont="1" applyBorder="1" applyAlignment="1"/>
    <xf numFmtId="0" fontId="4" fillId="0" borderId="121" xfId="3" applyFont="1" applyBorder="1" applyAlignment="1">
      <alignment horizontal="center" vertical="center"/>
    </xf>
    <xf numFmtId="0" fontId="4" fillId="0" borderId="117" xfId="3" applyFont="1" applyBorder="1" applyAlignment="1">
      <alignment vertical="center" wrapText="1"/>
    </xf>
    <xf numFmtId="0" fontId="4" fillId="0" borderId="117" xfId="3" applyFont="1" applyBorder="1" applyAlignment="1">
      <alignment horizontal="center" vertical="center"/>
    </xf>
    <xf numFmtId="0" fontId="4" fillId="0" borderId="122" xfId="3" applyFont="1" applyBorder="1" applyAlignment="1">
      <alignment horizontal="center" vertical="center"/>
    </xf>
    <xf numFmtId="0" fontId="4" fillId="0" borderId="85" xfId="3" applyFont="1" applyBorder="1" applyAlignment="1">
      <alignment horizontal="center" vertical="center"/>
    </xf>
    <xf numFmtId="0" fontId="4" fillId="0" borderId="29" xfId="3" applyFont="1" applyBorder="1" applyAlignment="1">
      <alignment vertical="center" wrapText="1"/>
    </xf>
    <xf numFmtId="0" fontId="4" fillId="0" borderId="29" xfId="3" applyFont="1" applyBorder="1" applyAlignment="1">
      <alignment horizontal="center" vertical="center"/>
    </xf>
    <xf numFmtId="0" fontId="4" fillId="0" borderId="86" xfId="3" applyFont="1" applyBorder="1" applyAlignment="1">
      <alignment horizontal="center" vertical="center"/>
    </xf>
    <xf numFmtId="3" fontId="4" fillId="3" borderId="24" xfId="7" applyNumberFormat="1" applyFont="1" applyFill="1" applyBorder="1" applyAlignment="1" applyProtection="1">
      <alignment horizontal="right" vertical="center"/>
      <protection locked="0"/>
    </xf>
    <xf numFmtId="3" fontId="1" fillId="0" borderId="0" xfId="3" applyNumberFormat="1" applyAlignment="1">
      <alignment vertical="center"/>
    </xf>
    <xf numFmtId="0" fontId="0" fillId="0" borderId="68" xfId="3" applyFont="1" applyBorder="1" applyAlignment="1">
      <alignment horizontal="center" vertical="center"/>
    </xf>
    <xf numFmtId="0" fontId="0" fillId="0" borderId="32" xfId="3" applyFont="1" applyBorder="1" applyAlignment="1">
      <alignment horizontal="center" vertical="center"/>
    </xf>
    <xf numFmtId="0" fontId="38" fillId="3" borderId="115" xfId="0" applyFont="1" applyFill="1" applyBorder="1" applyAlignment="1" applyProtection="1">
      <alignment horizontal="center"/>
      <protection locked="0"/>
    </xf>
    <xf numFmtId="0" fontId="38" fillId="3" borderId="28" xfId="0" applyFont="1" applyFill="1" applyBorder="1" applyAlignment="1" applyProtection="1">
      <alignment horizontal="center"/>
      <protection locked="0"/>
    </xf>
    <xf numFmtId="0" fontId="38" fillId="3" borderId="30" xfId="0" applyFont="1" applyFill="1" applyBorder="1" applyAlignment="1" applyProtection="1">
      <alignment horizontal="center"/>
      <protection locked="0"/>
    </xf>
    <xf numFmtId="0" fontId="38" fillId="3" borderId="32" xfId="0" applyFont="1" applyFill="1" applyBorder="1" applyAlignment="1" applyProtection="1">
      <alignment horizontal="center"/>
      <protection locked="0"/>
    </xf>
    <xf numFmtId="0" fontId="38" fillId="3" borderId="28" xfId="0" applyFont="1" applyFill="1" applyBorder="1" applyAlignment="1" applyProtection="1">
      <alignment horizontal="center" vertical="center"/>
      <protection locked="0"/>
    </xf>
    <xf numFmtId="0" fontId="38" fillId="3" borderId="32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1" fontId="4" fillId="3" borderId="121" xfId="4" applyNumberFormat="1" applyFont="1" applyFill="1" applyBorder="1" applyAlignment="1" applyProtection="1">
      <alignment horizontal="right"/>
      <protection locked="0"/>
    </xf>
    <xf numFmtId="164" fontId="4" fillId="3" borderId="121" xfId="4" applyNumberFormat="1" applyFont="1" applyFill="1" applyBorder="1" applyAlignment="1" applyProtection="1">
      <alignment horizontal="right"/>
      <protection locked="0"/>
    </xf>
    <xf numFmtId="164" fontId="4" fillId="3" borderId="85" xfId="4" applyNumberFormat="1" applyFont="1" applyFill="1" applyBorder="1" applyAlignment="1" applyProtection="1">
      <alignment horizontal="right"/>
      <protection locked="0"/>
    </xf>
    <xf numFmtId="2" fontId="4" fillId="3" borderId="123" xfId="4" applyNumberFormat="1" applyFont="1" applyFill="1" applyBorder="1" applyAlignment="1" applyProtection="1">
      <alignment horizontal="right"/>
      <protection locked="0"/>
    </xf>
    <xf numFmtId="3" fontId="4" fillId="8" borderId="24" xfId="7" applyNumberFormat="1" applyFont="1" applyFill="1" applyBorder="1" applyAlignment="1" applyProtection="1">
      <alignment horizontal="right" vertical="center"/>
      <protection locked="0"/>
    </xf>
    <xf numFmtId="2" fontId="4" fillId="3" borderId="23" xfId="7" applyNumberFormat="1" applyFont="1" applyFill="1" applyBorder="1" applyAlignment="1" applyProtection="1">
      <alignment horizontal="right"/>
      <protection locked="0"/>
    </xf>
    <xf numFmtId="0" fontId="6" fillId="2" borderId="6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0" fontId="6" fillId="12" borderId="111" xfId="0" applyFont="1" applyFill="1" applyBorder="1" applyAlignment="1">
      <alignment horizontal="center" vertical="center" wrapText="1"/>
    </xf>
    <xf numFmtId="0" fontId="6" fillId="12" borderId="99" xfId="0" applyFont="1" applyFill="1" applyBorder="1" applyAlignment="1">
      <alignment horizontal="center" vertical="center" wrapText="1"/>
    </xf>
    <xf numFmtId="0" fontId="6" fillId="12" borderId="112" xfId="0" applyFont="1" applyFill="1" applyBorder="1" applyAlignment="1">
      <alignment horizontal="center" vertical="center" wrapText="1"/>
    </xf>
    <xf numFmtId="0" fontId="6" fillId="12" borderId="11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18" fillId="2" borderId="36" xfId="0" applyFont="1" applyFill="1" applyBorder="1" applyAlignment="1">
      <alignment horizontal="left"/>
    </xf>
    <xf numFmtId="0" fontId="18" fillId="2" borderId="34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4" fillId="11" borderId="59" xfId="0" applyFont="1" applyFill="1" applyBorder="1" applyAlignment="1">
      <alignment horizontal="left"/>
    </xf>
    <xf numFmtId="0" fontId="4" fillId="11" borderId="106" xfId="0" applyFont="1" applyFill="1" applyBorder="1" applyAlignment="1">
      <alignment horizontal="left"/>
    </xf>
    <xf numFmtId="0" fontId="4" fillId="11" borderId="81" xfId="0" applyFont="1" applyFill="1" applyBorder="1" applyAlignment="1">
      <alignment horizontal="left"/>
    </xf>
    <xf numFmtId="0" fontId="4" fillId="11" borderId="97" xfId="0" applyFont="1" applyFill="1" applyBorder="1" applyAlignment="1">
      <alignment horizontal="left"/>
    </xf>
    <xf numFmtId="0" fontId="4" fillId="11" borderId="104" xfId="0" applyFont="1" applyFill="1" applyBorder="1" applyAlignment="1">
      <alignment horizontal="left"/>
    </xf>
    <xf numFmtId="0" fontId="4" fillId="11" borderId="82" xfId="0" applyFont="1" applyFill="1" applyBorder="1" applyAlignment="1">
      <alignment horizontal="left"/>
    </xf>
    <xf numFmtId="0" fontId="9" fillId="2" borderId="101" xfId="0" applyFont="1" applyFill="1" applyBorder="1" applyAlignment="1">
      <alignment horizontal="center" vertical="top" wrapText="1"/>
    </xf>
    <xf numFmtId="0" fontId="9" fillId="2" borderId="102" xfId="0" applyFont="1" applyFill="1" applyBorder="1" applyAlignment="1">
      <alignment horizontal="center" vertical="top" wrapText="1"/>
    </xf>
    <xf numFmtId="0" fontId="9" fillId="2" borderId="103" xfId="0" applyFont="1" applyFill="1" applyBorder="1" applyAlignment="1">
      <alignment horizontal="center" vertical="top" wrapText="1"/>
    </xf>
    <xf numFmtId="0" fontId="18" fillId="2" borderId="67" xfId="0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8" fillId="2" borderId="65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18" fillId="2" borderId="66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8" fillId="2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13" xfId="0" applyFont="1" applyBorder="1" applyAlignment="1">
      <alignment wrapText="1"/>
    </xf>
    <xf numFmtId="0" fontId="1" fillId="0" borderId="139" xfId="0" applyFont="1" applyBorder="1" applyAlignment="1"/>
    <xf numFmtId="0" fontId="1" fillId="0" borderId="140" xfId="0" applyFont="1" applyBorder="1" applyAlignment="1"/>
    <xf numFmtId="0" fontId="1" fillId="0" borderId="136" xfId="0" applyFont="1" applyBorder="1" applyAlignment="1">
      <alignment horizontal="center"/>
    </xf>
    <xf numFmtId="0" fontId="1" fillId="0" borderId="135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134" xfId="0" applyFont="1" applyBorder="1" applyAlignment="1">
      <alignment horizontal="center"/>
    </xf>
    <xf numFmtId="0" fontId="17" fillId="12" borderId="125" xfId="0" applyFont="1" applyFill="1" applyBorder="1" applyAlignment="1">
      <alignment horizontal="left"/>
    </xf>
    <xf numFmtId="0" fontId="17" fillId="12" borderId="126" xfId="0" applyFont="1" applyFill="1" applyBorder="1" applyAlignment="1">
      <alignment horizontal="left"/>
    </xf>
    <xf numFmtId="0" fontId="17" fillId="12" borderId="127" xfId="0" applyFont="1" applyFill="1" applyBorder="1" applyAlignment="1">
      <alignment horizontal="left"/>
    </xf>
    <xf numFmtId="0" fontId="1" fillId="0" borderId="138" xfId="0" applyFont="1" applyBorder="1" applyAlignment="1">
      <alignment horizontal="center"/>
    </xf>
    <xf numFmtId="0" fontId="17" fillId="12" borderId="219" xfId="0" applyFont="1" applyFill="1" applyBorder="1" applyAlignment="1">
      <alignment horizontal="center"/>
    </xf>
    <xf numFmtId="0" fontId="17" fillId="12" borderId="159" xfId="0" applyFont="1" applyFill="1" applyBorder="1" applyAlignment="1">
      <alignment horizontal="center"/>
    </xf>
    <xf numFmtId="0" fontId="17" fillId="12" borderId="160" xfId="0" applyFont="1" applyFill="1" applyBorder="1" applyAlignment="1">
      <alignment horizontal="center"/>
    </xf>
    <xf numFmtId="0" fontId="17" fillId="12" borderId="111" xfId="0" applyFont="1" applyFill="1" applyBorder="1" applyAlignment="1">
      <alignment horizontal="left"/>
    </xf>
    <xf numFmtId="0" fontId="17" fillId="12" borderId="130" xfId="0" applyFont="1" applyFill="1" applyBorder="1" applyAlignment="1">
      <alignment horizontal="left"/>
    </xf>
    <xf numFmtId="0" fontId="17" fillId="12" borderId="99" xfId="0" applyFont="1" applyFill="1" applyBorder="1" applyAlignment="1">
      <alignment horizontal="left"/>
    </xf>
    <xf numFmtId="0" fontId="1" fillId="0" borderId="182" xfId="0" applyFont="1" applyBorder="1" applyAlignment="1">
      <alignment horizontal="center"/>
    </xf>
    <xf numFmtId="0" fontId="17" fillId="12" borderId="125" xfId="0" applyFont="1" applyFill="1" applyBorder="1" applyAlignment="1">
      <alignment horizontal="center"/>
    </xf>
    <xf numFmtId="0" fontId="17" fillId="12" borderId="126" xfId="0" applyFont="1" applyFill="1" applyBorder="1" applyAlignment="1">
      <alignment horizontal="center"/>
    </xf>
    <xf numFmtId="0" fontId="17" fillId="12" borderId="127" xfId="0" applyFont="1" applyFill="1" applyBorder="1" applyAlignment="1">
      <alignment horizontal="center"/>
    </xf>
    <xf numFmtId="0" fontId="17" fillId="12" borderId="35" xfId="0" applyFont="1" applyFill="1" applyBorder="1" applyAlignment="1">
      <alignment horizontal="center"/>
    </xf>
    <xf numFmtId="0" fontId="1" fillId="0" borderId="145" xfId="0" applyFont="1" applyBorder="1" applyAlignment="1">
      <alignment horizontal="center"/>
    </xf>
    <xf numFmtId="0" fontId="1" fillId="0" borderId="117" xfId="0" applyFont="1" applyBorder="1" applyAlignment="1">
      <alignment horizontal="center"/>
    </xf>
    <xf numFmtId="0" fontId="38" fillId="0" borderId="130" xfId="3" applyFont="1" applyBorder="1" applyAlignment="1">
      <alignment horizontal="left" vertical="center" wrapText="1"/>
    </xf>
    <xf numFmtId="0" fontId="38" fillId="0" borderId="0" xfId="3" applyFont="1" applyAlignment="1">
      <alignment horizontal="left" vertical="center" wrapText="1"/>
    </xf>
    <xf numFmtId="0" fontId="38" fillId="0" borderId="139" xfId="3" applyFont="1" applyBorder="1" applyAlignment="1">
      <alignment horizontal="left" vertical="center" wrapText="1"/>
    </xf>
    <xf numFmtId="0" fontId="62" fillId="0" borderId="130" xfId="3" applyFont="1" applyBorder="1" applyAlignment="1">
      <alignment horizontal="left" vertical="center" wrapText="1"/>
    </xf>
    <xf numFmtId="0" fontId="61" fillId="0" borderId="0" xfId="3" applyFont="1" applyAlignment="1">
      <alignment horizontal="left" vertical="center" wrapText="1"/>
    </xf>
    <xf numFmtId="0" fontId="61" fillId="0" borderId="139" xfId="3" applyFont="1" applyBorder="1" applyAlignment="1">
      <alignment horizontal="left" vertical="center" wrapText="1"/>
    </xf>
    <xf numFmtId="0" fontId="42" fillId="2" borderId="125" xfId="3" applyFont="1" applyFill="1" applyBorder="1" applyAlignment="1">
      <alignment horizontal="center"/>
    </xf>
    <xf numFmtId="0" fontId="42" fillId="2" borderId="126" xfId="3" applyFont="1" applyFill="1" applyBorder="1" applyAlignment="1">
      <alignment horizontal="center"/>
    </xf>
    <xf numFmtId="0" fontId="42" fillId="2" borderId="127" xfId="3" applyFont="1" applyFill="1" applyBorder="1" applyAlignment="1">
      <alignment horizontal="center"/>
    </xf>
    <xf numFmtId="0" fontId="44" fillId="0" borderId="2" xfId="3" applyFont="1" applyBorder="1" applyAlignment="1">
      <alignment horizontal="left" vertical="center" wrapText="1"/>
    </xf>
    <xf numFmtId="0" fontId="44" fillId="0" borderId="3" xfId="3" applyFont="1" applyBorder="1" applyAlignment="1">
      <alignment horizontal="left" vertical="center" wrapText="1"/>
    </xf>
    <xf numFmtId="0" fontId="44" fillId="0" borderId="0" xfId="3" applyFont="1" applyAlignment="1">
      <alignment horizontal="left" vertical="center" wrapText="1"/>
    </xf>
    <xf numFmtId="0" fontId="44" fillId="0" borderId="5" xfId="3" applyFont="1" applyBorder="1" applyAlignment="1">
      <alignment horizontal="left" vertical="center" wrapText="1"/>
    </xf>
    <xf numFmtId="0" fontId="44" fillId="0" borderId="7" xfId="3" applyFont="1" applyBorder="1" applyAlignment="1">
      <alignment horizontal="left" vertical="center" wrapText="1"/>
    </xf>
    <xf numFmtId="0" fontId="44" fillId="0" borderId="8" xfId="3" applyFont="1" applyBorder="1" applyAlignment="1">
      <alignment horizontal="left" vertical="center" wrapText="1"/>
    </xf>
    <xf numFmtId="0" fontId="42" fillId="16" borderId="125" xfId="3" applyFont="1" applyFill="1" applyBorder="1" applyAlignment="1">
      <alignment horizontal="left" indent="1"/>
    </xf>
    <xf numFmtId="0" fontId="42" fillId="16" borderId="133" xfId="3" applyFont="1" applyFill="1" applyBorder="1" applyAlignment="1">
      <alignment horizontal="left" indent="1"/>
    </xf>
    <xf numFmtId="0" fontId="42" fillId="2" borderId="34" xfId="3" applyFont="1" applyFill="1" applyBorder="1" applyAlignment="1">
      <alignment horizontal="left"/>
    </xf>
    <xf numFmtId="0" fontId="42" fillId="2" borderId="40" xfId="3" applyFont="1" applyFill="1" applyBorder="1" applyAlignment="1">
      <alignment horizontal="left"/>
    </xf>
    <xf numFmtId="1" fontId="17" fillId="17" borderId="125" xfId="3" quotePrefix="1" applyNumberFormat="1" applyFont="1" applyFill="1" applyBorder="1" applyAlignment="1">
      <alignment horizontal="center" vertical="center" wrapText="1"/>
    </xf>
    <xf numFmtId="1" fontId="17" fillId="17" borderId="126" xfId="3" quotePrefix="1" applyNumberFormat="1" applyFont="1" applyFill="1" applyBorder="1" applyAlignment="1">
      <alignment horizontal="center" vertical="center" wrapText="1"/>
    </xf>
    <xf numFmtId="1" fontId="17" fillId="17" borderId="127" xfId="3" quotePrefix="1" applyNumberFormat="1" applyFont="1" applyFill="1" applyBorder="1" applyAlignment="1">
      <alignment horizontal="center" vertical="center" wrapText="1"/>
    </xf>
    <xf numFmtId="0" fontId="17" fillId="17" borderId="34" xfId="3" applyFont="1" applyFill="1" applyBorder="1" applyAlignment="1">
      <alignment horizontal="center"/>
    </xf>
    <xf numFmtId="0" fontId="17" fillId="17" borderId="36" xfId="3" applyFont="1" applyFill="1" applyBorder="1" applyAlignment="1">
      <alignment horizontal="center"/>
    </xf>
    <xf numFmtId="0" fontId="36" fillId="0" borderId="34" xfId="3" applyFont="1" applyBorder="1" applyAlignment="1"/>
    <xf numFmtId="0" fontId="36" fillId="0" borderId="35" xfId="3" applyFont="1" applyBorder="1" applyAlignment="1"/>
    <xf numFmtId="0" fontId="36" fillId="0" borderId="36" xfId="3" applyFont="1" applyBorder="1" applyAlignment="1"/>
    <xf numFmtId="0" fontId="17" fillId="17" borderId="34" xfId="3" applyFont="1" applyFill="1" applyBorder="1" applyAlignment="1">
      <alignment horizontal="center" vertical="center" wrapText="1"/>
    </xf>
    <xf numFmtId="0" fontId="17" fillId="17" borderId="36" xfId="3" applyFont="1" applyFill="1" applyBorder="1" applyAlignment="1">
      <alignment horizontal="center" vertical="center" wrapText="1"/>
    </xf>
    <xf numFmtId="0" fontId="1" fillId="0" borderId="107" xfId="3" applyBorder="1" applyAlignment="1">
      <alignment horizontal="left" wrapText="1"/>
    </xf>
    <xf numFmtId="0" fontId="1" fillId="0" borderId="192" xfId="3" applyBorder="1" applyAlignment="1">
      <alignment horizontal="left" wrapText="1"/>
    </xf>
    <xf numFmtId="0" fontId="1" fillId="0" borderId="107" xfId="3" applyBorder="1" applyAlignment="1">
      <alignment horizontal="center" wrapText="1"/>
    </xf>
    <xf numFmtId="0" fontId="1" fillId="0" borderId="108" xfId="3" applyBorder="1" applyAlignment="1">
      <alignment horizontal="center" wrapText="1"/>
    </xf>
    <xf numFmtId="0" fontId="1" fillId="0" borderId="48" xfId="3" applyBorder="1" applyAlignment="1">
      <alignment horizontal="center" wrapText="1"/>
    </xf>
    <xf numFmtId="0" fontId="1" fillId="0" borderId="107" xfId="3" applyBorder="1" applyAlignment="1">
      <alignment horizontal="left" vertical="center" wrapText="1"/>
    </xf>
    <xf numFmtId="0" fontId="1" fillId="0" borderId="108" xfId="3" applyBorder="1" applyAlignment="1">
      <alignment horizontal="left" vertical="center" wrapText="1"/>
    </xf>
    <xf numFmtId="0" fontId="1" fillId="0" borderId="48" xfId="3" applyBorder="1" applyAlignment="1">
      <alignment horizontal="left" vertical="center" wrapText="1"/>
    </xf>
    <xf numFmtId="0" fontId="1" fillId="0" borderId="107" xfId="3" applyBorder="1" applyAlignment="1">
      <alignment horizontal="center" vertical="center" wrapText="1"/>
    </xf>
    <xf numFmtId="0" fontId="1" fillId="0" borderId="108" xfId="3" applyBorder="1" applyAlignment="1">
      <alignment horizontal="center" vertical="center" wrapText="1"/>
    </xf>
    <xf numFmtId="0" fontId="1" fillId="0" borderId="48" xfId="3" applyBorder="1" applyAlignment="1">
      <alignment horizontal="center" vertical="center" wrapText="1"/>
    </xf>
    <xf numFmtId="0" fontId="1" fillId="0" borderId="57" xfId="3" applyBorder="1" applyAlignment="1">
      <alignment horizontal="left" vertical="center" wrapText="1"/>
    </xf>
    <xf numFmtId="0" fontId="1" fillId="0" borderId="67" xfId="3" applyBorder="1" applyAlignment="1">
      <alignment horizontal="left" vertical="center" wrapText="1"/>
    </xf>
    <xf numFmtId="0" fontId="1" fillId="0" borderId="42" xfId="3" applyBorder="1" applyAlignment="1">
      <alignment horizontal="left" vertical="center" wrapText="1"/>
    </xf>
  </cellXfs>
  <cellStyles count="10">
    <cellStyle name="%" xfId="6" xr:uid="{E82B0351-35C2-41DE-BD4A-763545440A68}"/>
    <cellStyle name="%_E2" xfId="5" xr:uid="{DD5F9FC3-A5C0-4C5B-A945-BF4FAAD48A35}"/>
    <cellStyle name="Comma" xfId="4" builtinId="3"/>
    <cellStyle name="Comma 2" xfId="7" xr:uid="{FB98439F-144E-4C8B-BBB4-84888E9D6427}"/>
    <cellStyle name="Normal" xfId="0" builtinId="0"/>
    <cellStyle name="Normal 2" xfId="3" xr:uid="{C31BA67D-B07E-45EC-8D28-743F975EE87B}"/>
    <cellStyle name="Normal 3" xfId="8" xr:uid="{E7CCEDB6-F9AD-4C53-AC08-95F9B37F1895}"/>
    <cellStyle name="Normal 4" xfId="1" xr:uid="{00000000-0005-0000-0000-000001000000}"/>
    <cellStyle name="Percent" xfId="2" builtinId="5"/>
    <cellStyle name="Percent 2" xfId="9" xr:uid="{F70E2DBB-05BE-4B89-81B5-43563FB5F7AF}"/>
  </cellStyles>
  <dxfs count="1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88900</xdr:rowOff>
    </xdr:to>
    <xdr:sp macro="" textlink="">
      <xdr:nvSpPr>
        <xdr:cNvPr id="1029" name="AutoShape 5" descr="data:image/png;base64,iVBORw0KGgoAAAANSUhEUgAAARwAAABnCAYAAADSZv1WAAAAAXNSR0IArs4c6QAAIABJREFUeF7svWeQZNd1Jvg9//KlL1/VXdXVHm2AdvCEIyxJOFGkQEriaLQakjIxG7ERG/Nn/u2P3ZjYjY2NHa1EihJBihRFChQBUSQcRQNDAAS60Y226O5qb8qb9Pn82zjn3peZ3WgazYQ0FIliJKtR6Z6597vf+c53zlUSP0mgANBiJAr9Q+H/RCIfChAr4j/Fs4ASAaCHCkQqkMgnVPk8vz0Rr6Wf9HeSJEiiCCp9j5r+Vb6o850xoGrveV4cToK45+XpZ9MRp8fWeZrfkACJfEf6dT3fy8dDZ6YooIuQQEXM38F/7fnUBDoUaOkxpufVOTHxXfR5Cp0bX8erfugD+VND+aDjotfSp8pHz/v4+vV8DL9d/tC/Y3l96XSu8W3v/f73//L+FfgluAJKEiQ0zxg0CFjopwMccpSHcYRE5ZdBTRQxqSIxsaIEiNWEwUqhSSAnXTrv6CO7k0XClpwscSymNr2GQYgnPf23nEXXmrg02Xou3BVAQ7OUPiEFOz6f90DRe2Zo+p0pxvZO7s4npH9Mf/fiSu8buujKAMTXhR58zASA8sFnIa5HkgiwUxR69CK0BE06p55rQZ9G9+t9oPklmEHvH8I/6wooSZzQeEfQJTQCWPjBayliYgmKABz+IXbDS6wGaEqHEXSX5PSVcpolgjWIyat2Zkr6qqsnOK33NAV/1pT62c9eeQ16MOKfdXFSjJAHfs33is8WIJkCVg/CirO4Ahm67+gcF2FQCo3yjwzYnU+MBVB1fiQqKXQt34edf/5Nff8d/6OugBIltA4Lop8OegICmvQUYBDgJHEi2A+BDlN9lWlGHEci9FFTTiQCE8lZxKotGUnKSug3fZcfAUEUI6RHHCOKE0QxgRughJFkAvQdCYgJ0SMi4ErE8ST0W141YlbphEz/KbmOhEx5mJJp8KnwYSvQVRW6qkFTCApFcEb/1lSVnyfmpaoqYlWBQg/6DI5jZBhHz8sIkd6jafT6LkukK3M1VKTAxEEVs0IZXTEdTPi/xZWjEC29cl2uyDdMMqf3ec7/qKnz/vf+t1wBJUpoChNLEaEKAY2ecgsZm0SxiKBoArDaQKFUJCZ9rBG91wRQcDhFAKEgjBL4YQg/COAFIYNLEEfwwwRuGKHpxmi5Hlw/FM+HEQICEgYyIlCS/zDICP2G/0cAJFf7K9Z2GT5xaCZnODG3RKCRBBgVGrMCcQ6mrvPD0DSh4HB0KUBGk2AjgEdlMqcSmDDACOAhYEmBS1MBXaXPVGEQ8eP3i1AxBS36HJ2+z9ChqZoAJgXQ6XXp3eucG31HN0TtsCcZmQkG9P7P+1fg39YVUJI4TBKFgqduEEMsplc0DqVkI0IiwTqqVQEkiaGi0mii3vQZJHTDhKpp/H7f9+F6Hjw/QBCEkiWpDCApI1FospN2IUkSswhVBx0TzTgxqen/VKHzMLkQDIMYSKqOiMhCMpAOA6CXCYZArxM6kfihf5uGCtMQABUTqiKGKkPHNJwRuhV9Dr1IsBHCBAZBGQoJ4Zn0aSEcEyAmzN4iRFGIKIqQpHqVbkIzMlA1gvUYKiKYWgJbV+GYOhzbhG0aMDUNutTNGNT4knU1IL4GLIBfQ6P6tzUG3z/aX6MroCSRL5Z/5i5yQvYupwQ2qtB4VmoeFlfazF7CMMbM/AIqzRYCohK6A8PKwrAyyNg2TJ1YD4VJIYdDPC1oRSe2kNDEFixD1dRO+EJgQ/9NkzvNR12ZqekCRhq4iUPuspr0FERYIsNCBgzBGFKUUFQVhqXCNKVQG8WSrQCEl4x/coIzU6GvYVYnsZhTcxqLuQmFXAxCQkSn60OMLaIHh4sxwjBCGIXwYgVepCKMFc7YxaEHJfJgKiGypoZ8xkTesZCzTQZDQwVMw0DGNKDTtUkzb504rOe+/RoN3PdP9d/mFVCS0EvESikDqavAhibwSj3CmeklzC5VkWgG+vtLGBrMoNZq4cyFFbiRCt3OwdBNKIrG4QIHaprKq3LgBzxRVUOT4COYSUeFYV2E3qdyWKOpIVQl7AkZUh4jLrIAjk4MIv8gMjfpT6qNUIhEAZNgRxJbZYjFYRIBn6bC0DXWXwgMOUlOr+WUeswgSco6MTj6WtKSWP5WdRBDI3YYxol4RKQ3ibS6yEAliPhvkcjqQRP6FelUYQCdPj8JoSY+h2JFx0J/0UbW0uF6ARqNNr/XsWwUcw6yGQOGLoBHMJ8rr82/zWH4/lH/ulwBJUl85gJJorF+kgqqQtEhLQaYulzB2csryBQsrF4zANMwYVmAAeDyko+FaoAgpgmpwHV9RJRGp8kpQyCagBSxxMQG2PtCE5smL/EYoR8R/dE1nfUMXQ2hgUBHAsxV+Sqhn1yZoeHPleKrkMFlmh6q1GUobBMhGntmCO6iiIElYxnIOiYziCgMocQEC4TDqfYjwCzm0FNI6XwO5BdSFPhRDJ80qJDOUxxHGsilrJEAmBgOXZdY0ZjxRL4LDTEMNYauRLANHX0lB4MlC4amou0KIT0JI3htF5qaoJS3GZR0Frk5Sfi+lvPrMlt/Bc5TiZOAAhyp4dAgJmFYTCkSht0QuLjYQsTqpo5qw4XvNtBXzsC2DWi6xQyn7iqoe2ARmCaJqRss2JJ+4wekYVC4kcDzPBaFSedRVRGSCAYQQ9c0GDpZ7NLVu4exyH+K0Oin6BbMlHozOEJvEgAkwjkhKgtDoBLHsHQVxYKJrK2BSIjf8hiIWFOxdNiWBtskchSLzBh5ZghQFBVhoqDth2i4Ptp+RBDJ2hMxoTAWWTgKtUivoRCOwIhCKQpBKfQi6FJjHwg9/p21DZQLWeRzBnQ1gu8HaNddRF6AXMZEXzGHYsaErZPQLETp94XjX4FZ+Gt0Coqf+IkCvSMadwFHrNHtWMHJC8uYXW5gdnEFJ6dOYurkEcR+HYW8g+HR1TDsHHSniOLAGIr9A9B1A5mMhnzBAvGgtq/A8yMEQYwwIECSmSc2uumCrRBhkW62NDPUiZGkQksAJl5DvwVDSoVU5iws5YiJyIY7VUi/YSxAkIBKI+NiAmYzGUuItI6pIA4DeI0WEIYoOBn0FzMo5TRYlkx/k/dImrLpM4nRtYMI9ZaHWsuDG9E5EYRoiIi1pVoOsbsO+yI2pyEkQGI9SIRSSuRDjQIkUYB2q4G5uRlcPH8WC3NzmLt0me/O7bfejPs/eAeuW7cG5awNx6QQ9H24+TWaq78Sp6qEHFKRkpBmqUTQQGqD8OcYOHp+EYdPXgapKgQiK4szuHTuFFaW5tFo+qhU26i5PhTLRiabAzmTKbPU19+HgYFh5Et90HSTmQxRkHy+hGyhBJ3+xj6bhPUeAioOq9jLkqafSa+QrILCCwYrYkwia0OhCmWY6G+cTmcxVZZbMNsh0Zaeo3NKPxOwdAP5bAa5jM2Mzm3U4bfqcEwTg31FDJboObJgA4FPx9jNjtExuyGl9X3UG200XQ8RHaOidfxEqYZDmk6r3Uaz0YTruRJsCYBDuO063FYdjeoKWo0qPN/j17SaLfitNjTdwOiqYawnkMnlMFAs4rr1E9gyOYqSY0uH9vss51diJv6anISSxAQ4NOWEIMocIQkBlSRdFT4MHLmwgiNTMzCzDtZvWAXLjOHVmwhc0iAsDitmVyqYXlzBSr0Jz3ORxCFnsnTNhJPLw7RtmQpXkMsVkMvlpebjcthFUZyuayL0oJVfAQzdgGmSSGoI/wyLsBTWCGYjkkhpyET2f6koy4yUSLenLEDUOUnPHod8Gdti/YbCJd9tIgk89tFQOEXZIV0Fe3SEoc+Awpk3wPMCNNseGq0W6s022q7H5+KFMVzP5zS4pmmwbJu/g44gCIQ1gEVkJGi1CVganBa3TQW2qfM1MiwHpmXDNDOcLisWMhjoy6BZqcOtNDHSl8Pa0TLylikyae+HVb8mU/VX4zRFliotIGStlXLIVMhJE0OBDw3nln28efAcAkXDhvXrYGgxmvVFfmnOKUG3TTTDGAs1D5VaG6quIGMKTYQmm6pobJqjMIbEUJooMaXWyZsThuz0Y4cyp9EjYdajKCtNmUsXsLjkwonLmfCOF6ZjC+y6j1lQJbDQmW2J10oepyoMCKQZcWaKBOQwABjoYsSBDyUOYRqk35CYLDJSmmHw54SBEImJyYmHCBGJ5QjntCjhMAwCTBMGaTgSDMkqQP4c0rJIRLYM0pAsOBnSvFR4oYK2F6NK3qZGE04mg3I+i6DVgBl7mBjIY1U5B5Ochp0atF+Nwfjrexa9XnTOoPycSyEnwM+9YFd/7i/y2T/3Q/+7XqBEzHDS5LH0mLAWIk6KpItlP8H+dy+j0U4wNjYKTVexXFtm0DBMB5qZQTtRsNRoo1pvMJMg160GyjxpMAwxsYmliFICSvmIeiyRlSJdRSAIe3A0Il0JgwKb/ujFdJSpw7enPkn4YmRJBcdZ4rUyT8UTn42NEp2EebprGiRjoGAJAow4i0VKi0YMizxCIrOGmEQmyuSJ8Ip1aDboJOzC5rIMaYokYZn8hpxV5wMh1iZS4YHvM7hpSgzT1JCxTeTyFkxLR8uPsVhto9Joox2RbydhJkbgB6+F4byBDaNljBQcmMTe+DqkJ9vrUbpqTPSOO2lZuvJPAsQ7RbM9vs8rCzPka37KkEs/85fVitgp6hXrlpzX8qiln6vXFZJOTxml97znv2vOXePmSEepNHFSZJFGG+kVF8fQe3TSm86eNaFdpj/i+stOCVdYSH5Bo2jnhHvqA6866vfe418M3JQwoVxL93/sM5EfntYBtRPg3fNzWKl4KBXKMLNZLDWbcIOYdQZVt+FBxVKjiaWVKgOOSVoMpY2RcKhEXhe2yhHg0GymHwo9CJQodc3+G9JxNASJxz0wNIP0HMEOeLDISnThGI4l0xEZLWZSjAKi3ovxS96ItL2GCMrEEwxw8ifNiqUshNPhPSXzLEhHwjrA9zGJWY9i97CsJeOKedKUpFYkWll0yzwIbOh5Q1WQ01XkbRKkNQ7TCN18MlY2fSzV2miRsK5SpktYmv1mHVbiYd1IAdet6kd/xoIujY1XjLKr6rYkIeRfncBSYr0YvqkxQSw5alpOIl+TDuXuWEvHSXeu9nqfOiH5L6k3qAOIV8wNOYllwiF13KfnLAyg8r+uJhbdaP0XR6Be8tIBEQoF0g/n3KUcu1J3lIkOMXBlXxi6VzzrhZtNusfEPOD7fcWK1xnp4Pf9PAaVWuqFtSWFud4FpTM9OoPspwHOld+lxBEFAh0sF6GKREX+pQAegFOXF3B5bgW6mUGxvx8NT2RoMrYDO2PDS1TMrTSxmAIOARGlvQlIKDRKQYZKB/gkxGRinYXVItJLdE61Z0wgZl+LcClTFos+g+WYtC8D0YzU2C9HRFrdziKzXLFSsOGSiJ5eP2JFFz8MZrJkIr0XFNZ1smB8vBqzFEFtqKaLAIeKTCk80ztiMK9OxKho0lJ4SOwkiuAYOkqOgbxtwNQVfr9Hug5pUIaJABqq7RiVZohay0W92UToeyhkM3DUGGU7wdrhHMb7csiRoE4HQwdLoZXMxnVHfffm9wJr7/MJD9TUUUTPCF92d3CJCSBWsp4Skt5Fll9y1XCUoWNPddgvPhn/xV4p71nXLXoVJHaRo+fKXY3l8r9FS5Xu1ZHWy15Quvo80o+XDvquLZRhXlYxig9ILSpiQRAOfVoIxEf0XGta/DqAI/o58XzoGdcdY136BE/ubreG1Gt3JXNKJwT9lk76ayxkXcDpHRDXOvGrACch3p5O3ZQq9CA5TRyq7r64WMWFhWUkmo7ywBC8IILn+ijYDjKWiUYATFc8LFYbbGpjpsQCKUUUKms4BC4ilSsQLS2ApKtEryd1xzIUjPQ50GMVraYH13V5kguWJD6jW1PUOfJO9XbvKaerL5+gbPfQe/p8FFJ4FoAjetKkQNO5lJxiJ8ZBfqGw0x+MsmNJRIyKPDbkv9EBRUeskW2RMuwUPrXh6MBo2cFQ0QKVbnkuFa968Mh4SKK4Y8ENNSws+ZhdrKFSqSDwWshZBlYN9mEwn8FgTsNwyUDBVqET2FIcRwySAad3KIqjFiFiCqryrDuTomd2dF/UYYTphJDBZxdwerGld0GTup9YgUUIKf/xLwYhv/gHi/U/QUjOss5xiYmePlJA/WkneAVUI5YxgOgvIBz6KXPmWPpqqJKLpLiuNDfE/KDssPDBC6hJ75y4dt1+SWxdTa93L6vif8vvS7vgpbh0LRJz1TAQvKj3eHu/JC0nFgMkPZrev4rT/G8BHLkqpU2eOicnJyrdprlaEzMrVUSGhv6BfvheDDVMkCUxVVHRihTMNkJcXq5jpVnnivBY16BaJtcaEVuJKGvFIZWomKYMkEgiyRWIwpE4RoH8MZIhxVxvFDIjEAs6VW+TPpJivmwV0UMTpc/vGhcjLW1IR4RQncXqIMFMtvrh5mCpPMJFosRYyBiQ8DxnUZ3rpOitosY+jnVEtPJQ7imK4HstxH4TA0UHG1cX0J834fsxKnUPjbbHxkHNtBBBx9JKG8srNQR+C7aRsA9obKCA/qwDM1GR0RRkbaqrEqEl60SsrEsBvXsVZVAsggPx6B1pEp2uJUwSXZfUvvOuzkBOWzteY6pLVtxduX+Zyi3SSR5I0GHO0OmyKICnh8PxnOsF5JQdpaO04zOXPSClPJDqJrzUpJM4BTTyrfeMOQYc+l96HNeCT+I69DnCFiJXzM4U7wKQhILe2LZnqZEKwhVfIGoI0kcvNbsa1SQA9PCra+HYe47+Wh8jX6QkpPxyzN6lZVe00pRayGKjibMLc2gpMSZWr2GgodU9brahUrihWVhyQ1yYX8H8SgWhqiKTLyBXynO9UdsN0WpSKphSyKIgkVLeNMCF3Crbc1Jlte8jI9PWxIho8tPMpsVciLhdZpOCRRqXiludTqqeIIFZW/pGicqpisglF7JkgWumhDdItMVIxaCIywiELCXbkMqKbcpKcYsNroMlIDWQUFuORgOaEmJyTR/WjBUYKOrNEK2Wz207fDpXRYfnUfV9C6oaYbg/i9F+B0VHR97UYZET2w2hJBGLzLouXOGUhqchwwWwVzGcNFQSBL2Xa8jJJvp2dAdxZ5Kl4mU6hLrDUsTaVw0t+TFpaxO+xJ1eSr84B/mXfaVgOMTTU2YiRFkBBt0uSMIQesWCzacvlSwOQbscRAQ53TBUwBQ9T4DTq4ISgxGg1AUJdpHKOSeeS6+dmOIpQxWAw2GQ7PJ49bUSaZ2rGrR1GGa3C8TVt07OEgEl73kybdLU+209VPjn3bCfCThJxMkUsXYLvKcaqc5BSEhrhiF+MnUUBy+ewqqJcWxetRaD2RK0kNZnQgIDdT/B4kqDCw4Nw4JNleMZ0nJEuTVZ/ZcrIZYqHtpBwEYXMvxFxBbk5OcsUBgxk+EiRb5RCU8s1lepdECm0TvKAgEGK8sp9RNytxj8cpDIik++Fr20l14k30dqViRFn04JQyf1HkHTxfUhoBWrDvX8CdCmzBMA29KRy9osmHsNF41qlbWn4dESRVpoeQEsXUMpY8Ok6xEGbFTk6vsg5vKFwRIVbtIKQFXkAfxWi0stck4Wjm2xwExSOxKdyTgRenZWy1smALe7aqUrUndl6g6cDhnuVNZfA1F6B1fv0+nslAKzmEIpd0g1h583Mv+1nk9ZypUZnXSS8zhKhdnORZHHJhGb7hMtjGIK0/SXQNCboGBwkgAgIIZHYBoSdQGn+yVClBXCbPoOEQ4TcEnNUrbDE8SgC07iONLvS+9ALxAKAfoa01l2Q5BfesV97cThPU/+NLi6Equ6YyxleO8FKWY4osWoOHHKSFMGpHMF5AUnEvjCoTfxlR98G/XYxfYtW7F9wyaMF4cwUuhHyS7CgInAjxEFEfc+jkNFlDOEgJXRkMlqaPkJZpYSLKw0QFVciaYi1lT+N/eP4fRyd/Vl0sl4RaBDDIdWBCmmdXoFp4ebKuoyRJIZK/4vvlnyxDpMp2eiyowSr360orC7WaS/iE2Qk5l1IE6RiwedZ7vdYrdz30AeIyNZZB0d7XaIpYUaGpW6rDZX0HYDFIoO1q/uw1A+w6udGwRIKIzhE6OPD+C2lrC4fAHV6gJC14ffCjHctwqb127GYKmfC0ZFmzCNhzLdr47Q/VMi6l4anAqeHC7KDIQYoulkEtdOsMhUNL7WwJR+rVRElyyZWZcwHvxrockv9j1yzvAI6CVrbLdIte9Og6NuJoFxRbJeXvhkc4UelsjXkodM14Qq7olgzunnd6UKOgppUuOjF95+LseRigkDCVOBFEDoIOXrrsDCNBvVo8UwwyFL6XvBJl3Ar+y4ILFNdjdIq6Y7cMGyA1UPpOdEY67LzNIb8IsBDlVo0u4LKcOhG9ALljSi6esUFa+eP4IvvfwPeHPqEIp9RfaQFDNZrB9djVvX7sDO0Y0oZwowVEoz0TU1uJiz7UWCZKoq/FBBpRWj2aYMjcJdAKnTHxnouOKaVnuF/i40FNZ8dOHf4ZAqzWqxGbCLjIJvpD/iQktG3Plr2v2P8+Y9cSmTZdnPhpuDSarNv+UKRGDIHQ4JmOjf1D8nSWAZGvJZC7kctaoQhkDXD7jxWBRQjVQEPU6QNy2sHihiuD/D50PhlB+58KM2Gm4DC7V5TC+exrnLxzC7cAZR5MHSssiZg9iz+U7cvOVWDBUHZJW4YFidHj9ymF6LGQuxXNB9On6m8lK3ogHOiVeFc3BSMxDnzxaAtOmq/ODOgOLm8IJ2i8JYgXq8DEiT5i8bx+HBIefvFYDTGQk0cWkW9DhK5ZhNOwRQeoXc52QOpQWHOluKMSKbyklPl7jmvaG/uHJivsoDITd/WguoGMxaqZuCaDkiWqMokdDUOjuBKN2ax3QE81DujYnkE9yZ4T2hGtNzHgfCcS/artCX8lHJBArNU9E5gnYroR+ai3K3FbrPhBG88HeZ2ZWg83MYTq+Gw93trmBnVNpNjuMEh6sX8NS+7+H5vS/DLufgRm0srCwgo+nYsXoTdoxuxFCmhKFiPwbyA1g9sBoFqwQl0bi1aNMLUWsHaLgh/3dA1dnc0oGcvhRixGj5AYd3ikm1VxFrHRROkWuXUuvkkeHeNapQ94VDWTqIefD3CJZXCGkyxk5RqDN7utqVYDJyMlOjMEJxchDTcYQBO585axcGnD0jwBnoy3OfmnazjWq1zsdrkOjtWLBNFTlTxUDOxnDWQtmkaR1iujqPc3PnMLc8jZXaIhar4rHSmEPVnUeYtJGxKLQqYbg4iQ9sfwC3br4FQ7kydEX0zxFFrNzRrJttuToc4MuRhhO0YkpRWFbbp7v90MCjfIkwi0k6mOoc8k8iRJXkv7P1TsqGumyQbgobNH8x3vGv9ioK1bucredrGY3TUEiW9KTjicFHR8LZRxlMyWwnAzjPUFGfRxYIKekJM6YEX57QEnx48eoIRbRg0T0hT6mBiOrwepiLRu1ueRUMoWiphE+AI8YgfQMHH+kqk/7u0dV6QYDnCS/iYtGhjyY7R7pQpFJ3yku5djCJYXLChFtiig4LbG+hi5CKFd1r2Q2gfgbgRCRIdIIUMVC0NFDksyLAIS9OjLP+Ip49/Ar+/uXnoZVtIKvj/OwFuO0mJgbHMOyU4S41ELsBskYG2yY3Y6J/DfJWDv3lQYwMroKqO/C8CG47hOtGiCPypGgwNQO2TX6WCE1PgWpaSNQYK5U6lpfrXDJgWTanx6lcgGurOhc5BZwubxHNs1JIkhclnQWSGvaynE7Li44iLVY6Sn0HUcgMLCLZkWrEAp8RP2tnMFAu8uSvV+oIvIDba9i2iYypImMr6C9aGC05yOohGo0lvHvuKF4/8hMcu3ACfuyytuNS0abvoxU0ESUuso6NYrYES8lirLQWd+26Hzdt2o0BJw9DoQpz4abm7Bh9AGs6cqhcPQD5tRQQyyFFA4iAkyk3sZK0dfyVECGC1pQdpasoDXx6lyDrQvug1Z3Tdl2nslg0f4l+uuyOQ70rNlqTqzSX8wSIZfpc5C4pQ6SLh2jjxpNdrMcCfJll02rJrKEHaDtjTSBAKgPzbOOaPjK7CmMfLbDLfozLi01UGz5sU8Ng0caqvgxM/tw0fS32L+tlLleny9PnevCns1BwHSJ531TylFGQpGKpHmBuuY4mrf5kso0CDBYtjA0WYJCNRRpqxX2Xe7jRLw7tu+nynsCvm9KXYnfv6qP4SSBJmaSHqbOgc1ZEwUOEKrCctPHK6b34mxefxorSgjmQwcWFGSxXlrF6eARrhlajvlzDqTNnsFKrYmhgBLaWgRapKGeKuH79Nty16w5cN7IJeqwh8hLWKFyPBFkD+YLDk7TSiNH0ItiOxkLzzEwFs/MrfMpmxuEqc6rPkm69LqywDURmvOhmdtyjnQBLgHM6leSsENUB6QooVo4oiRBxwaWPkCrRtQRBHMDQFORsG/15B/2FLNdr1SttJGHM3ficjMlhlqFSiVqCRG1jqXIJF2ZO4szMCZy4cAJnZ8/BjX2U+vtgWhaqtSaajRaarSpUxcf4yBDWjK6B0tbRZ4/h7l0PYNfG3Shnshz6IJab+kjAEVmQHsDpMJ1U8RYTgldGTUNMBbJyoDf9BAsVH/NLbVRrLlw3AKcRuLUpkMtaGOjLYaicQSkjzovfza01KHMnsjAKlX5Iei4aUf8S4Q3fWwJdCdSJAI/0IEXShGQDaYaUxy5mBE060dZEAIfAKxKRBbMWACz+TU36Re1euhpyBpbjkxSeBNhzSMytUxKcnavhxTeO4a2jF1BpBsjYOsYH83jg5o344J4NsLnej74nZbMp4ElBqie9libtRWAsftLgSvSGogVHh0ffO9PEM8+/hkMnLsFTTO53ldFC3HPjWjz2wM0oOybnV4iJMbfi0xJQS4CTdpjohHdXXFE6b3m8PWOhAzjC7ysYQZr9IXJDfwrpdrDjOMKBS4fxlef/DlOVSzAGs6h18YjNAAAgAElEQVSETVyem0Y5m8emNRtgmDamLp7D1KXzIkGYxNBZTjbQbxRww6rNuH3zjdgwPImR/CByVhGxr8Cnvpus08SI6I1E8y0DjmNz6HVhpoJz0/PUp5S/QzMoYyOo7hXUkRW8HiEtZTNpeNV5vexx3ENLxS4LRD2pd4/fYTIUrpb6chwqZW0d/Y6FUsaEqWhwKd3foCpzHdmsCZv6JLPIGGCuNosDJ/fhjUOv4uLKObSUJjx4zJgIYK1MFmGoYG5+mS0DuhailFOxZqQfa4ZGobZ0jGbX4o6dH8Z1E9vhUPP1zrnRStW9X71WgM4F6cT3ss6LtDFFQStKMLPSxrHTszh6ahrnLtcwX/FRb8UIaP1hFyQNp4CbjxFLmxjOY/PkILZvWoV1VK1uKjAUureiGzZXrPLKp4um0L9EFEfgL4GJVCpTNiZBhACYjZpKAqos7Ji4SctPFM7aGqSl0IRlczn1sSbQIZgiBkIsr1ONJ0OOdDYJsEtnF2esYnF9CAJnV1r49svH8PXn9+LckotIt3j8Fs0YN28cxmd/6y7s2TiMrJHmx6SMkHqLeVILAT9dNtP1pgupYkSINrkKl80stwI8+8N38eTfvYhLFR9KbhBNMvKqDXzywW34k089iL4sHQtdgwSmFMHiKISqk51FtOnrkap74FA+cy3Aibl4UwZ+wm7bsUmngBMopDwIPDs9fxpP/egZvHnuEOyxElwzxtR5EjljTIxPor9/CCu1FRw7eQKVepXpO7Vd4CZfXgIrNjDglDGaH8Kg048d67dj94adWFUegxYrcBsNPjkKmxSelDZMy0C16WPqwiKmF+tIVBOaaQO8u4O4eTz1uJZSkkn+nYpRNEhSBtAJBjqLMJ8xbw0jYmYaVSRQU5qbGAt1A+zLmchRsaWuQKduf14M3yMzWQLL0mGZlLOnbF+Axeo8jp07gr3H3uTfrbCGWA/QilrQDZVDQ5/0Ko8EdbIKtFgsL5eyGBkkV7GBsmGjrBdx49rbcPvWBzFcmuCqM16xZLCcBoxCe0kj6J7lWQ6IVKuhiv5zC3W8efgCXn/nDE6eX8FKM4Eba6Az8ShsZHJDVgaDdTIm8bEPEy5KdoLJkRx2bl6FW25Yi21rB9FP3Ql5Ysosl9xh45eJ4jArkV5ekY0j0ZfMpCLbQn262xGwWAtxaaGFxUobfhByk7OxwSwmRwrIWaJrlNAyRForVijIpoXcQIuc9ostXJxtoNEigVVFIWtizXgRg2VqnZvAQCha3REbhMbfuf/MHD73jR/j+wcuwbP7YOTLiAIPWruKEcvH7354B37/kT0YydsiiuYRIJiYELil8VDGVmkolXL6bvkCGVdFEj1SFMzUXfzNtw/g757/CRZ9E7EzgHrLxbDdwu/dvwl/9Ik7ubskXSMTYBsHh+ZRyPMyLTDtBRyWY+TxCW/QNRgO79qQAo5Q/Dqqdap9CcuUGFAz1Wk8++b38Nw7LyE30Q/PiHBk6jiqjQbGVk9g9eoJNJsNnDhxAvVGDQrtW0UrCKMrAaaKJFKQN/LQQxV9ZgE71mzFnk03YN3wOCbKo+jPZlmINjST+9BwditOsNIKcG6mhstzNbSpmwT3qKHnqapcmAIp2mZVIs0GdJwLEnR6JmYaRFJWmrIPRB2J4eQdE30FC4W8zi0qWEj3Q9ix2M6FMjNk9CNabdg67/wQxT4uLl/EoTOHcPjMEZybO4vF5jzaYROZLPUoVuB7Lgve1BOamnctVmqoNF1EqsmhYrGYwchAHv22Ca0dYNDqx30778ctm+5GMTMoDWTi/jD55JQurZ49IaPMSQnVRbg5aJDVvAj7Ty3g2VeP4pX9pzFTCxDrOUDLCeN/3EIUt4QwyMBmQ1Ey0FWLE/CcRwkaSFrzGMzGeOSD2/DxD+3B+rE+bjtCEb2I6kWjMrEEvHf4i6VWzJwUCFLan5Zj/DTw7A3SfsonX0nu5JelWgO3tqVOAHzNCHDoxhrwYh2nZ2p48bVjePXt0ww8ZOcYKFi4//at+NiDOzBSpIUm4n7XQkQRLCdUNFTcGPuOX8azP9iP42cX0WrTfdGxYc0gPvbwHtyxaxQ29VbiijnqmU0T0UQ7SvD2mTn86d++hu+/MwPfGYJVGEDou0jqcxg2Wvj9R3fjDx7bg5EcAU4q2tP1owktp3gXidIYqiMRdK+ZuOA0bqhQ+HLDx9efO4q/efYtzLQ06MUh+L6LsrKMf3//RvzxE3eibJuiO6ZUjrh4mtkUfXWPaCwXeS5V6sy39wZafJ+TWGg4XedpV2vuJnmEe4O+bMVdwSsnfoJvvvEc4oIOX/Nx5vxpbksxPDKGVeMTaHttnDh1CksrS0yvufm4rEfiHTTDhMMDAzoiL4IeKSg6OYz2DeO61Rtw04bt2DS8DkO5IeSdPEydmgpTqhxYqHs4NjWLueUmAkWHZtnQTMJgsZMBhTlpGwxmLITK0iVKu2eKsSJUf95hMyG6rCBDzb8oha0oGCxnMNhHzbmIPQnhOPRCxJ7PvXEMk+qlErSiNurtGmaWL+Ps9GkcPPkOTl2eQjtuw3BImPPRbDdgWQZKhTx/F3l3aKDTCrpSbaAVBMgWixyuBYGHvnwOY6UBGJ6GEWcE9954P3av24OcVZCTWKwaIvtBzCwFHDEAOslQJj3Ct9GKE+w7PY+vv3AI//STc1j0NRj5rGh25ofMYIqZBEMlE+W8xcWyDTfBQjXEUpUyhSRwKtCDJopqAzdvHcTHHtqBW69fg1LOFl06aDLLFiIp6RetPwjOhB+FYShl2+T9UhTQnmc0gAkEaEKKzIwmHiltTfsZ0RnKhmpi5wzRzqS7c0XXRCfGroA0wQClWExSKV0zFu5oXGqotEL88MAZfOHpN/D22QpCrcj3aCir4GP3bcenf+NmTBSpjzRpVyKLmWaL3FjB4csNfOW7+/Hsy/vQpESXZpHLFdsmh/Hpj9+GR26bgEOaXkw9FdjtBiQGQlXBpUoL33ppCn/z3CGcXggQqxkosY+y6eKO7UP4zG/dgT0bBpA35C4inXa7dC1lllJSXt6Sm86XN8YVLW85uyYjALq2dNpkO7nUDPG150/iye/uxWxbQ6ZYQuStoJws4VMPbMMfPXE3L3x8yQlw6DdvFCncz7wTLedVaFCLhATvR8eufcF7eNFhv05XxFHiJGTA6dbbpOGVEMcEKsm+K0jQCOt48/xB/PX3v4mWHUCzgYXFOSwvV5DNFjC6agwEYeenL+LS3AyvsKS56AZxD9I7SYyNYNDOk9QnJqBWD5Eo8KS1NATGnAGsH1iDtcNrMDE2ifWr1mHt6ATymQLml5u4cHkZHmW3dB2JZkK3LG5l0Wi4cFsBp/+oDIAcv3yR6SRUopMknApBlHfBJESWF9ExTJiUCg8DZG0VeUcXXfi4aFQWZnMv4wA1t46LS5fw7tljOHbqGKaXL6MRUA3ZMlrEaHI2crkMA0i1VkE+l2WnMNeEhcLrQXVl1DWQ9vzKFXMszFMHxYFCH0ZKwzADG5P963HvTfdiy+rrkFGpP7SAFOkvlrG7KEhMixh4ynXMeILDnVmo4O9eOoynvn8SZ5YUaHkyEMaI/SoGsip2rBvGzVtX47o1JfTnaKsfoBbEOL/o4cjUIg4cOY/z56ZRMBLcf9NafPTe7bhh/TCcDNXRiQlIgKTSgCFQZ2Dv2vPFAijsgKSDpBEgUXs6fyG3RtBZiKaVW/BUoSVJnsSnLtkde6ZEGQaFvp0lkqqbU17F7xNFm+Ka6Fx/J5zAlJ8Rtgc6ysWmh++8dRJ//vReHF+IgUw/97YedSJ8/J7N+PQjuzFRIC2HGI4UgOVEpqLl16Yq+Ny3DuDVw1MUh4siY8/FDROD+OzjN+GxW1YzwyGxXxjuhHmTvrudxDiz0MKP3p7GvqMXsbBUhWNo2Lq2H/fdtgnb1/XDIV0wzQxypkk081fJ78ZKgeSTEnCYx9B4T7+np30LfTM1+59u+Pjy88fx5HMHMOcZyGSzQHMJ/WoVv/PA9fjDT9yFvgy1ABZfQUXHFDZTFosiCkrj87fGEVQ6Hp4joktDB3DYutKtNRNYItPiKUUVjbCkw1YCTqrl0A32EhfvzB7Dn/3Dl7GMGpyCxVRsbn4BYZhgYGgIum1hfnkZF2em2UFsZTJcqhAGdMPQAQKXChgJfEwTGcdhdb/VaCJuBzATA1ndhh5pGC0O464b78B9t9yLQqaPs1s6deIzdLHHU6xCszS4YYiFpQaWanU+BduwYSq0pQptrSvibrHqShCSvymcsiwRFsRBwPEqpbVpb6icbcHWNTSDFi7MX8KZS2dx9hLpH1M4dXEKy40lOKUsrJyJuttA22/Cdkxkc1k2CLqtJntqeH/ymOi8YIrUfpUycDQ5FZ3CzRB5J4PVg6MoWiXoroXrJ3finl0fxHjfKtaNBHtJa2vETEsrfHpyb9IQKZiFm6h47ehFPPndt/DyoWm01SI0Kw+/2cBYScVHbl+HD928DpvHSihlSfAW6WBai+s+MFd1ceTUDE6evISSreGunWuxfe0Qe4zElj+CLaqx7D1NAKIJrYB7HPU4oXuT7GnI1zXhCaCkxY1bX8sdOFKfFd/Qzh728t1XylVXrKTiFew+FQSeKvqJ0XQ2thZgTAiw2PLwnb2n8fl/2I+p+QCqXQQCjwHniXu34tOP7cGYQw78niBQZkCpnOf1qTr+9FsH8eqRM1AcG5qWQHUb2LmmH3/y0Vvw8J5V3AcpLRMWxyMzXrRDLRJUGyFWak24rgdDVdGXz6C/nCOZUgamYswyv6VzYIImhNsUcMVzEnKlFpsK4MxUZEhEgDPTdPGl5w/hS88fwLxLlpQi0KxhSG/jk/dvw2d/+zZOjMgISuh0rD+JvaSEVVSWHXUKoGk8CnYjdnFKj7gnsPtZgNNJ7KRHzY7kECeWz+C/PvNXOLV0DtlSBrqpYn5xCZV6C4VyGdlCHgtLS5ien+VMkmVZPNmop6+lkQhLtDFGu+nCowusG8jlaCM9A40mtbegOJfSBgn8ehtJO8LqvjHcufsO3L3nTmyZ3IhyocwZA8oS0d5ZumlAMVU0fR8LlTqqtN2LQu09HWgqbbtC3ge6YCHiwGNTEzUIy5i6TGcLCzrtS8U7OlDdlJKg4dcxPXMJ+48dwGtvv4HFyhKCJMByfQWVZgV2zsLgyAAHuiuNCodQJHIXCgU2K/qux/4c2lOcdiSldHLLbSAIfd6lVCHQDKgJe4C+YgGjfUNwFAd5pQ93XH837tx+J/pzpZ4cogAcse+XjITl/WQmKhY8OdloMgHffn0KX3luL45eXgEc8g0ZUJou7toxgs88ej1u2zyMHNdv+RyCkuWAPKZsRlNUNN0AzabL2bdS1kSGt0cW1c6po1V8t3A/CxAR/aMJPGpejIWqh+V6i+vOyNNEP6RnURP7csFBX95E1hAhrhzTUFXKAInGZWK4U38WcbIUXlfbIRartM10iw2XxBrZ/W2aKDoOSgUHpZzBx0tvIy7PXQdkkoCZoaJgoeXj2bfP4S+fOYATMy2oVo53Qx1ygMfv2oZPPrQbAzaBp3BW04JlaAkcU3Clt07X8Wd/fxAvHzyNJOOIbgJeA9dPDuDfP3wz7t4+yqxH6G4iNMoYCQq2ziJyKhfUXeqRJDqMUzRPoG5Qc21OwfcAi5QXql6C2Rp12Wxxy1oloiskkueOZWCglEOJNgPgjKIIe+nOUEJxtu3jr184iC8+tw+zbVrwy0CzjgGthSfu24o//NQH0GcZaIYJ5isulit1+J5HzbmF698kFp/DaH8GfbYw4Upthuc2b5ndMaX+DMDhYSMZDrPYXmVPFcr8hdosnvynv8Vrx96CldORKWawUKlibrkCp5BH38AAZudmMT03B8O0mLl4ns/eacd2kLUsPvnQpzCCBjmYBdAEbbWb4sATYgMaZ64il5AlRtkpYsPYOmxduwnbN23HxomN6C/0MYNhiknhj6Gg5YeYrzRYKCVBNqEWGqrCe1Dx/hTkBk4SZE0dxYyFLN1YgnDZGIyybLPzs7g4fxHHzx/HweMHcfLsSSxXl5Er5JEr5uGHPus3iZqgb6APlmOh0aqj1W5xeEj+GgJQOnfu3UzdDWVrjSim1hQBdMvkAe96bQ5xCHBKmQLMyMJIdhUeuvlhfGDbB1DK5jsdDtl8xrNOAE4aHnfARmp17BMBcKka4alXpvC333sHpxbq0JwcFzTrLRcfvmUCf/z4Ddizrh8mTQhyy6ZOaxZFu02eBI6l3hORGqZjT5so0CRiAi1X1qYf4eJ8FScvLeDEpSrOzLYxV/VRp6p6rsuhrE3MmZBVA3msGytg41gZ68f6MVLKkqeUdR2yF4hVXNj/K+0QF+eqmLo4h5OXl3BhrsqtbWkXDcqUKlGMjGZgIJfD+HAJk6tKmBwtYO1YGUNlRzKEdO81ARgL7RDP7b+Av3x6P969TNcoz723M2rILV23rx0GZYiVhECN9ouPMNxn4fbtY7huzQj2TS3j83+/Hz8+fA6hnYNG9zXyMViwsH1yEGuH8iwfEOBFvoesFmDrmjLu2rUOg1kL89UW9r57Ce+er6LWIv4RYCCn4ubtE9i5dVy4fTn0p00XE87UHjozi1MzVZyYqWG+2ubyIapdpDQ+tZ91zAQjfTbWrMpj40QfNo+PYLy/gCzJYwBmmz6++vxRfOG5vZh1TWTyJUTNKsp6E//uw3vwqY/uwcJ8HQenZnB4ahaXFqq8vxyoXEchILRRymVw3WQZN2wYwsbxIYwOiOtrEpPnjSylW79Xw+kynFTYuYYtnXN/VD8Tg1ppznsrePbt7+HpH3wHiZkg15fDXKWCi7OzsBwH4+PjWKosY25mHqquc3bKbbUREcPRLWRtG7FPLCaBTk3OOduYWsMVZgO+77PPhMIiMlPFtKRRP51YhZWYWD04hkfu/wjuufkODObKnPJjas8TB2h6PqptH/Uw5n2gaDV1bB0Zg+JhUSNiqWKHBspS8YRSgJnlObz8k1fwyls/xrnpc6i0Vpi5BLGPDHXfo/40GYu/p9FqYKWyzPFv32Afs7i22xblEaQHySCINCuiyuSSJnOjldERIeBMV9OlXSvayGYtjAwOwVYthLUQE+V1ePyej+L2bbehYOc7WxCLKnZR49UBGxZFZIJSKnIMCKqC6WaMb712Gl99nlbvJtRsCQZ5KOoruH61jX/3oW146MZ1GCGm2mFKaaN6eWHYqZwGbyKXRP2/RGdD4fim+J4wmwDo0nITLx84x9mwqZkaFloxar6CdkTpdxEGsGaDAAbtOKqL1Z6AZuuaIdx5wxrs2TCCkbIJUxObCbYCBWdmG3h1/1m8eegczi1WsOQGqAUJ2gkNb6HRsGckSWArgGOoyGd0jJQN7No4gPtv2Yjt60ZRMKjoVbh36XgXWqFgOE+/jXenm9DI5e04rE/Q4qTTp1NoQzobdTlwW1g/lsXvPbILv3HHduyfWsRffXMvfnz4PDwrB5V2JOEkRgwL9H4qjRZenahdR1lv4YE96/CZj9+N1WUHP9x/Hl945nW8O91CSLpM1MREH/B7D+/Bbz1wMyc06Lxqboi3jk7j+ZeP4dC5WVSCmK9BK9IRxjaiiA6SdkpJYGoRbC2EowcYLhjYPjGIe3euxx03TGKw7GC24eOvnz2CLzy7D3O+DbtQRuA20O/E+M3792DjeA6v/eQIjk5NY7ERoRVTk3+NxwhHILSoqhGKZojVZQM3bZ/Eo/ftxubVRRTZSiFLR7nm6hoMR6xfPWpy+hoZErItmlZNFahFTew9/w6++NSX0YzbyJSzqDTruDQzzZ8xMTHJeyzNz80LmVNR4bZctFttHuwFuiF042STcPpN/00TlHc6MAwhJLPgbPJ+VfTDHfZokwefCiJVbNu4Bbfvvg3Xb9yGsaFR5OwMdMVgAZPWd2qBWnE9XqkdW2weZ3Ez95SeEr0MUafN55YWMLMwi7ePHMDeQ/tw/vI5Lq40TNLlIzYwGibtNKqxt4jS/bSH1EplhWusiOXQ81SiQMeeKvYURjaatHVOgGKhgHI5D91S4Ieu2Gam7XJjr3zewcSqVbCo4r7qY9PYVvzm/R/H7g27uUxE7HkuUqGiol1kCUiTEp6HHsCRegcZ2qqRgu8dvIAvffcA3jxeQaCXYdkWEr8KBzVsH8/jzp2TuPG6Cawd6+PQhnf2lDIvZ54koLFmI1PygQybKAtC94n0Ddpr6/iFBXznjRN4Ye85nF+M4KkOi/siLBBhNZ0vKQC8FQ/1HKHkAS0YxIATDzeMO/jEAzvw4M0bMJC3sdjwse/kLJ5/7SR+cugyZqshAt1ARJk9jXYyFXu6k2metC4S/8mWT8EJ7SGmxS76zQZ2rSvhkTtvwJ271mOsZDPLpZGw0PTx3N4z+Ktn3saxmSaUbBlaJiv2GGMW7iGKAyQqheM+DL+NG9b34Y8/eiMeu30z3plaxhe/tQ8vHzyDlpmFRl4axeAC38htIPTExgL0EzWXMWK6+Nhd1+M/fupDyJoKnvrBCfw/33oDF1sGfy+CCjb2hfjMw7vwux+6GVlNw0rLx0v7L+Kp772Lt45Mw6M93BwdseLxNkWISax2uNULjVsan+T3ImCN6hXk4zo+uH0Mn/7ND+C2XRsw3wjw1WcP4QvfeRszng27NIAkDjj8Wj/ej9Cr4+L586g3PQSqxQ/KOBHzoywteY+I8SlBE0q7igFHwUMf2Ib/+VMfxLitw+bQMzWN9QIO+Z3l8t7rbeA/pZI/OSxpgHFIRcKxjwvVy/jTr/45zi9dhl12ECLiMKrZbGFsbBUDxfzsHKKIwgnaVqaJVqsNUzPRXy5DIxGPBGNKm9Mg9Ek70bmSmsKRNN0pOgTSli4UFtHe36IITdTD0H5OGQyWBzExNo51E+uwY+sNGOkb4XCG2j/Qvt/0Xls3eIDTdKUBTxmrxeVFHHr3KPYfOYgzl85jqbqCWrsGL/CZyuu6Apv2reK+Nz73ICYwYbsS9fFJKNPUQhgFMC0TJu1BRS5jWsE5vDN4NVhcXuLrki8UMNBfgmnRvuFNrNTr3KqVKF4um8HqsTHkDAdWbOOWLbfhkTsexeTwWpi0OymHOl2RRoRVNFdTZ7UIQzsdU4gVquz6wOFLS/jq9w7jH189h7m6CatQhGaGSII69NhDKWNg1UARa8b6sHasH2vHBrB+NI/VfTpKZHYknw2PhbRDopRjKcvEtJn26grxztQ0nvreAfzTOxewGNqAVYaimIh9D2rkwjFjFHJkpiRxx0er5aHZpk0FTYSKJZrGu8vYPmbiDx67CR++bQu7Wl85Oo2nXjiIN4/MwlVyUCyH6+zCsIUoacMyE07n015d1Eup1QrRaCVohiYC3eF7oYZ1WP4Krhst4DfvvR6P3L4Ra/pzfErLTQ/f23cGf/n0XhydbiKhIlnb4RCTmIXFAqiPKKQSljZGiw7uv2kzPvHBbdgwlMPeUyv4wtP78dLhs3DtPFSnwPqiQVtJo42M6iKOPG456yDArjX9+Ph9u/DAbdvQaPv42g9P4k+/sx+XPRu6nYHqLmMLAc6Hd+CTD+zm2/r6sWk8+Y8H8NKhOUQW2ShoYW3BimsYH3CwYXwUA+U+eLGC6ZUaTl9cwKX5BvuJaFfXzatyePwD6/D4nZuwbmwQCw0fX3v2CP7quwcw69lwSv1CYJe1W5FXR9RcZNNrqa8My8lwB4RGtQY/UhGqGSS6xXpn7LXh1ZexqmTgf/39B/H4TZMYMGmRuYLciPGaEP8XAbpgESmt7gUcqQsQ4IiOrDH7cT73jb/AG8f2wSplYOdszM3NYX5hHqtXrcYA6TgzM7zjZOAHaDXbHFbQtiflYol1FxJTbcMUK4EfwDIM2JbFJQ2UvKOJljFM7v5nUoqNdrz0SNMXu1w2XJc3lKNxaugWirkitmzago2TGzEyNIxCocjZL8ugYk+FDVXNRh2V2gpWVlZw+txZHDl+rJNNI5XTdjLsm0k9HqT70ISiPaRo5wUqtOSUrMw6+RF5bVpotJrQeTM74RkiJyGt3gRSC0sL/Bra/G9oqJ8ryamPTq3REKb3JOaCzaH+fmQNB8OFYTxw80O4d+cHuepeZIHSSm6xanQWh7RHjxC+ZFaGQIwEVvICqVj0fLx86CK+/txhvH5oBp6WgVXMciqTG9WLDiXsRyIWSIWDawYNbBy1cf3kMLasHsGqUg5FW4elC1Ml7yFGD02DFwPHL1XxrR8cwzMvH8VMO4FV7BP9nj0XA7aGjeP92LZpGJPjORSzxNBCVBsBzl1s4NjUIk6cm8fCSgX9RR0fvWcLfvvBGzDaX8C+M3P42otH8aO90/CQg5UrIgxcJEENAzlg02Q/tm0cwvpVBZQzBqvUS1UPJ87VsH9qHifn6qhFhnCmhz60dh271pbYvv/gjZMYpZ1kewFnpoXYKTCLzVkatm8Yw01bV6HgREhCH2oYcvi5dXwQG4ZIgE/w5qkK/vyZd/DDQ+fgZbJQdBOK52OyL487dq7C9jU2qCSAFt+8qfL7to4PoK/gYK7m4Ws/Oon/77sHcNk1oFOBsruMraUIf/jwLjzxwG4sNjwOib/2T0dxrqrA6R9BHLjIw8UtG8t4/M71fJ/yGRt+TADq4/jFJfzw9TM4eGwKY2ODeOz+6/HArnGsLlEWTcNCw8PfvnAETz57ENMtC5l8mbcuojHkuS1oUR3bxvO46foJbFo3hELWQOj7mF+s4s2Dl7D/+CyqoSUEdqrNajeA1hI+cuta/G+fvg9ry9lrdkRSEho1UnxM9WGZfJWqtkAgToCynVsM9UbQwNe++3V86wffARwNA2ODaLUbmJmeRjabw8T4OE/qxbkFHtD0LqpPoj4aGcpS0a6eLlXGmsx2Qj9gz0s+m+OyBhrQtqojZ9pwNIMr2CnsIvGZtAnyR7uUdg4jeGHIgla68R05Y/vLfRgeHgkqkCEAACAASURBVIKTc0T6VokReC4qy8to1Gr8fdRxj/rcUJl+xsowK7Np90ui+bJYjXwe1HyLwIYuVdtz0fZFPRRvC0O7aHpNNNpN7nFDGRhWBkQekbf5rdarDFiFfB55NtwBvh8wZadQgD5roK+IUr7ARa3rhtfhsbsfx+1bb0XezovUJBPRdG8Y0awpbWeQslFxGyntL92wvB8WSZDAXN3Dm8dm8OIbU3jz6EXM1DyEVI9mmlCpSpgd4HQ8tEdHAEsLkNUjDOVsrOnrx5ZVw7hpyxh2bBrEcMnhrAcdD3lpzi+18O0fn8ZT/3QMUwselFyRK6gzYRNbRnK4d/ckbtu+GhNjJTg5A4YmataCMEG1HuDC9AreOnIe+w6dQbFg44mHduPGratxeq6Gr/3gCL774yksNQ04+QFEbhtm1MR1awq496a1uHn7GMZHCig6Bg1DZmJeQKZFF8cvLeOVw5fwo3fO4/S8C8UuQQlCZOM6bts6iN95aAc+uGMCge/ihb2n8YWn38KxORdJpoA49tmj9Bt3X4/f+fBODGVElooelMGkgkqqr2oHCt48XcN/ffod/PDwWYSOw9k5rd3G7jWD+INHd+P+XUMcxtP9Iu9XlnZ3pTQ5aYY1H1/70Wn82XffxnRbg2GZ0NwlbCnH+MOHd+OJ+/fg3FIdf/71V/GPb5zHCorIFPoRtGsYciJ8+mO34WO3r8ZEweQwmGYa9ZmquyGmLlRx6vws+gfz2LJ+CGN5m8sUWDRuuPjK8wfw5RfewWwrg0x2gP00SuLCQAO3X78aj9+1CTvWDqGvaPM9o3WW2sccPbuEr3znEF45eAkN2LAKfSxNBPU5bO5P8H//L4/jlvWkR76X4rwHcK5oFSkAT/g9aHKxl14MNIoTf/Dmj/CFb34Z1ajFgGOZOlqtBiv5YyOjHJJNT0+j2WjzhSBmQCIj7zWlqnDbLgyV9q+i2qSAK65FK02HgcmAys5hMtfrJJTKXSu5eRUdk0pyHND2PDRbbc56UX0TdcorFUsYHBpAJpfhY6a0pGXocJtNzFy+jHqtxkhPAGNnMnDsLDIZR+6UqXErUNKSqCSBbhE1BPMjEnnbaLbbYv90jTIPEVpeGwHVYGkKh2OkXxHY0IaBpPNQiQf10MlkLFimwVSdgIZUmWazzfH22jXjMGl/qoaLrZPb8PEHfgu7N+xCRqctkmWnQa6xEHSUBcjeznWSpAofsuhxy05QagfNIq/CWbvTMxW8dvgiXj94AVMzK1huteHxHltU5WywhyYm7ZFaWHBWJYYaJCioCjaOZHHP7gl86Nb12DLeh6xBLDPAj49exJefO4iXDi/ANfuh6iYMbwU3TebwW/dsxj07J7CqP8OZQJISOWXeE79T2EtFjOdmxJ5mm1aX2cdB3pgnnz+Eo5easJwS1CiG4dbZefub923HHTtWY7jP7tTvEi/lPRRk+rodxjg938QLe8/imVeP4/isB81wkLg1jOZiPH7HJvzuQzswXMzg2bem8BdPv4Wj8x6QoZDIx0gmxhP3bMOnH70Jq3Lk0xK9pVm3kj6aVqjiJ6dr+H+/9Q5eOXIWsWOxIK4169izZhB/9Bs345Fb17APpzO3uNeN6CRIgPP1H57B575DgKPzoqd5S9jcF+Mzj+zCx+/fzYDzua+/hu+8fh5VpQynOIjQa8FGAw/dth6P37UW28YKKFgaL9q0XTV5y2gB8SikIpmCagBjYTck5z8Bzpee248vPv825j0HuewwYteDFlWwbTKD//T792LP2kGUDJHylk0umRVX/QjffmMef/aNH+LUkgezPCzGWHsFo1oV/8cffQQf2jWOItUXXvUjAEeGVGmvD8IZUbTXLYcR7Cb1BJLTMcTxiyfx+b/7Ms4uXWK3bCGXEScUxsxUHIvCrHlMz8ygRQ2rdKL5oo8x7dpAbIVuHAFO5EdcPkAhF/VC5lU3FtW6OqnjpGNIqz511eOUraYx8yB9pNVsIvZjjAwOY+2aSaxfM4m+/j7ehtgwhd+jmHG4Anzq9EkOpy5NT7NXqNJqsF8oVyhwFspSaJcEHVnTQkbuLEFiObUvaPkegwpXDFN9VBTwudHzhm2KHsce9XTW2adAbKbdbnC6nEInYnS0EykBUK3RQq3eRL6YZ8Cpr1Tg1lq4fefteOKhT2Dzqo1cx0T4wVZ8uVdWWmCb9qxJpTa6jWmFsChqEBXcBE4iDBXMcLHu4fRsDe9eWMa52QXMLlexsNjG/JKH5UaAehTDJyepmQN0hxeb0G1DcxsYyyv4yG2T+OT927Ftog9L1TqefvUI/ubFI3h3QYWSHYEaRthIWZb71uGjt01idb9Frh5Rf0Paktz2JM3qcyCogOvl6FgJNE7PrODLL76Db756CoueBcfJQWlVsXnIwO8+eD0evm0jhssOXxMqkeAxm9b98IQWBjUqPaDU8Td+dAzf/NEJrHis4sFO2rhj6yA+89hN2LFxDM8T4DyzF0fmfCRkgotCjDkhnrhrEz798I2YKJKORgV8tGgKpzAz/UjBT8iH8/Q7ePngKSS2AUNPOHTbOd6HP3z8Fjx66zoe4x2TJk98AhwVszUf3/jhSfzFP76D2aYFwxQazsb+EP/hsR342IM7Mdfw8LXnDuLrLx7BhYqG3OCEWFb8BkqWh62TBVy3pszMs5jNYLCQQX9OxUDWRH/JQcmxYFFqnbeMjRGpOmbqPv76xcP4i+++hXnPQq4wiKjZgJNU8OgHJvGf/6f7MJwxWVhnk7QM1gkDWlBwaNbDf/niC/jxu3MI7T7EmoXYbWJEqeP/+uNH8aFdQyiR+PXzACft/MUbn6QaZNpFjPuAiCJOepCO8/UXnsHbU4f5bju2yZu3kbJvWzZyGYdLHmbm59BstbgPCyMl9VqxLdHqkvUDKtkXPYIpp827eULl5uI0uSh1zv1vODMjQIuajgeeyCDQBnrDA0NYv2Ytdmy7HuvXrsVQX5ljS5c+E0DOsvhh6JA6ThWXFuZw7NQUDp08jhPnz2KlUWOEzZgG8hkyTFmwKeNBe5CTEVAngAkR0nGzOJzAjymkCxhE6c4Q4FATMWJHWScD3aDtgSNEFL6FgTAVUhVukqBSbcD1ApT6SygWc5i/PA0ivQ/f/WF85PaPYLg0LNlN15bAoNPj4BT5OGG0u1KlE31rhDAnq8llGpsuq5cADerA2HJRbblYqHi4MNPE2UsrODWzhKnLy5ivBfA1B7HtAJqJiDJw9UWs71fxqQ9fj8fuuo5B86kX9uGZH09h1qeCoyIySYwP7VmNz35kE25a63Bqlu5rQgyKHnR3adLJzBpfSwYNQadJl99/eg5ffPYdPLf/MmpxlhubOWEND+0Zx2cf34Pdk0VYGulIlEOkRvzcyp9BRyPjGZ07sQpFxXwzxHNvX8QXv/02jk1XOJTUQg+71hbwmcf24AM3TOBHeyXgzIaI7TJvXjiWCfDJezbiM4/eyAyHi3tT8xPPiQT1UMHrp+v4/D8cxsvvTCE2aQukGJrXwI7xMv748VvxyM2T7B7m3ahkG08mqgw4Hr7x0gl8/tsHMdvIwDQdqO4KNvUH+IPHbsATD+7kFryvn5jHV599G9/fdw6tJAsz18+JETVxgbDFwjkJvLThYtHS0O+oGC1lsHashC2Tg9g0MYSxviwc6utE1oW6j69+7yj+6tm3MeeayFJmrVlFUanjdx/cjv/4xK0YtAxRziGPm0tRaMtqVcOFlo//8uT38ewb51HX8tAyBV6URrQmA86DOwZQMmViowd03sNwfhrg0N0Ubgwy5Il+wl7i4ftv/xgvHXgdcyvzfENoYtFiTG5iJ+Og3mhguVJBy/PgUQbBdeHTlifcdsIS+g73BybwJXYUMJOh+RNwH2GqGTEYcMiLQ4yW6q/ajTZylsPZqS0bN+P6LVuwfnIdRgcGebJT+rXZ9tHyI/blGAkZ/0gjsrlBFmXD6FyqzTouL8zj2OkpvHv6FI6eeBczs9Pc0c+2qJmWjpxjc6sK6rzGGjv1fJUDiJu/U/jCTtLU6i8FXGmZZfDWGVZ5BwvKUlHo4FFdhqKhVC6yplFdXubOiQ/f/TBu2XwTsnZO1LGlGSLRDanj5OWMQuo9l8Z3bgDfmbx0XcWqJho+iY5xIrQV9TZpX2M6lLZLe2a5uLhcx/HzCzhw4iLePj2P8xUgskpQLQt+swrTXcIDu8fwBx+9BZau46nn3sazb5zFCkqIEhNlI8EnPrgVv//QRlw3RClqYga0WFEaV3Qn1Kh/MDuOCbw17tFCu2bQdaHWHXun5vDkc4fw4oFZVBNyiysoaS4+egcxjh3YOmzAUqnzIvWkIb8upWnFwiXCSVE2EioqFjzgpcNzePLb+/Dm6Rn45JUJfdwwnsd/eHQH7tk5jtf2ncIXntmHw7MBIptqqSKMZHx88u4N+Oxje7AqJ5IWsu+faBFBFpFQwWun6vj8M0fw6uGziMjxrsVQvBp2TpbwJ8RwbpzghYuTDVLcZ4asqJipe/jbl07ic/94EDPMcLLQ3RVcV/bx2UdvwCcf3Mmp6KVWiNePX8JzbxzHW8emMVcJEcTUdpcW1ZBDZk0neQJcD0jGcQp5yUA5Wjaxc/MYN9bafd0IsraJWRKiXziCL71wEAuujYxT4JR9WWvitx+6AX/y8ZsxalN5NflQZHmI7PtDRtppz8f/+cXv45lXT6Oq5KHny/AJcIwm/vfPPISHdo2hj3taXPlzRZaqVzQmbOJUaKdYI90Ao1uhS2UOrx1+C8+9+n2cvnSeu11aTCmp8JF+ayyaVqoVtrQTUteaTdTdNlSTCsYo5KDw4v8n7z2jrLyuLdF5ck6VE5WgqEQsghAIEAgBQijYSpYs25KDHK5v959294/++/q+cV+/H2+Ma9ktW5bkIAdZySCSkEAIASJTRSgqAZVzODmf02Ottb9TByzHp77j3u7S0BCoTp36zvftPfdac801Fw3JI7tRAgdRoVIOT2BEsTZ1xRLYJEIJGDIG2M0OFHkL0dTQhGWtS9FQtwglRcWwmS1shEWAGApFMBsMgzxg6MJooZgNJPSjk5AEhzrmU2x2C8xWI4vvpv1z6OztwaWrHejsuY6BoVsIhQL8GvItJsAiYKEITGeUSRMJSl2MRv47ATJxU1K+TyFJFTUipXV6/l10X0jHQ9U+IpGJNDYZzVy1y1CrQ1aHtubl2LZuCxaV1rOEIAc4GjPM5L2Qg7yxlNRe0i06hSX+5GyYUZyUq2Ikyv681IXN303JXGrlKSQdUfJ+VOkIRpPoGZnBuyd7sPf0AAYDelbgUidzam4Eq+ud+IcnN6CixIe3PryMt471YSrhYq8irymDxzYuxvM7FqO13AwLufJnJIqRar40zYoNrGbATm0SctAkUsCZnkn8bP9lHFSAQxIFtz6Ch9cvxDd2LcWycitsegIyOiK5xqY6whXYM5ApwIll8eHlCfzs3XM4c3MUKdJrZeJYWkGAswJbV9Tg5DmKcC6gfTSFFEU42RQDzuP31OGF3atQ6yEmUTri+bqp5UIHhFIGnOz140fvdODjjn6kzFZeC9lUGEtrvfjuw6vwaFslj2fmdIwLGNIGQp93OAc4HRgJWznCMcbm0FyQwLd3L8NT25ex8I+YD388hb4JPzrIOK1nBP2jYUzOJTlFnounSIwvwWyGKqQWdsYkSQJpZdzmOFY2FuIL99P6akY4ksCv9l/ByweuYCJm4UJPNjwFnyGEJ7cvwT88sZ4Bh339OBVT1VHOcgwYi8Xx/77yPt4+0Yc5uGGw+3habKkxjP/rhZ3YubLqT6RUd5TF87U4qhCRc+anGyWSeQl9abmcvXoe7xzci+6BmzA5LbC7KI3Qc6c1LexoLMI2FcRrkFyTJOizoSDn6yarlZXIpL+g8iwDD4nmdOA2BENGj2Q4iUw4BZveyilGdXk16qoXoa66DmVllXC5PBxakjqZpkVQ+kMhTSgUwlwkggitDSZ/DSw65F4dEh1mMvz/KHpxu6kUTlGH6G2mA7O4NXgTnd1X0dPbhdGxYczNziBFjZ0U9dgs0Jn0SNI8LX0WWSLpqJRO6mIqo9NpRtUn4qhI3Ggyw2qmBUBkOQnVqLxOgj/qx7HCbXchFgixa+KWdZuw7S5SoJbJEFjVo5Srg+cqiupJKXtUilgEMOQF3KvNjaJkus6tlDIdlH2JKOJJKWEWmZhpJ5EYe4ufkBH+VBaHO0bw031Xcer6NDJGO/f3pOaG0VppwnefuBtN9WXYc+I6Xn+/C4N+KzeGWjJx3NNSiBd2NWFLczFcZpoxz7mdRAaMospmk+0opAObdEMEEsmMDpduzuKVfVex9+wgZjPU9mKAKeXHPUuK8c3dy7FpcTE81CNFn40reJTSKu2HSlu4kqfTYSSQwDunqIG1HT3Tc0ibs7BmIlhbX4AXdq/B+tYaHD3Ti5feuYT2sRSSNjfI37LMmcQT9yzENx9YhTq3hfkMrhxzpCnjeok0Pn0zIBzOxT6kiPcymZFKJ9BSX4DvPbQcj60sgVNNetA63llrzddGEU4XfrznMkbDklKZYrOiw3mIUqqlrIbXYJSi6XCMZruFMTITxeh0FGP+MMaDEYz645iYJRlGCCPTYcRADc4WIB1HMjIFhz6MTSvr8A/P7kCly4zfHrqOH+25hJG4FS6XE/rwOHzGAJ64vxXfe2IjyqxmHhklFVIBHOo0oCRrPBrDf3/tIN452YeZrA9Gmw/paARlhhD+6Tu7saOtAm4Ks/5chKN9TwMd7eU8eC5nFSBaHMm39egd6sPv976N9q5rgM3IehxS55I9BImzIvEIJqbGEYiGoDeZkDVZEIhGWdJPpC+lJuTbQZuU3pK6q+mkN1KqFcvAmNajwleGtqaVWLWkDaXFlbBZXbA7PTBb7dzER6NoSM1sNlkQDoQQmJ3jZjYK08mYl34vRR2kQqV/hUgSQwdi9Mmtj8WwIJGgOGTSrJxUKo5gcA7DwwO42HEJXd1doqlJRBhoDJRmWU3QW/RMGBMISUUvw+BEUQ5V4ex2O2xEBlIqRjbdBEY0rCsLWA1m/jc0PYeyghLs3roD29ZuRqmnSI0LkYjgtq+8v4oWj05zAhetF0qbOSWaGdrf9GnJYS4UFyNtGrZHbR6q5VLyNvbPlG5xOsWiOh0+vj6Jn+y5gmPto0jqbbBQmBwcZcD51hfvwqqWahzvuInX3mvH5YEEDI5C6DNxFFmieHRdDb50bwtrTmxEnnFKQXVFRSBzzCB9QiRQjGd13G9EFZ3RqTB+c+Q6Xv+wE4P+DCxOUuCGUebU4aENjXhicxNaKtyw0UQDLucKmSvm3vIPbYxAjNKzKbx+uAtHLo0iTL1rST/cxjC2t1XhW7vuQtOCUhw83Y+X3m5Hx3gcGYcLmWwUZQ5KqZrwrQdXocquh4kHINK9lbEptAGJlP60ZxY/fOscTly+hazVxQQqcXlL6ovx/UdW4AsrC2HTUYVLuUpRZz2lJwYtwrmOH+29xIBjNdthjlKEk2ZgfXL7Ml6jBDQcGcpMSakgpumAzLBLQiSZhj+awXQgiYEJP05dH8SH50fgTwj3mE1GkYrMYWGpG99/ehs2Li3BW4c78cN3L2Ik6WTA0QVHUWAK4vH7W/FdBTgmLaXXVF5MrYAjnP/ntYN4+8QtBhyTzYtsLIpyfRD/9N2HsKOtBB7F4eSv3T8S/mlImr/MpUOWVrn2IEX8R5wAecO8sedNnLp4DjqbEa4CF082SGbiSOvSCMXDGJ0aw2Rglkljg83OVpbRWIIXBN0+A5XGDTSbO4vQrB+mpB4FNg+KnAWorajBytaVWNGyAqUFZYhH0xgaHUcslYXFQWOEzRwtkSLVbLZgdnoWgbk5fiIk7TZT+Gyg5s4Mvz+7kpFjvrKm4DKyjqIdCvPptEzBbMjCYbNwuwHlu6RMnpwdx83BfnT2daP3Vh9GJka4YzyajMJsN7MHjs4sFZB0mszXSZCY5s5lh83OURjPMuIStJg/Uapl0ptg1ZuRCEXRUL0QD297EOuXrIbXTg2bEsLfFt3c/mCEhJS6uapKqbGvnL4QwS49ZjPhJBOxF7uGYLGYsWZJDRqrCnmMjbjCyC9SsMUOjUNzYez5tA+/+7AL10ej0JldMgguMoa7FrnwwiNrcVdrLZPMrx9qx4FTNxFMW2C225COzHFlZ+ddjdh+dxMaqwvhtpLEgdS7GU4npE1Rh2A8hf7xALpvTjAorVpcgRKvHceuDuOV987j02sjgM0FM7UbhCOo8tpw/9o6PLCuDi3VPi4HE4tDEaGYjpFtahZTgQQu9kzgwMleHGsfwUyCyv4GJGPTaCg340vbl+CxjS1w6E04dGYIL73TgcvjEaTJuygTQ4E5ikfuXoRvP7wWzUVUsVEpi4g8OBKkvuLTvTN48c2zOHHlBrJmElRauJWFyvvfeWgpnr6nmpsmRRpCEYM0Cqep141SqmNd+NF75zEaMcNqssEc8bMO54XdK/HE9hUsr6D2DfpMs/4o5mYCcFqM3OhKTbcMAbS2qNDCtiIZXBiZww/fuIJPqIOdon+jAclIGLVFDnzr8Y24b3UJ3n7/Mn687wrG4k447E5kA2MoNIfxGHkaP7EB5VThzdOAccRIESiA0VgC//zaYbz1ST9mswUwObzQxcIoNwTxT995CDtWFsJLop87jsu/DnB4o8q655tGqQTXBugxZ/HOoT348PhH0FsNqF1Uw5qUKMnOCXASEfSPDWFgbBiBWIyVqbTYKLRPkIseNWTqZEwMMS2kvilwlaKxfikWVS9CTXk1ykvK4CJSK6lDNBLH2OQMRqemOD0D8SkmSnOssFhtEnomqVOVfHfMsBjNHN1QlEZ9TkJEy+eh9EZODLIb0MGQScGYzcBltcDncrA/DfE2rGQxZRHNJOGPBLkxdWR8GDcGetF3qxfjUyOIUtRDj4K0BOwDIJMSaLFwvxDdKeoPo0vWmbiJ1Waxw+Ugv1wHSK7bWN+IHRvuw9LaxbCSMvazACcX3cybxWuFE+F1CHuk3ypJ+qYMMO2P4OTVIbz7SRfOdQ7DajVhdWs17m2rx4qFxSj1WJn7IjCmCCOYTGJwIohTHf344Hwfrg2FSKAPncGGVCQErzGMh9fX4as7VmDJgiIEowl81H4Lvz1wHqe7J5C0eqA3WaGLx9mfuXVRGVa1LsDSumLUFlELAm0MHebiGQzPRHG9fxoXrw7ietcAf+/xbcvw4IZGFnbuPdGJNz7oQPdoFCZ3kZg/RUModuqxqqEMa1ur0VJbispiG1ts0PUHQmkMjIfR3j2Cs1f6cX1gmrkWkuLHoiEUufTYuaEBT93XihXVhYiGE/jgLDVvEocTQZo6p/XkRBnE8gUePLV1KbavXIACK5tJgPQ9FKXaaSObjLg86MdP3j6PD85eQcpkh8nmRiyegseSxc62Cnxz13JUU8c4RSrcDyhpK40T8sdSTBr/aN85Fv6ZjTaYorNo8RLgtOGJ7W3M+5FUoXskgKOfXsfly92oqyjGQ/etRVOVm+8ZNSTTmBqqQM3G0zg3NIcf/r4DJztuwWB1cGQfD82hocyF7z69BRuWePDO4cv48XvtGIvaYbe5kA1No8gawxe3NeMfnrw7D3BknDAXSnQGtigdicXxf792FG9/MgR/1geL0wvEgihjHc5ubF9RCB+J7v8+wFGGzZrPCqtchU2m8Pvop8ew79A+hGNhLFmxBFaatKBPQW+m7uAUhqfGcGtkCJNzs9zFzeVuUsDGUrwviccgC4YCpwfFheXwFdbA4SiB0+ZmoHHaySvHjEQyizCVccNRjJH/TiTMeb+Z2hdsVm6YpCiHWH2eRU524NxwJpuJQk8KdUm0xwkhvc5AIimKbjLc4Wo16OG20ERRG9w2G2wmkpPRlMwEfxYdJ7XUuJ5AKBrAxNQoem92oavnGsYmhhBLkT0FgY6acGggTDRwdzmDoNEMu9kGu4WiJ9IueWE1WNnAqqGmAXcvW4va0iqxtpjXWc4fFRqxxp9AKlD8J6VRkgdMPJEeMYDD64/OXMf+Uz24NBCFP02pHY0US2JhqQ0r6gqxsMKHAjcpvK2IpNIYnvbj2q1xdPVPYyKYREpPhvVmpKJxIOrHioU+VtDe31aLAjKFyWQxNh3E+6c68fr7l9AxGgVcxTAa7Az+ZDNBHtE1ZTbUFptR4DKxF/BUKIXBySgGx8OYmY0hHo7BmgljTaMXX93dhruX1mI8EMNbx6/jnaPXMTCTgNntlSphMgGLLsPNndWlblSVOuBxGrlsOzMbx/BoCCMTIXYMoOoYa3KiQThMSWxduxBPbluOtQ1lLE4jApW623/y5qc41x9Exl2IrM2CVDIMpy6JxaUurGuuRHWRh+/dlN/PZffVixdgVWsNbk6G8fP3OvDOh2cQJuWtt5j7jTKJCCqdaWxoLkVjXSm3zUTDYSRCAVQWunFPWzPMJj1+faQHLxLgxEj4Z4UxMo0mbwbf3t2Gx7evQiSRwfmeMez7tAcfnevF2KQfxQVerGyuxT3Lq9FQVSiHhl6H2XACnUNzONE5gI8ujcAfJ6rBhhRRGok5rGutxH/4ynYsKjHgzUOX8T/2EtCZYXf4kI0GUWAK47H7mvD9p9Yzh0NNRuQhJWIwkR/EocNwLI5/fvUY3j1BgEPd9S5ko36UGOfw36gsvrIEBWY13CAvp/qrIhxh/CSlysU5ef081291Y+++vejp68XChnqUV5aTNzXMDguTqLMhP8amJzHj97PuhEq3BCQ+pw9epxc+J/3ZBbfVASu50aUNmA3FeIQK8TI2qxNGo5W9QCamZ9l7J5xM8WwdKnsSKaw30WKTlIUUxFxlI3dBaqOnypSBzKTU/CHVkkAgRNEHNYdSZEqkIAmkqOnOmMlwD5ebwMxMU7yp6TOBRDLGKSPxPGYLSdGpjBvFyNggRseHxFwrHWfnv1AkwK+nSIqIdHIo+UeQmQAAIABJREFUpH4xEjcaDURkWziEpkIL/bexrolndxV7Ctgc7PYK1fxRka+80SqtZNWpidHoKdFJT00Kl3qG8Zu9J3H4TC8mk07AVQYdEYmZOIypEBz6BKck1GlvMhH3APjDcQRIsU18iMEkauVYDKZkFA2lDnxhyxI8uqkRNeR/QmBNqyJNUYUfB0/34p1T3bgyHEQsbYfR5FRtGHEgSyZe6ZziOJ6hLnHh8AxZI0wkwAlNoMabwDMPrsIX7luNAo8TnSN+7DnZjYMnuzAwFUfKQP1KFpUm03lLjbbg50jXwp41RO5l6T7LbKVMIgyfI4N7VlTgi1uX4K6GchTYBNSJB7nUN4mf/eEMDpy+gajRCaPbzXoxsgXVJ+PcwEqmXjS1IBycRWWRBV/Z1YYvbW/jdHXfpzfx6lsn0T0WAlxFMNg90vyZDLHI0OmglhmRFVjSYWxeWY9vP3EfCh3Abz+8jhf3XsBIzMxOlgjPYLE3je88vJoB58ZwAD9/5yT2nryOsZgBFm8RTQyAgSppXgcqSj08N4y4r9lQAkPjYQxPBZhfkj6aKEypEJoWuPDkjpV4ZONS6FNx/HbfJby8/xxGY2ZYqKwd9sOVmcOXdy7DPz6zGaVEGhN1woP+pOonpiJ6jEQT+O+vfIg9n/QjkFHpbmQWBYY5/Ld/fAw7VlflyuL5DORfATiqaTCHUmqeNB+lcp76owHsO3QAH5/4BL4CHxqbm2ChfN1m5jIyNS76AwFuQaBF7Xb6UFmxANWlC+BzeLhB00Ld4NxgKeN+KZzmugstyAwXspmsCsUi8EeirJilNZUgwpHIRu5jynBpXTgPkc+zbzGhiaY5UakhgROlVkTkEkCxuI94ACIgKe1KJFknYiUBH9mMkiczRUZkGK3LyrxzGvliJtAhslK4m1SG+rMo+gliam4SU7NTCIVpBDCpk6lsriwlqC9HT+Bj5c9M0dziusVYuGAhPFbiSohMvYO/yUunctVE5cSvvVSab5WAjnLt2RBOtvfhwzO9uHRjBmNhHSJZM7Lk98yV2gSymsOiMjpnaw3WKdE9SsOUTcFr1qOl0oftaxZi2+p61Ja6eCgeIbswcTou84/5ozhxbQgHT3ejo3sSM0EgmtEjRlGxsh6lNhFWBuuN3DBqzKRhSSfhMWZQ7TNiTXMRtt3dhBWLF8BjtyCSzuDGVAgftw/gozM3cX1gFnORJIsXyYicxH1kzkXugvTRTXqal5Xig8MMPetRakqd2LhyAbatqUXzgkIu2bIDMrWIQI+JQAyHzvbhjUOXcG1gFsGMARmjBTqzgbm/OJE1BJDJBGtsWmpc+O5jd+GrO1byQXhtxI/fH7qKfcc7MRSgsN2DLJn/02ZNJ2REC5mEhedQaEngkc1L8B++vA2FlhR+e6gDP3r7NIbDBgYcUyqIpZU2fPuL6/HgplaMjIfx9vuX8MH5G7jpTyIEE3922hcErERiE+AyL0TyA/IFYkpBB6uOnh0ZfrmxfX0jtq9tRIXHgVl/BL969xRe2X+WIysDURbxEKrcOnzrC+vw9AOrUWghmkMql+wPoO4zcUVj0Tj++cd/wJ6PuhBK22Gi/shUBPVlVvzX7zyKjUsq4DKJdcmfBZzby+J5Kz7vG3LCapUycjbJ4MjJ49hz8ABv/JUrl8PtIh9jNZyd53TTtAMLfJ4CeH2FKPAWwWG2M4EmwCDzrTnHVbNzuIhKp5Oml2ITeCrNKSUJLVz2wCXBYEqMr5RZmECOMuHO8U9yzZKMzHdfkySPK0hc7RAVNf2ZyGJiQygl49YKsi+naIVEfPzZRLtC/1CvFm1gqlDR1E5y9KMeK38owM2bgWAI4UgIkThFQBEx8taTSTuJH3XwuQtRX7MIlcUVsJksrGjNZU8a86Y+x7y6WIji3FPixyJ/k4csChwybuodnMbF7hF03JhA31gYw7MJzEXTrLkhWQIT2aTyJo8atqjJwGLWodhrRW2xG63VxUzmrqgrRpmbTNFEBCpktaTWmuGYP5ZkpfLl3jF03phG30gIQ7NxzMTTiGTTSPBUVEl5nUYjSpxmVBeYsLjMiWULS7BkEXEyblbN0sehR0r+O1ORBDr7Z9DeM4zugTF2/hufiyEYI+2QAcmsmHtRIc1t1aHEY0ZVoR315V4sqy/DyoYylPvsoBYfViKzDog+rHS8j8yGcfraMI5fuIUrN6YxEUogRn10BGzkkkgso47MvRJYVuvBV7cvw+71TXxwBZNZXOufxfune3C6cxhDMxEE4xm+t1LhFZ2QgewtXGk8sH4xvvLwejgMaRz6pId5qokQ2HaiwJ7BmsYS7N60BM01RaxHGxoPooM+O6W6gzSfLYxgJI1olErzacRJdEvAQ82hZiPcFiOKXTbUlNjQWO1G2+IytNaVotBpZw2UPxTDe0cu4O2Pr2E8aoCenDitWaxuKsXDm5ehuaqAm0yZtcoDHK3PYC6WwKu/O4yPz/SxDYjRbIPLYcS6VbV45N5lqC5ysfjwzwJOPtjI1tS6dRS65NfLVXWEWg3o6+zVK3jrvb3cN7V2VRuKi3xsp+i021BaUgKvtwA2mwN2h5OjHLr5zOVQhYnAhqY40PahCIU/pEQgml2GXLksbZk8oQyo5KVqe0kFQJunRe/DY1nzTDek2V3AYv5LdrKmMBKzde4CVJojJklklKsimtm7VxvZkTMKJ0EfDZOjsq9MxiSxWyJFqucYQsEAAqFpBCMziCVCbNtBa55EWhXlC1BXVYcCtgmQlDAHOOpS88f2aFcrExoEaLRPJCNt5weRsbgyo0MgmsDYbAj942H0joUwNBXCdDiOEJlMJWlOEwGOjsctO21G9sStKfeiocyNmkIXilwWFqERRSXFA562zs+CUiISHfIXp65AMJbExGwEgxNh9I9HMTYXxlwsggQDuQ4WgwFehwMLit3MJ1X6bCj0kISASzr8YMWHV8r8lDZSROuP0OcIYGgigNEJiiQjCMVSiHMQYoDNYkaBx4HKYjuqi+2oKLCjyGGFnaw1mFzlpFO5WBJIaQJ+anBN4dZYEL1DcxiaCmKGtFyJJG96WqMU6bocZiwqdWF1fSEWljqFR9MbEU0RaMXQMzqHvpFZTEyT3xHJI+heGWA0mdmYv8xjQmttAZYsKuPu8/6xMLoGZxFOCN9X4NSjtsSBqiI3bKxQF5V/KJnFVCiG0ekARiZJbhKC3x9HmBT83CWeZu8e6p0qctpRVexBTbENpQV2nqJpIe8adV+pAfrGyDQ6h/wIJg0sHXE79GiocMvvpYZn2QI5t0de82ynQi0+aXT1jmB4MohYiiJ8IzxuMxbWFKDYY2NqQjoS/kyEM7905U+3ewDeEd6rblkBAaB7YBB7DhxCx+UOLF/SitoFVbCaDKgoLUVVZSWcThJTScjHPip8csncGm3vMwiwXWUKeiWnzp9KoF2VgIWAj5Y+cQrFmg7VCqC+RWAjxV417ob/qyYZKcVnftQjxuRKzctCRwVmJMXnNECBnhYrKQCjShh9cWqnojTWFuXc87Osy4knwojEZhAIziIY9CMUCrM4i6aWVpcvgMPqUJFTHuBokJJfoVKgLFM2tMq5XLdmIcKjaZX7n1ieCjhTdkAbi6pL4XiSqy40QYJlA6TANul40zutRJ4b4TLp1GklToOqLZSBXNQudK0i+pc/a0S2wCC1s8XiGa7cULNrmo3MadKpNPHarCaekmFWEy34/XnsjNhBaGOoCc80TKONQ6kMuQzGYglQQy9pVYg8p8Zf8jSyWwwMMjT1UptYoIGzNu9Cuq5EnU1VHrp+ipjjqQyiiTSi5ECgKpu81g0GaXcxG+A2ZmHRifE8Vc+oV4zsbImbIo/hCDkFsgxCnAEoVSVAoTEwbHXLXDZRAnqePkKfmSM/ko+RpZKmKFdHoRjWy/NOpLKIxdJcfifFO5XN6a7TJidQtJoNsFuMDBx8/3ITEWQjSB8gFVIIeuXwJlmWvF40alp8wpivTTpRa4gWEqWwnGGw7S31P9MzFV0YwTjJPuie5n8Jh5P3/7R+IHqRpj+9bZ1r18E2l3K00/dHp2dw+MjHOPHJJ6itXoC1bStRXVWJkuJimdJAJxR1Iaek4Y4Qn+cXUUOhlggoANCc7VWKfVsgomAmBzT8d6XGVc4ZGhTkdEP0/tr3uKdIU++qz8LnngZQeWpq5pBUqCHLktIglerwgxcOQNP20PXSZmLxtpA1qq1f0zHRz1LvTwyJRAShUBBT09P8+rLSCm5AJd2OTDBUkVre05qPcBREsmI4rzGTz20i0tXGSWcRjmcRSUpbCkdnvGBkYdrMBC5iZSDRnAZcEgkQ8ItnIC0uAyJxHcJJ6jgXW086d20WMaqithFOORkgJOenIXei1hJzb/oOLfBIPM3ktObpQ3ESVbLcliyclPdTVYntSKRnT4tGebgbL0b5HPw9VlFr/TfS2MudzbyWtIG0sjHiKeIASYyqLGONOjjsRjgspECX1F6G+c2nispgVSlv1NGlNhH5xxi4gzzNTc1aNzwlXzy1KZ9oy7WkqFRfrc6cQ2PuM2hTOXS5gXYMDyJxFt1aLoGleyF8Q24T56yuRcQp42ikf03WskTvub4/3gtqHWswQ35K/ImJ5JjfG4IDotliaQkDlQh2+UpU+quJSOlAkSeVt4X/JsC57Ufn5dZ0IYFwFGcvtOPsmbMoKSjAhrvXoaa6kjcQdYTz8C7KxRXnQvoQ4fjoxopClz4E20wqwdptfFJu42sWDHLyqb2Si2D4Rim0F5Dmc118NdSOEvl/3k1QC4i7sNWpIjyPNoZFuBJuE1CpXQ7VtBRNk87R72adD6mnlTOfpjBlgKAqGm0wMJE8MzvDKViBrwBut0uqU3zZfwXgaKlTTtpP+hatgYDGu2Rw+cYEznUNs8MbWZ5Sjp+laZ9GPZYsLEFbQxlKPRYY2aAlr/7Frn6ijqVDYmA8gHOdI+gZDiKuI9KZrjKOBSUOrGqqxOLyIjhJ1c0mVbRBSKklBl3MkWWJS8rgav80zl0bwmQgAZ3FyvxfJh1Bpc+E9c3laF1QAgv55TK3ou6fyi35NM0DHDpF9VxBEdU2N/NxR7p4z1ADJ4FSMgUMT0dwqXcMXQNkik/SjCSnGmuXVaNtcTm3HtA+4xhNA2A+ubXSrnhd8lLi/rN5xTr7SlNjL60BNfyNwIbtXfgHlO0C2/QKaHDEoThAAiydjgzdZKghR0s8lUMOY4EHmTNG90UgR/V0ceQ93xQqLL5MjGUfcv5ddL3yueT/CY1BYE0HIHft86RTo/rstIroNxDvpMGM2i9aFKrEwLk5dhoNQveFCyh0OFOEc6eJ+p+JcLSUSjvTb9ulatwaP2daeqkMK4AHBobgdjhQW13FSl01n0/AhKxEc2pNma4g55X6UBT5cHMbdRWLAZTccJY7SlOn6lSn/2ozeOQ98h6NVvZWAb7W+8WBhwr/bv8s2lVox4OcFxpGaTmLBgS5HFBt0Bz/rEBTBX4yo4mBVkhSSQHlhKD3IgdEIpQpzPb5vLCTlkiBn2YJkLvOO8y25oliaYLMgSiftPQbDYgldTh6vgc/e+80zvZNIGWkthML0mT1mk5g59pF+MZDa7C8voTnIM0bsSvui6M0PY8hef90F3574AKu3fRDR1MkTDok43OoLbPisW1t+MKGpagpdItcgz2wxXBfxirTW+twayKMNz68gjfe78B4MAOj04VkJgpjNoANS0rxwoN3YWNLHWunODowiN+zcOFy16gapTGLtB15+gKZeTO8UdQs0wUInLTtOh2I4/C5fvziwAV0DU3LfKpUFAsrPHjmwXV4Ytsy+AzSvS5rURTawleoxILH/JK2SoCNv8/NmDLOmDRdbIqmJmoQcImflERLstizYmzG7Ty0NmQeqVynTAkV4KJnSEUIFZnw7xSgkthTOzAFzMT7SCPB6ZmJ5xDvJT7QNdCQfjsBHKnKcqtJ3twvrU+Mf0+WmofvWHgMxsKKilmo7EPpGpXmZQI2gZU7uVLN0/iOlErCqXkO5y8BDt8uUqhGY5ibCzGyOe2kn6ExH6Ky5VSDeALiADg6VH08zDPMM79cquVBb5SOqBNXzajm4ZlqACMnHQzaisPIU0LT0pNFqj6FBgRq4SoIy+1lPm1UmqUFMBqASVg6z1HkwEb99O28l8AAl9sVqU1aDF4UjPZa+EnpJRmHhRGOBOFw2RhwqKNc1obGVv0xLOazawTe9MXpBfEvzCWoLnC+MyaubLy8/xLeOdWL8ThgcojBdyowi3uaivH9x9Zi6zLlzkbvoa6fIglqRYln9ejon8WvD1/BvuPdmI0YYXZ4uHkxFp6Gwxjl6QrPPdCGdYtKWa9Cl5+LDvmQyCKZzOJ87wT+x7sXsf/0CBJmL3RmE+KJWZR5M/ji5kZ8Y9tStJS4eZoHbyDqBqfPw1/UnkJeOqSnkqcjKZCkcAI4ygIjN8FbTqyBqTB+deQ6XnqvA1NRwEpyjUQADaVWfHXXGnxp21IUmghQxEaDLTwIVNTGVtAz/zdergSqFJlISsf2KVnxkKY1InyQMr5XpwOb/3PGpI3EpTSOoj+lEGeApj1CiTER+NSIrBFXOTJBgFw7EHltEpCokcZqiKFWveX1oUkxFDej7Q1ej8oriUBQPi99JpW+ZSm1VfPgNYxQHCdr6dlwXVqFhDtVC1JtotvzCBVc5KdUuWhCLfm83/FHK/824keF8ZF4CjNzIbYOdblooqITZhLkkaaGkZi6qAnss9x4JhgoizMXRWihhQpH5Vmp8bz84egGCmpz2qKARWU2ql+FHqi6QpXicJqVS3/yJlaqiOuPKld88+ZTMfldeaeLurm3HwDazyiSOm8czTxo07UbONoLBgPsBuh2O+D1uvlesbOfZsKoyPE/hh1ZcKQ/4u3BG4/PHGkszJWqjZiKZvDuqRt47WA72of9yNq8MFBzoX8GzaVWPL97BR5ZV4dKlwUGBf4aV0Kn1UQkhffOD+JXhzrRfmMWMLtgovEjOnJojCAZDaKx0oVn72/BY3fXs0k3R/jsfyMHBP1LdhcftA/iX95px9m+KCzkT5yKQp+axarmAjy/awV2Ll8AH83l5qiA/hXw1DrdOYJRLgUSk86n17xKFNAx+Ur3RdFs/TNh/OqjPvz0QBcmyLTAbIQh4UdzuQXPP7gCX9rcAi+HI+L7wsChYmZOEVXyLyV0iXrmo26NGFCTQbWoSCNwVBFDI3vld4hXj1CzZEamuvT5BFVrLBdYyGBK7hXVzmlFi2gHvcCvli5I9KSdt3JIawMM5SAUfCOwIMBhBBEyPocQ8zFkbtSpdrKqma7z1IwWBcp78/1Tzd63V4I1wJE5qp8BKLeXsz7rNfn/jz5uLJHBzGwYgUAAXq8dBTSDyUgeLLKrGVzIzyeTUQy3QnqNxNJGqVKeqkJZCQDVua7Sa1a3Km2PUDQqssi7IC0Klf2rUjWNHNN2gfpRAkBJqdX0TXWCaZwPn6Z5yurcgrst7dJCbzVETuVZvCm0i9G4GWogTKf5PsXjEXhcDng9Lm6wk2emPRJeYn/i6QghKye9Rp4S4IjPCi9kde6d7h7Hz/a349DFQQQyNpisDqRCfhRbEvjC5sX48rYlaKnwikkU23wSaMnReH1kDr/44BrePH4DoyE9TE4P65BMFP6nyQYkAo85g4fXLcA3d7ZiZW1hzlYj/xAYnAnjzU968MrBbtycNbAXUiY8iwJrDA+ur8FzO5dh+QIy8qawXFI64vOoUkQkL43TYWGndhgqUSd5+NqoImU1srSfI0zxFlO6KKB/JoJff9yLlw9cx2iEMg4LDMkgA85Xdi3DF+9pgkN588hwDKnW0fvZ9FQ0n5+nLZVVVZEkU/1kGpFokp0l6cSXSqusASLSqUTvJKtOKjNLbslcjVj2SlREKREbXdHzyhoQTVHZmQUH3ONHpXGp4AHxdJblDRFqEVKTPMjKxeu08nhfDXh5vVKVT2nh+DPl5Bv5GyVvfeX+mL/+1GvzUSKnB5Pvfcar/yRc6LJ/AnD+EsDc+X0WZ6WzrAugaQ1uj403EfET/ADUSpEIR0qw4rVLIDvvlse5H4eZ2jiS+Y8knC6pgyW6YdDhKkb+3ZAUSNHRCumFyOXr4FRHnO60d5bXz0+yzGV4BER33E6GtjyMVjGN+nExx87/kn6o+d/Lnjl6MltPsTFZNpOCz+uC02GHUVZkLnT/05Avv0QDHBmSRyG1IgmJ/Mu9iw694wH8+mgnfvdxL27NZmC2O2FIR6GLTGFDaym+uXsNNrUuYLGYNv6FrjOSzOBYRz9e3X8JxzunEDG4YSLTNKX7pq1Co38QD2J1vQvf2LUMO1fXw2OVha/db9qM52+N49WDl/He6TGE9AU88DATHMeiIuBL25rx5OYWVJPTANXwUhlMBqIYmg5hYCKEsZmQzCVPUjVIGAu6z7SJnWYjexvXl3uwsMyNEo+DBYMcC9GmzgKDDDjd+OmBKxgJ62GwOGDIJFHhMWLDsgVY01gBK1tzUFMmEeUJFgi2VBehqsDOPBGhlzIuRZRG0dD1TQYxOB7F8FQIM5EY4qQhU3YZBhoIYKJrc2FhFY0wdqPE5xBvG+aCxKOIjOtF051mMrtnKIAb42HW3NATLvFasLKxAsVOI+bmwtyIem1ghjv5SfdDqvgyjxlb2xZiWX0pLOTPxKtDbD/yowyNLrgNJT5ro3/WGfe3AsKfeP3nAjjaHiMyLhJJYmp6BjYyLfdQQ6AiAFmwKPwGW4lyDX9+oJoQdKrCwyFx/qdWUwgUdyaBiACOFjLmwYeEjLmbLSGf+IzNE1lyzfMPR1IqDc3VdeZIa3mAGomdzzlpn11c3ISUnn9fxTGo6EkqV0Sq0dTOOObm5rgnq6jQAzsN0culUxrZ9qee/DzgSLYtxgTKSlz4DhX90DvQ0LO9Z27i1UNXcXEgCKPNCZsxjdjsGOpKHPjqA6vxhfWLUe2jDnWmLvnnR2YiePPoFfzmgyvom03B4CqA3mxhwSIRwzTvixTe8dAMqjzAk1ub8eX7lqKu2C22pgpoJ8NJHLh0kz2Kz/dFoHeWcouIMTaFtQsdeO6B5djWtpDFYqO0qYbncKl3HFdvTWFwMoTZYAxhsqjlSRdEClPqSc8/yxGI16JDTZENK+qLsWFJLVYsKkUhGcEp8pJGD//64+v46f4OjEX0MDl8XA0069KsMXKaqB4j1Z5kLAJjOoS1zWX48vZVuKu5hqUG9BVJZTHuj6JrZAYXrg/havcIRidjmA5l2Go0rqxbiU8yZdKw67PwWk2oKnJiWUMZ1q2oQ0ttCQrdJh5xbMwS4SqOCzPhKD660I29x67j6kAIGSNNW02iscaH55+4F25rFqfPXcdH5/vQMxHFZMLIDaKIRbGwxIR/fHw9vrChES62SJGgf345K3cEJZe4DQs+K7/59wA42nWTGdb0TIAXBHETViv17AgjL4ZvaogaCaIYcMSVjQMgzsHzSthatqSc4iTq0cBG+ByJWBSZrAhPDdSkzC2lTS0q4Xup0rCc2SG/hzj+aRmN9nrOhngDikpTi3AkiPqsp6XCzDweRsJ79TsoR8+CR82Q8I9Eb0U+DywWNdmbN6r6QJ+ZTs1HfJoAT/QmUsJmnkEl5JqGiGT7n3aN4+WDV3Do4hDiMLP+JBachV0H7FrXhK/taMWqOh9Xq2jUIN2Jq/3kuncJ+z+9hdmUASanjVs4WOTIPW5ShUtEg3AaktynRONpV9cVwsSS/iwS0KNzPIxfHe3GG0evYjyS5UbBWDiAQlMUj6ytwfPbl6G+wodrfaN4/9R1nLo+hRszGcxEqEufYh6yG0mqA4ESHDPbJFDaxT1DugwsmSS8+iSW1Rbg4c2t2LSqHhU+B2/noZkQA87L+9sxEdXDZPeyMpaqUqSGT0TDTLhT2wo1MNozQdy/qgbfeXwTNi5fxHYMNOep/eYUjpy/hbPdE7g1MouQP8hWEymYkNRZkCZPJx6ykYAuE+dGVW6JSengtljQWFOMrXctxH2rq9FQ7oSFFdrSDtM5NIWf/P4o/vBxF+ZSDphdNKs+joULfHhwy2rMTE7j1LlruDHmR8LkQMJo43QMwSAaSo34T0+txxObGuGm9i3mUeajGwYfjU+7M/L4dws46kPRHJw5fxCRaBxuD6UKFl6gGgfLrmc0S1wJ5GTTSDLAFSwNnRV3ynyCIlM0fzpKqXJ9WgpwtKoAgxiVohWYafJFUVrmFxQl0tKoa+aFFDDkIhQNNMRLLwdcuTTqDsDJD19zAKdSOCmLEy1CLR1pnjcei0bgctrg8zjYQlNBlfCRf4Yw1rJmDXAUHKpqh4CBxqgycQvg5hRtuh786oNODM5E4XA72IsoHoxizcJifGvXUuxoq4TPaWRRH53YR9rH8MredpzvmUKCo7MEinwWNDbUIJHQo7tnBKFoTGKpVBKttYV4/sHleGhVFQq4cU+HQCKNj69P4af7O3G0YxBp8sm16BEPz6Cx1I7n71+OJ9Y1wGbQ4YMz1/HantM40xNAzFIMAxnxW7LwOrIochngc5JVqxWpjAkzkSTGZ0OYIVeBjIEbYTPRCAyJANoWF+GZXWKfUWI3g/ij14914eV9HZiMgqd38ppMU6RGdrNxJt31mRRS0SAqXHo8vLEVT96/Cg0LijATTeF89wTeeJ9GwQzy2BqzxQ5bNgZ7JgyPwwpvgRd2rwsZkx6hGA0OmOGpHNEEEc0kFzAiGQmhpsiER7c04fH7mrGo2EVKF67eXugfx7+8fgwfnBtExlYIi8vL/XjE77ntVkxNzmAuEGaymeUyeiltp/1B1Bca8R+f2ogvbGq+LcLR1pPowqTV4I++/r0CjnbuJhIZBMIRTE/PwOPxwOt1cnlPyx/ZKoBl9BqRq0aEKIm0BjiSFonOIZ8zYf2NIsK4V0OrWqkNLdyQVMV4goEqkXLhQwscVNRC16CR4hG/AAAgAElEQVQFPCIfkHImfxZObzTmXw2eU3/Nv57PYuLvfKjaazT+iAAnHArxjCy3x8HzvGh8jAqG1Y//KcL4T0U4qgTLVQcFOFKAYMSZi6fx4ZVRvLL/Ej7tHGJnOoPZibA/gjqfCV+7bzGe2rwINSVOTj97puL45ZFe/P5IF0b9KegMWdbLrGwqwCM71iAUBd4+cAF9g9PQmezcL+SzGfDoPYvwje2NaC1z8bMZnY3h3ZMDePXAdVwbD8HkNSOR9rO51ZaV9fjmztXYtKgMFmTRNzaHfad6sPeTPgzPJlFRQf1GhVhc5UVNkROlHnFgpFaA8bkoeoYncalvBBf7pjE8Q2V0C09XtSOIHWur8fVdbVi7sAzj1Bn9US9e3ncF4+E0bC4njLoM7KYMasudqKugaEOiHUM6ifoSNzYsXYSW+jImb4l0/81+mjQ5AH/Whiz5NuszqLQmsbrWhdXklbOgBO4CJ9uGBiIRDI9NofPGKFf2ekdiiMMiY5XDs1hc5sCXH2jDl7YuQbFNz20l5wcm8cPfnsJH54eQsRBX5uIhizCYEIuleMyuw6xHqc+CBcUWlHr1sBDPNheBW5/GQ5uWYmPbQn5NLs3n8HxeFXxnm8HnRMv8TW/zuXI4lHLQ+NZgOMID8FxuN3xeD8xmmRnEG55CSAIczseF4OXKSlbGhLAoXtM5EGhoOh059hkQKIyWdgINfDTvXo0HElc/FmKx8EHbvFJ9kNYJxdMop7Rc2qMhkOJ4JC6SPhfqHZknkUWweDvgKE1R3iO4E2wokuIRNuEwA5rH44DDblZApzEv2kX8JQ5HiGOOnFRlRKGlSuBzqjVOC66O+vGbI1fwzrFOjIYMMDqKEI8kUGCM49F1C/D8zlYsqyng6/qkcww/3NOBo1emEMva2AWl0BzCzrsr8eyDq9gb+ad/OI+PLwwjAQcbdJGX8dpGmlSwHFuWVnLVq2cwgF8f7OKpDuMJwOw1IRwdR4k7i6fuW4FnNy9DU6GLUwuKrIbnxJ2wfyyAuupCLFtUgjKPDTY9bTBKoSQNpy73UCKNnnE/9p25hXeO9WBgJsmzuVOhGTRV2PEN8tTZsJj7jags/vL+axgPpWC0mKFLR1BTasMX72/FgxsWidKYjPVB5mQGuHhCahYd/VP4+cF27DnWjYTJhyy5M2YTqHTr8MDKSjy+sQGN1T6RNCi/X9kHaUwFY/i0exK/PnAZZ7uHAYubJSLkK7R5SRX+8cn1WL/Yy6B2dnAKP/r9aXx0fhRpI01BcLAAMEm9Z8kEq8HbGkqwvrUKy+uKUO4jB4MsopE00rEEz4Mv8dB0U5VNaMfWHZWnz9bU/U2Y8f/rxZ8f4CjqhUp1wVAME+OTsNgccHvcsNtNAhJaqZtKfmmxkxAUovKgAhxu7JxPi5iP0apOGmejyEgBHLG+YMKVOAUGMSqFKcWDUqhKz5PcK01tqeV5HClxSsWdRrmoRwNIqRdwFZivTeN1uDkt1xSpJVqKjs5Lt7TIhklu4gkSSUQiEXYb9LjJOJtIUMklOcrJEU1/DnBk4zHgqB6g21+tclLVz0ThxmQoigMX+vDK/nZc7I8hay9lPxVbKogtSwvx9QeWYGNzGaLxBN4kzuPAVfTM6JE1OWFIhNBcAjyzvQmPbmxCMJHCLw5fxjtHejAeNMJgdSGVCqPCl8KXdrTgic2tKLFZ0d41gV+/dxlHLgwjrLcBVlIoT2PFIh+e39WGB5bXoMRKhmB0GNBUSLDZO60jul9UWuZkk21KZG47837kNsBEbgYXbk3j5wc68MHZfvawySRiWOA14+mtLXh2SzPPIfvF0R68vL+TOSRq8dAlg2iosOGrD63Ak5sb4RN9sdiTKK3KmD+GP5zqw0vvXkDvZBwWdwnSyShKXBk8tL4WX97agpYqr1xf/iGjImgSZo7443j3k1789O1TGIuQx44dSCWwsMiM5x5oxdd3LuGneHpwEi/+/hSOnB9D0lgIE/nTZBNIxuZQ4dPhsc3N2L2uAU3lbrj0FG1KuUAbCUTPXpko/BEg/C/kgP9m8PlcAIeDfI3rzQLRRBLDQxPQG8zw+Dx8grPHikR4KsIRwBFiVwCHeBamCFmRrFWK5qMGiRZku2vpkYCFEuUxOazSMNWrpcmycvtYUcDSOiCqLAIaStO0jm+hjERsKEigUiplxC45MRHBMoOKQ1VtPpS6GfmpsVyrXCd9xRNJxGNxNu9yOq1sM6kSOSF+/2rAUXU3rd9HQ0IVnWllNRbs63WIptI4d2McL++/iIPnxxAxFADUtxSdxZJKM762swUPranHxJQfL+05jb3nRhAwFEKnt8CRjWBrSwG+uXsZ7mquQCiZwqEL/fjFviu41BdA2uxEBnGYstPY0laGbz90FxaWFuHoxX68vq8dl3sDyFq9SCEDiy6MXXfV4/ldy9BW44OD+7goJRJJP2lRqLmTfF4iyRQisTTCkQxCpHdJpzgSYvOtNPknZTE6E8Lxi/34tHOExwKlE0mUO414YmMjnru/BU67ET8/0oWfHbiG8YgOehMpjUNoKLfhuQeX4+l7m1CgkzYJIdD0bO7WPRrAa4ev4ueHOxHWOXg965NhLK934emdLdi8bIEM81PPi+gCHtzIcn9umUSMope+Sbzy7nm035xF2uRi4zGPPoYH11TgB89uQrHLgIuDE/jhGydw6Nwo4uZimB0+JGNBWLJ+Hr37vYfbsLLcy0AjI4fp95rY8pMyA0139Fng8r8v4KhMgERtAwMT3PRXUOCFy2VjARMXX3htpTm0VBKr3DRG6UURiwfqKJe9q0UM89yF9ichYVXPCW96JTnn/iWhg1moxXLgfAWvhjUKcNj1T/7l95ZpYop3krSJZ/LlRV58oiiQEsJapXVaBq1FQlp1gNXRIqyLReNsVUEjf+0MxlqDYI6OVmfkn49wtFjstmZU/pH5z8rBgeJ06I7enAril4cv45eHr2M8ZoPF4UYyPIsSewKPb2nCU1ubMTo2iR+9eQqf3gghbvYik0yjxmPC05sX4Stbm9jtj5z7rwzM4ucHr+G9U7cwHaf1r0MmNoW2Oie+/9h6LKwuw1vHr+GNQ1cx7tfD7ChkFXqZI4Ov3d+CZ+4jm1IrK5wphEnR9NFoio3Vh6fDGJ0LYWwuhPFZGlKYxFw4iXAigQQJR7N6ZFI6ZMhOlMakJNII0ERWslyIxlHqIMBpwNe3NTHgvHa0E68cuIzxsB56snVNRrC4zI7nH1yGZ+5tRCEdIFpzn17P4Hz+xjR+tK8Db396EwZHAdtFmLJJLCi0YMlCHypLrEin49KomqWRzgZk06Srka55Uihn9DpMheK42D2BwakoUjoHE8imZAgbFjvxn768CUvr3OgcmcIP3ziOg2dHETEVwmBzIRGdQ50X+P7jG/Do6mqe/gkiurN0s0kdbGHAYZBTotg7I62/OQT5X/wDn2uEozhV7n4eHp7GXCCCwqICFBS4GHC0w5vEbmS0Jf0oRHDSoDTV/EYOdAQ4WsNDLjXRStu3a2REHSykNEvqVWqSE/KpkrykZvMbWtrrpc5NoEWkLVmNslJTa0RjUanMECL4YmdB5pRElE7RjfYvl+hzOljtqWn6B5kQQYCWJGVqhIbgZTi6sdNcK9Vcl4u6clHc7a3982vhDmDSREA5BZDWS6Yydv6YEhXORBPYe/oGXtp7CVdGojA7PUjGorBkYti0ehEe2daMiclx/Pa987gxlUZKb+bqDymIn39gOR5aU4siEq4AGJ6L4q3jvfjV+1fQNR6C3maDLhnFokITnn1oNSoqi/HuR1dx+NMeRLNkQ+lEKhzGimoPvrd7KR5YVcl+O/RYCEQGZyM4dW0UJ9sH0Tfsx2QoxgZYZF5GxCrpvCi6kQxbzZqnsT56HU+ONDg97OMbDoVRzICzCN/Y1gi33YBXj3Ti1QOXMRHRQWe2A4kIGghwdi3HM1saUTQfPEsrRiyFY9fG8eK+Drx/eQRWTyHsRmkjIWP4dCKCbCoE6NgTUESsOpqLQq0deujT4jCtI9MvE82gMgEGO49CTkZSMMZDWF1vwX98+m5sWlYpgPPb4zh8YRxxSyF0FjKtn0VruQ3/5dn7cW9zCQpMYmie1aUYyLgsTr6JyujqTqz4txTZaNf2uQGOnKQSYVA0MDUdxMDgKHyFhSgv88FmIW9YOXzJhBxpcpijjmLeugI4bM5FXsUEN/mRjVyuJuDTeB1NiKeStfl0SyNz1R2X1+URurxoVRSg0iNOjdQwPgYm1ZlOfU+sTFZeN5rojzBCJj7I1AdJvPJ5HNGhMB4yMAngEH8TCpG9OeB022DjmeUSlcwDjoSK7DXymV95gKMIcenpUs2XiudgUynVZ8VibD65szhzcxo/3d+OD87dRFxvkdntmSxqK0vR1FSBQHAGF6/eQDBOB2oatkwMW1ZUM+eyobEUTiUZmotl8OGlIby67zxO9YwiZSEvZj0KjMCaZYvg9nlwqWsAPUPjSNFssHQa9kwKu9c24IVdS7Gi2sUm9xRN9E0EsO/MTfzheDd6hgNIUN2KfoZSHSRgNUiVxma382QObhhUjaHUl0dWHIGkCZG0HtFwECUuA57aJBGOy2rAa0eu4xUaaxshftsCJAVwnntwBZ7Z0oRCsbYTTkwHBKIpfHhlDD9+rwNHO8dh9xawkI8Ej2RrnUrGkU6GaXwfa4S4Z4e0PTSwhZsepRmSq53U4240sNMldc0nIjGYEiEsr3Pie1+6B5vb6tE5Mo1/+c0n+PDiOJI2EliakY1OM+D852fvx+bmMnjILYLcJLn1Q8SzJByU5EHahP4tgsxtUdfn1drAy12dpIQroUgal9o72emvtrYUHhe57GsexSnWQDBw8DaTrlgKkyltkZ4ZzTxIFgJvMUUgC/CotEjlz1pznNx0rXqk/awGMErfclu0I2+k+dfkyzRlbpVKs5QokUCS/eHImY0AR42k0SZcCukrn4qH7TEwEX9jgMGk54oJker0+yjVJGc2jTDWQOevE/5ppNl8P5qWRNK2UXZhXL0y0vhe5ndobI8eA8EE3vi4E68fvIDhmTiM1NCpo6kCJhjM1CEeQzwl1pjpcBDVPj2e3NLCTY4NJW7lnkcCQR06+qfxy0OXsOd0N8YTZhitbliyJHSjGdtGRBIxxLIJZLJxpCJ+1PvseP6BtcyvlDtNbMpGYPPOiS787mgXeibiMDu9bKORTCZJUocqrxFLFzjRVOlFCdl4WK3cMsMpnD6LsdkIjl8cwskr4wgk9UinEyhzAU9tXIjntrVyL9MviMPZfxUT0QzbaSIZxOJyApw2fGlLC3zceyP3jf6JJdI40TONF/ddwf5zg7C6vLDSdIhMHIVuC6pKXfBQyJOOw0T+RjyDm7RdhPziLSOkvjLzYnCUMzHF5fcY6ktceGDTcjTWl+Py8DR++MYpHD4/xtUwMlM3JGfRUmbCD57dhk0MOGLBK4+SOE/qwZL1znozOfX+qq/Pkt/kopC/6h3+vhd9bhHOvDZFNkA4lcWJ01eg11vQWFeO8hIn33AtLcmQ2zxFQ+ziRhGEVKnIO5b4G7EtVKCjRSgcCGitCmI6JCmVOk04ZVJ3XaVWEoDnWv7mxX+CYLnGz1z5WkxfFSmtzMEUI8SPWnG6PDqYRswQkBCoaMaJihlnGNWR0ZaMDyY9BW3AKFl6RmL8czQ6xEwbJ2efoYDqLyqNNZ5GIiH+hCrCkU4j1TIisyiZDBV/LRrhSyN/0zh2bRAv7TmHU52TSBk9MJldHGEmsgmkjTTAz4BUJApzIoj1zSV47oFluG/JAvhsImXVYq9Rfxh7P+3Gzw934NJwDHp7AY/BySTobhFBSwKnFFLxWVjTAWxsrsQLD63DxuYFsBoNmI3EcaT9Jn6y5yxOdvlhdJfzbKZkLAybIY0ltUV4YG0t7l1SgpoCG9tnkomYZqZP/Xvd4wG8fpgG5nVjJkH3M4MyJ/DUPfWKNLbgFx9ex8sHr2KSqlRGIn+DTBp/ZXcbntrSggKymiDAYftZGl+TxbVhP146eBW//qALoP4r4knSQSyt9+LxbUuwrqWK0ytqoaCNzzYTygWBHqqsaymMaNaoFJZQFZVeS6X3AreDxwddGJzAi298ig8uTCBu8nGEo0/OolUBzsbmEvhMVHKkn6cASs9lfPa04TWn2r3/jwCc3OYVwRyNAw1ngVMXbsEfiKOpphiN1R5YjBS9kB8ODQnTIZXKIkk2B5QY0wOiqkNK9VrRs6MlkJvYoNr2bwOKeZRVbhbKVFI4F3FxUkpljQtSGhyNW815lqi3ytmbqiqU2GDQu1DlTCIvPk8oujES4UujTgAT9fexp4jwSBTdGHQpmHUJPgGpXEvD5SPRBAvMHGYTnHZrrnKlleMF7P6Go0rTCan/ih+tAKzEYpprHX8Ivnb6DH1TQfz80GX87lgPxqImWOxuTv1SxJ7R7iGnv7lZVNizePLeJjx9Xwuayj38WTXfaPqsVDU63zuG1w52YN+5IYRhh8Pu4E1Bw+6yND8+HUM6PI5KRwpPbm3Fl7etQl2hh1WzZB3x9vFr+MX+87g5nYWjoBokHk1HAmit9uKp7S3YfVcVqj00skQ7PDR1ug7xVBqXB2bw2v52/OGTWwjpnfy7aQb5U/fU4rltTXBzleoqfnLoMibDBpiMNugTETZuf5bmd9/XzFUqiklUfMzrbnA6hDeIbN5zEeMJPQwuL2LRAOqKjXh6eyue2tiCCjeZzAngaDSQFj1wMpXJcOPpyNQczGYzygo97BVFrxUmjJqeM7g0MI4Xf38S718cQ8RcgKzZhkxsDksrrPjBs1txbxNxOOI3LDYcNJdKHTeavERxgX9f7PGv81OfW4TDyEukKq1rA5lP6nGxaxa3hqaxsMKJpfWF7B2b5JEuZHOp3N91acSJ5ae7SP+fIh1qfdBaHVReLW2XSifDEwlUJEKvzHE0okvglIvtJOYnUwrRqDVXaseAVueRZEYzTb2tpVNrTciV6ak+k5apnTTPnGZqkfE4vb9e3OiELsnCqEuBYYZyf5OVx80GQnGW03scZtht1LD5x0fSX6Nezl8e804uoiXhGemMLgI/NGyOrok2Bv9JB+5G3nvmBn68px0dQ1HobS4YjGSSQOpWPTLEUQT8aKvz4lsPLsOulQtQ6KSBsqrSqNzlifYamg3jzePdePXgFdyYTsDuoZlMRh7dwt40qRhM8Rm0VTvw7UfWYOeaRTzhlK6ybyqMNz+6ht++fwH9c2nYfVVIJMGAs6zGg6/uaMEDq6tQ4qK5sULE8kxyMoNPpTE2E8ax8/1483AHrgxHkLUXIhqLSoSzaRGe39YMl92Anx+9hp8c7MBEWA+j2cnD4Srcejy6uRFPbWtFDU2uZFtXyftpPYTiKZy+OoBX95zGie4JZLyVPBnCkA5jaZUDj21ajF1rFqHMY2eRI3N9asICrXPqeqfrO36uCx8eu4AirwfbNq3gaZ0FLivsJimhUwHhyuAE/uV3n2Df+WFErEXQ29xIRuawtNyCHzxzL7a2FKOIR+eKDan4FIu7ooSceTL6fx3s+Lt+y+cHOIow5Q5wbtoz4tZYAhc6+lBWbMfyxgq4baTeZH8KdjYkvibJpt9kyEVDDmlYmOoi5xRBohplp5Nb7EKuzoOOeIwoBkNzCsxVwueTKmXyom07ReqpBk+VxuTXf7R0RWhtsowkYVgSOn1apP40WthkgFW57HOEwGbVOuIPZRhbKsHfN1ksCMV1CEaSPKjN7TLCyg2bt6uV/7a2CUWsq2UooKJJwfKFYdJ4yv1CAof82U/fnMSLezvwPi3yrAlmm4OrH8QNpCIBuPQp7Fy7EM/taMWaWh9PQBAFHj0bTXAJ+OMpfHx9HD/d14GjHQNIWmwwe7zSZEmWEiE/fLoYdq6sxHceWok1i0rk6NBJpesPJ7vxi/1n0TkWhslXhozOglQsgmJzChsWF2LH6losW1QKt8vOkw9iGSqfJzA44ce5K4M4fuYGekcC0DkKkDbaEA7PodiRwZMbG/D8/UvgcVjw+vEevLS/HYOBpIBrNgV7NsqzsLasrMWapgo4TBakk3FEI2E4LCbUVBTBaDbgwNluvLb3AjrHU8jaijieMaRCqC8Etq2qwIYl1SjzuJhboo1P+qHpUJR7uDr6ZnDi7A3094/CbjTwWN67l1Vj6+p6rGgogctq4sj5MulwfncC+y+MImYt4bJ4MjSD5ZU2/ODpTbivtQg+CqPZv5lSNFOu6qtozL8LAP61f+hzAhxtmwo5S3+Lw4hgDDh8rJ0VoUuX1KCu3AMrEbFECidTbEJF5VByruM0iwk/saiQCEU1mJOYS6l8heDV0ETpbXIFJ+J/8orTLIgTPY023kSj8nPxkfo9vHU5IshvXpB+DLZCoCFmHAWRXWgaeiMNvwN3V1t0WZiIr6Fh78oc20hjTww6WHhyJfEGRsyFkghHkzzzyesyw2SSaOyzmj75cj6r2e62FTIPOBpLJQNPtNZ87W/CJVDOT945RGBTxeraaBCvHLqMd453YSKc4YZBA226VAIx/yRqi6x4dmcbHr+nAbU+C2tLWHDGEaWAFl1jQqdD50QEv/moC28cuYyhSBpGdxEMRgsQjyPtn0aVA3hiczO+tn0JGksk5ZJIK4WzPWP4xcELOHSuF4GsBSZHAQwGIk1jsCQiKHcb0VRbjAWVRbDarGz0NjzpR/fNEQyNzSCVNcJs9yFltLPQLhYJoMSZwWMU4dy3hD1y3j3dj5fePY8rI34YvAUwW41AIgxDLASPUYdKnwd2mw2RcBDx0Dj3cH35gXVYt7QRtwJR7D91A7/Z346+8SRzXsQh6dN+2HUhlHvNqCsr4Hnf1IXuj8YxMhPAwGQQsxGaUGKD1WhGNhxENjiOBV4dHt26Es88uhELCknLk2G/oB++eQIftE8iZi4mW0IgPIcl5Vb852fuxX1LS+CxpFmHw8G63sJ7RHjMeU7tXxtA/tbf9zkCDitYVGlWz9UQCv7eO9aOM1cHUbOwCts3NKPCYeGZU+SjIiI/ymFpggFNN5RohvJerSLF/VX0Om7KFDk/g4Am8lPVLO17LM5TBtKq4J7T24jFaF716zbdiipqM+9zJ3FMkQhl3IrAIMChcbKGLAMOzfKx6kVZym0MNDKFyqBGPawESADCsTQm5iKcGJZ47fA6zTKehTfevH1GrlLwF8FG5YjzV8s/qmJC9b4CDDI5ilIt6ojWulgNbB+693QffnnwPDpuTgEWF8wWB9KJGFKhSaxcXIgXHl2HHSvq4bOSxkQBmVax48UuOqrxSALvnbuJn+49h/aBIHT2ApiIKE+EYSQuotqHr+1ejYfWNaDISh64ktqR/flYMImT14bw1tFL+PRqP8JpC3QWN6CzSqUsEeUyNnFirFyg6Z1xUmobUVdbjrqaSgRCaVzpnsBcJI5UKoYStw5PbG7E17cvRX2JB+d7Z/DL9y7h4Nk++A1W6Gw2SdHSSehTSWTIQS+ZQTIZg90Qxr2rqvCdRzdgy/IGxLLAaCCOI2cHceB4D670z2E2nkGGBJv6DJKkyUnE2RCM7jSt+zTPZTczQW0hhXIiCmuavGusWL+0ClvXNmJ5aw0cJjDgXLw1hhd/d4yjzajRB6PJDn0yhBWVDvyXr96PjS1FcJoI7BXg6MSiQ+OLJF3+t//1OQGOfFAmVdlYWUZc0K35+PINvLr3BCIZA764425sXlwKr83MuhQScqVozlFShprJ2FnRflDqRVENARINOJNpD5pRhRQCtViERVe5Zk0h1HIOf1r/Frv7q5/JVbNk02r6mfnkS9hV8cqi1MHAoTw9XTG5zPBCI/0NTTN0kJWkQSwp6XUENnQCkuk+tS1kEgn09k9gOphCZakXC8s98JBPkEZk/12Ao+kC5lPP2wBHwY9GITO7pcbUUHjBcZDegHM3xvCzvadx5HQ3QkmabW1DJhVHsUuPXRtb8OR9K9BSXsCfTbyG5R5yRxODItdnEE4mcaprCK/sOY1j54eQNji5iqdPUQRgwo4NLXhi2wo0V/l4SryOUwOq4BiQ0hkxG8+ivW8S+z++jNMdNzAZzCCcsSOhI98XPXSUa7Okn9jBGLxOYEVjOe7fsAT1NWW4cLkff9h3AYPjAY6aC10mPLKxGV/ZsRxNVYVsy3n22ije+OAKPukcwmSUPEpJg0TqXTWPXqdnbxybLoQtqxbgO4+uwz2tdbz2SPsSSGTRPRTGifZbOH6pF9eHZhFMEmgST0Zm49IAyikOHUC6LKlyeJxvqcuC5Q3l2HJXI9a0VqLIbVGTJdifAu23RvHibw7jw3P9SJp9MBqtINpq190NeOGRdVhcZoOBtD5ssE4ZgAkZSqs0E/3/0wCHyTJFYhGYEKcYQxZXRmfw//36MC/o1kV1eHpbG5ZWF6Oo0A4jdeSmDcikifsA98fEaGgbjUZVM69ZYUqRpAIYBhI2F9LaHpTWRhloS0olVSoBnXz1n2q81I4FrYjO6KUqO8qMnCtRyjuZlchK3KcR0Qw4Oh0segPsNAKW+ByjiX1t9NzWTB68ScwFo+juvYXeG0MoKyvF3csb0FDmZYDKj2by/XP+unNqnm2Supm8350WF6wFUdUMLplzSqR4HL0Ro4EoPr7S/z+r++7guM/zzGd7R1vsooMACIIg2CkWkBQlsIhF3bKKxyXKOfY5F+fGd5eb3J9XZm7m5u4y+SO5OOdz4jhulGyZKqREkRQlmp0QSZAEKVZ0gsCi7GJ3sX0XN+/7ft/ugrYzsgXNJNBwRAKLX/nK+73leZ8HF64NIhhJwWi2cTNpa0MZNq9sRHtdBTzEv8LGRiuJ0thqXkBi4JP5I23uU1f68XHvfcQSYA/PYc5hcUMZOlc1YWmDD3YrpUnTqh9IKFF588CMRNbALQ29dx+g994E+scTmE7QoSMNnGZjFiZjFmVuA5Y1lxl4HYYAACAASURBVGHj8lq0N/hYMnh4PIQe0s0anEYknoHHaceqJVXo7KhBvdfFY0PcyDeGg/jwch+u9k0hFBPKUvIw2APkUnMGZQ4DNrZXY/fGxWiv86q+OvEMqWwejGdwc2QKF2+P4eZImPXN42lpOCbjRYaZuYhNhEcyoMnvxpq2aixrqUGNl4QFpPFUmpmlYXRgIoTDp67iyt0JNrIEcCSZ5R3rm7C8rgweyp/lqOe/QCMrulXz5XQ/ZVX80y2xz+FTC+bhsBupupZlL+WQMuTQNxPB//zxMex/+zwqKnz46tNdWFpXAuJ7pkF1OzxwWOy8XxK5DBIZ8nRkETIQkJCdFE4pD4oY5jSojv9ehH9h6VH+rMr/6H4mxbLHC0t5N9q5IBIjSbqJxyA8Okpkj4wM8dQwAFAIjCRkIXWkLCyGOa5Q2Y1mdpupTG60EC42jelwCFPT04jFZzEyPIzZmRA2rV6KHes7UF9BBFC64VOWCOdYPlUYVbwKtNFRkIF5BkeMUHESnHM7LFsjDYpE4p0kkqxEFuF4GilyLw1GploodZpQYjXAooTWuF8rL1DIjR58HQFGimufys0hmsjyhqemSnpFymN5HGa4CVGt5E2klscrRrWb0LXJU5KfEENhME70Dilu2KQ5pf1GHgONW4nLxh6Ci6o8RSwE5CVH4jnWSKMqos1qhNNCeTZtksUwBpNZjM0kMTObFJCpYieU5zWyoF+5y4YKt4UJzIVJkQiExaTTc9LTz2YMmIxnEQwnuMOeid80x5LBwKT4pXYrfCU2VDgFryXqU5JZlJGTL3rm0GwSkUSWPSbC5ridFpTbDEygzjBCNvIC4BQaWRVPS1T+L+JrQQyOmg4p2BG5NaNx09x4MhZP4n/tP4G/O3gRJeXV+NozXdi0yo94ModgKAVT1sAAKKuZwqA0u8PEHUv6zJTbEQ1yjdETYyCEXnPIEeG1Qv1ShYiNEwGvVCuCoDzVbFBuSNGasjnkixaXxwtlTQ3+oWvSwuWknNGkyNtlzXEOhyVq52A1mOG0OmE2W2A0GRBPzmIyNI1UKo6KUjOS0QjiwTBWNFVh47Im+EvdeVqLz75KtLtW/C4qI6sMjt4mku3V6WV6fQ0T/A2leXbRlWFgJ7IgoytXV82tguvWJl69zjzNEfmeQovPu5PCSckM05ec2PrK+i3yz5EPINQ21Ro9xUOQZ7HXRQddHtBsj1p2Thn6PH5Jku2K8EOTPeSfm4UYVUm6AOmdD6/QcykqWXJ/jdFRBCf8flTWJy9cY3F4GPhS82GquiRQqDwqz1TJy+TTjYUJ/tRI48++7n6/KyyIwaHlQrY3pbB2DkaiplgsjZr//vH4Nfz1m+dwbziAZYur8MdffxJmZwmufzICr8OFJbV+UQzI0MmYYaNDpNmR2ThiiRSDu5iHhipFJhNMJgv/X6didOJSjJOWShXwnZwpUiLmE5+NjihVciZI5Ya4BYH7ugTNmWf7E/eDtwLllQj/kTSQYH2O+XbpGk67Ay6bA06rEXZzBh5HDuVuCzKZJHpv3sXNG/fQUuXHrg0rmESbTtBCEPT7Tdxv/62C16NXX34/5o9EDYos5H/Etdcrl55Ozao0YbFOQ/GW07Jp8hv0Hx03WrROpzA15aB62qJQdv4AyDM/bBo4rGVLRdlAWk/0TDRHlLuQ3JGWRxXngw4YJZfLN1CSunx7pXMltbU8gECbIS0mJ/NeyE2xt6yMgTaFOj0r36bP0/OllZtBxoQo2YXInp5WAIXKo1OiMNrgcKGBX1x/RtOTKNZJ9TQKbsohqB7xvL3W0/YvIGu8IAaHxovyLzSkNIBUzzBmKd5MAWYX3rtKFJPdOHvlE+QycaxfvxImlwvjYwFsXbMauzetQL2XhNgEmEftDYlUArFYnMnGSWCPjQ7jP0i1ksIsyU2we8lazwYOCUi/KJHOIUVl90wSqXQCyWQCmQwpClKjpWBnHDYHHFYbSNfIYrXAZjFzKGExmYWqQoWFWSLJTqeQS6aRSiUZYxEnzhZKDFNbg9kMs8UCu9mCVCKB4cE+GHIpLFpUxx7X+Y+vIhqJ4alH12H3+qWoLXOKRPwCNNo9vH/zrkS+dlEIq4oNlJzL2tPR7R3a49MAsiI4IVdDCqDGvCHIe/RicDg/xBubezmUQSi68281OFJUK/heSuCO7aIOZ2hDa5y39ht4uxZZM/Et5IuS/NSjp37OCRPikJFsoNxBEc5rniXO+RV5Wxx25gt+8+6kDwx55zTmqIGTDzcaJzKIVNWk3JOGKSjVd+5xIA30QoWJk/EMblLjp0dCkz4pdh0NRaB3ZrOjB6349PpnHlotiMGh6eWhUvkUIyuasmgO88yevjuO775+FO8c+xVSqRgcTjtaV3SgvW0Jtq1djY56ImFKMWze7XSg1GnnJC1vC1Wh0qEVeTqJ5BwyGRLTk4ZR7gHK5tgboj+JVJoNTiQWx3QkglA4ilQqxZ3MVosFLrqHx8OJRafDCrvdCgcZHDIeZGweytmQZyMoHGoWZJkAmC0Uo4s3lIinEE8lMTQ2g57rfRh+MAmr2wN3hY9F0lKxGLZ1NGDnqkbUlDkkf7MAXw+vt/lBgr7BbzM6+rd174g6JvPJAA2u1LkbjcPWpXexHhI6CN6JvR7+toAf+YrFRoYPCOWBiUuSrxHqbZ73sXS/FuebRKu8YJAEoat8VGURtDcrBkfOC2VQituoi2APBZJrCX8eft5iVVUeRd1ErIyQ3vSsKmUQgWm5jiC2NLI7b1Dyb6CMYf7U0Ua/2PBIj6A0ZaoWlfxYK39dO7P5Fy6yvwuwvj6PSyyYwaFkKydchAVBsCW5NGMR+qNZ/PDQSfzgx69hfGiA0Zzb9+3BKy8+h1WLmxAJjGPg7l3miqmtrUZLUx0cdps0RqoyM3dnE2LXLOx7THpFc6Hmiiqb3IdF4Y9UsBmGPpuiJGKBSJofk8pedA6ZAZvNAAsZD/J8qIyrSLj4FFdQeromJUSJiyWRJUZCqdoYsmmEpmcwPDSGyeAMTGY7KryVcHrcSJnMmIhl0Ht7CMlEAl2rmrGtvQY+l1UShQtgc7TJkC1eHEAV7fJ59BUyLvlNnc/RSKgiVQ+FRS5uRn04F5T3ArjJg2V+JEhRKqNF7zfPqeF/SPe0fgqdsyl+LuZnFoCSGCVpA5v3lfcwVHJIhz3yIRUo5Z03HYYUXUJKRPrjheeZNy+FHV1McibPoylJ8uikInUREupTP1cvRgZTJJiL9MY54pTx1reVMG3+LHFOspAf1sFiITFWjMBZgHX1eRgafc0FMjickVXVD111NXGHLGXcQzng4OkefP+H+9Hb04PETAhPPPEEvvPtV9HZ1oR0KomRsUlMToeRIt4YuwextNBHitGxsIFx2Iwo81DFwwqb2cyeAlWKLIrLxkhYCKpIMzkRVU2IW0dmk7x8motMBojMJhGOUJhF4D0jUzJQiZ7UII1U0VAyoVRxIKZ98piCs2mEExnECCMEwd+Yc2nEZ6YxOxPkHE5r8yI01ftQZjdjMhzF0Uuf4N2TF+GrrsUXdm7G+mYfSs1EfrAg9mZeCKK6yB7aQPlpFqJ6FbZoe1Dc6CnZEp02FZugOXJl+YtpUH0NygIYkaVkvfJmJJAqCtF44Iu8B7lMUWOtvqryhlTHtdYWl40tpzx7NPldp3JQtInz5kV5PHqDa5ii2oDKV8jvpcIW1jB1CRQLsW6RB1hk/NQrqBmkCpbyK9nrUUlnXZDQ+mBKwltL9vBIa2lhnpf5BjEfLqlOcx0VFg4KPRfaMOkV9dusTbHZL6wJ/bdig/dPG5tiQ/ibPqknqDjGe+igWBA+nDzNg0wHPxYtRIHI8TI9d6sPf/uD/Tj8ziHExsdRWV2DP/rmq3hh73bU+yrYo7HY7cgYDQymmo5kOGmcTCa5wzoWk7IjYTtsVissZrMQXlO0bDLDZrOxN0RKn8SVwp6KGn9JLkuvFe0N6lhPJAjdTMVdkVnN5LJIJDNIJFNIJVNIk0ZRllCkkrshw0NXsFjMLH3jLfWgxGFDid3CqGGn1cTGj543MDGF7ktX8M6xExiaCGLX3j14Yc/jWFLlZWyGSnd+5oOkcOrlu86KTj19eXHJC4VomSEaGsoyCI+vWGVhYlXd5apjnbddPoQgOoQMg9uEYMqEHNGmMuOcAhbmz2K16PJrVIwPeacykooXWnWz55+WYfrFFBu0W3WQIs8+xweC7HnZLLLxhdJmjmW5KPSl+whqxcCYKfKcpOdO+IwKlSF5SMMcqcQqsn12ndXYFIdheq3zCSahUT6xzOtRrXj+VRWOKlya9uyokKahqzK26kW0n6XZI/n+hWYVNpqKt0ccIWoJEgqVggGVcc+H12y0NEcTfbfIc6TfVxXdeQZZPU6xOZs/FjTAqlKoLsm7nnIpHGSrthflixUv9AXycOQ19KswFoG5b8Tw0NwOTARx+PhpHDz0Pu7f68ODB2PwV/uxomMJWppqsW7VCjyxvQulbhfXOkR4TgxFMgPEScI6lUWcDFAyBRLcSyRIRF7oHQ2kekgnoYlVwsToMSGSCrwZJyRutHDoCGaHkslEaZomwimqYOU3n0wkGTaH1QKPnbApVjhtJq5GkYEhEXkTIUrJ0yJKjkQCF3qu4b1jv0L3xSuc9F7WsQxf+MIz2PLIclSQciUtfkobLkDSWJt3GfeiU6/IJZctIDkVGleB63GRG1Qr42XDYEB1PPDGJVVLMSZZMtAKXWyZywguh9evfIbbJhgjQ5w7hKthng42crJPNSKaFrc0txIWhn5IZwKFHmLRpOOZ/kqtLTR3LHjIxky0xA3EdMckWUSzKR3TtLWIpoF/rmBWZHDSRuFVooVAIkXMocOPQkTtAuIjThl2Rvh56B6KIVF2s2xa3r9UcFBJdLbACmxKHboGatGVd2JICNOSqConv7/ACajZl0degVE1m6Pe1Hr/MEiT6U1UEp7vJxUven+WjGQCdXp/M9sB8urpvURnjcQAiFeZflHyWfkhpvszPYzgp5jdgdIISgG0WH1CcqaCpSIjx8l7Jrqn6xI626xoVWWM2MgTpimbhiWPXRNuoc/F4Gj5FCEUp5sTDJsqObKI7t0fxwenLqDn2ifw1zUwSC44EcCt69cwE5rAls6N+MarX8PiOj8njCl/onmIub+KEbPi8hLpEuVUGCSYznJ1ipLGCfp7Osv8IpxM5mpWcfSvJ1w2AZ8djCYWj4jQoVSpMnPyWPJH1GBJADIbNevlaBHMsZdFgypgNIavcbn97v0ATly4gjuDIzBQ6d5oQnBiAu3trdi9vRNNNV5YSelhgQzOvA6NfHamKH+hUCWcUE+nWAGByvqML6JVqpo5iSrCQQbUREuJNp3UVrK0rlT+hBY6MQfyec6MdiapFNJ9VWFLTnfZvPqUZfoEVk+VCpPmrhZdMbWxaXMzbSYQzQKDE2EEpmbg8zjQXFUOD/VxqcOCCMsFPEd3M0n9hgmtlNdFJGNsSGQL6/4xXpUEpWAcjBQjtC69FDsUxSxJDdHP+LVkEzOVqUWqSqzgysYly89Mu51UJtI5UWqgJl7y7XkWiOBcO0lG5ZlRIzBvdgF7Mn8UDBy2hxJpBGNiJHxuEyoodUBWme2jGGSmF1UtJibysNTzkvgj84BTJZY2PNvHLAzUNKqUbUlSZ3wqjJHhMfi9paivrYSDWB7p7VVUpmFa5CwwiyUbOTJw4pHmvTYysnSgc/LOwB0CD8ajGBgcQNviJlT53OzNPxzkLZyHUxzePdRTRT8anZrBm+8dx49e+wVaO1Zg5669qPT5EY2GkYhF4bLbUOMrR72vFF6HlZURtaQvQ85ZLljpc9NYEsxcM+XxgSM5nyhVjBIp7n8id5E60mnR0ObnBDS7kEKRQfaX0KBUuaLEMSWldeWDaEHl36qHi+db6aJzqTzNxoxlcWMpPJgM4c7AKNNy1NQ3Mj3m0fcP4/TxD7Bn9+P4oy+/gMUNNQz4K0KpfLawSrmUhdCqQI4l3o+cfg+mQzjTcwMXr99FJDkHp5soLB2Iz8aQjsfRUl+JrY+0oaOpGg6rNZ/T1SyCEhhnFapX+Kd1IpOjAe1EEh91ltDitBmNUvlToYzsGnooBTfWOVs2JOQVCWBzLJzEW6eu4VT3dWxY2oDnu9ZhUbW0F5Anm8yKdAxd306AUTaSKgTjthYxKuzhM9OhtBqwnWC+ouIkt1TXiNRfiCOJ8kHlk+TUFNwWzTsZK53gVRU0Dm+oikr9YHw/RedqoA5x8QDlOeRlmfNJy0mr5mOyC6PBKE5fuoVLN4cxNjXL0jPN1R7s7VyFjasW8+HGRlu1hYvppncTj4VVRdjjIaMtDdTkrdF+iMfT7PGQhn00ncSRc1fx09cOY/vWdfjyCzvhdxLpeyE8ZQdVHV7aXOSM1AJCoTR5k1TyN7DXy/tPWZSpaBonTt7CG6//En/46ivYumkxyh0EAJmfr1wwg8N9S8oFY9eRu7tlqdJkkTfy4alu/Jf/8b9xb/A+Vq/fhI2dW9DcshizsSimJgLMgFfrr2Qe3XRyFmWlpfBXV8HnrYTbTf0whC6Wpkmnw8wCZ9zjlKerIEZBCZWkA1vF8TrkV/zE7HoqHmMzeytyKHO3uvKxGclMQL9MFolUBslUioRMEI2E0d/Xj77+QZY0htmMyVAUo+PTqPBXo2P5KmZ2u3T+DH51+F04LHP499/5Y7z07D5UlpdI6EMu9gL19mpjk7f3KrwoznOOh2Zw/tptXLo5iJHALAZHgojFMqivrUJddTmWtlSjc3UTWqrLRF2DDy1aXBSGUDiRwRxpRjFuhRYRbb459iRJCogOBuoPIrmWK3eHcbp3CL4qPx5buxhVHquA8Iljh/h4c2TITXIKq2oVc6+xIkYOo5EkXjtxAx+evooty2vx1d3rsaTOx95ANAVcvDWGUxdvoNprx44Ny9BY7VV5XmlpSOaINoRUOsVLFk9WeRO82+lklkolI2L4IJK8Db23wC2kv548EckFkhcjpznDNBhJDw6jKVQj5kLpjZpjMno+/sizJ8+FxyjLngr129G4cpRERmluDqFoHAePX8Jrb5+Ht7oBy9qbkYhNIzEzja7Oldi5ZQWH7jr8p21G7SJGUoPgcTVydZa8WLonrWd6ONpvt4bG8M67Z7F08VJ0bW6HzZHF2x9142///i3s3fs4Xn15J6qc1JEvhzIJApDqKB0uJFRJulf07olMmufHSQeIiUjVBOpIOTLaH7TXZxJzOHbqFr73N9/Hn3/nW9i5tQ3lLjE4n0tIJfGpPDjnjNm0qTKrOhmu3hvGX/7V/8Phd48ga7Ji6boNWLZyNexEFTA3B7/fh4rSElzt6cH1G71w2O1oaW5C25JWNDY0wGmzIhaLIpNKwOOysyWmyaCEcy6TQjadRk2VH26HTXCyjNOR6gOdiJzpIK8knRadZ/ZepbYuYTyB/0h214REIo7pqWmMT04iNDODVDqJidAkensu4971Xr5+bWs7GpcsZXd6OhRBbcMiVFR40X/vHi6d/hWi4yNYt245/s03X8Vjm9bD47DCwMAzlXD8ten43R0eXrzFqUBtcNSl6PXTc1nmnSGWvzvDIRx45xwntp/ZuwHr1yxm45FMZhCLpRGbjXF+qtTpgDVnQJnLitJSG+LpFCaDUfYQSks9SKQz6BsMYHIyhpISFxobKtgovXfyKt46cQP+mga8sHMtOtsqUWoHJkIz6BsaRzScgt/rRdMiP8rLHBz6TM3E0D8cYLyUwelGz1AcPb392NxWgS89vgwtNeW8ofoDUfz8yFW8feQC6nxleHHfo9j8yGKUuoBwZAY3B0YxHZ6Ft7IcjTV+VJV5uN9KMNLUeGlAaDaB/vuTGL4/AYvBiJZFNVxZJChFYDqC/pEJTAdDKHHZ0dzgR5WvHMmMEZOhBJJZwnjFEQ7PclhZ6najvMQFv1/4jiPRGCYmwzAYLPCWu5EzZHF7eAzDowGUeVxY1lyPWi9R7arWHAB9Y5P4u/3HcbK7H08924V9u9bAZSZjn+b+M6vdxsDXsYkZjIwEkEmksaimHIubqjgcmg7GMDAcxsRUCE6XGc2L/PD73HgQSeONI1fw87c+QNviVrz0/BYsb/Pick8v/mH/e9ix8zE8u28Tk/oP3htBOBRGZVkJljfXo6rcjWg8ifvBKOIZI6bo/9E4FlWVo62xEg6nGZF0DpOhMO72DTGpnL3Ej7ujM3j752/iz/7Vl7BzUzPKnA9rkrJRzmcYf/fVXvQbTA+h413OE6mELTf8Sfw7NRvDuUs30H35BuIZoPd2P6bCYTQ0NKK9owM+fxXKSzycnBoaHMDE+Dji8RhXiQjLYjGZsKx9KVavXsmJ2nfffgvDA/1Y3tGB1iWtcNhIooNUP0cQCYeZxMnpcDLQ0G53sioBPSeFQ+k08Z9kVK5Sck1U/ar0VaK+tg7eijIW65sITGJoeASXe69h8MEIW9KGunr4qqqYQnIyGEE8mcFsIomJiSk8GH3A2YWGGj+qK0pR4bFhx9b12LR6BUqcNqWYSH1Zyq36TKMup7I40aqpVZGAi1dMnl6GFz6d56k5C24MBbH/wGkEJsJ4+blOtC724qPzvTj8q6sIBGPs8aztaEEumUXgQQjrV7diS+cSDI2O4/1jF5h+dNnKdty7H8SVq32MDvdXlKCluRp2lw0Xbwzj3PVxmC12PLq8GttWNWAuk8LVm3cRJD4ggwORaAatrbXYvn0lJ/KPHO/BxxevwOUwwlXmQ99EFhabHa/sXIGXtragrsyOyVgcJ6/exeuHLuJy7xjcdis2rGvDtm2rQXJQJ06ewZ1bd2C3GBGNmeD3NeGZrvXY29mM6lITh759D4J458NLuHC9j3NURMy1vLUOmx5px3Q4hreOXMCDYJg3VCYZh7/Uib1d61FfW4/X3+nGqe4rcDhMaKwugcfjwnQ4C5ujBF97cTtqy4Djpy/j3MVP0Na+Eo2tS9F9uQeDA7dRWerAdDgBl8eLfV3r0LVmEcqIxhXARCSJ907fxj++dYaF/pa2NmHL2lY8uroWLTUuPIilceDDWzh68jxm40GUO0xorSrHc12dcLnK8cOfn8Hw6CQspgRM2STqq/zYvn0LrGUl+N7rH+CToQk2WhvXtWDP1qVAIoSfvXYE2x/fjC1bluPEmcsYGBpjArxgKMzcTv/6ay9jZjaFv/jBG4hkbCj3lGJ2agpuYw5ffm4zuravxJleus5BzEwGUFNdiaTFiTvjUczFIviv33wJuzfUooRYEz4/D6f4ypStlk5g1noySjWD9kAkkcK1W0MYD8UxE0sgGJlFOBpn+VuHw4G6hnrYLBZkkkluQYjHE+gf6Metm58gFAqiqaER69at5e8f2P9TTI6PYe8zz2Lf008yOfXIyAimp0NsVCjUooZKu90Gu51kUCiJR4lA4dvh7l5q9qRyu8UCm52UMJ3wuG2w2qxIJ7OYmpzG8Oh9jAYmYXN5sHjJElTXVGM6GMT16ze42mZ1OmGzOeD3+ZGMxXD92hXcvX0TpS479u7Yhmd3d2FRXTW74FwwVEnVz2ZrCsGU0r5QiVoq7SrkI1dj0kqP24xYzoJr/dP42ZunMRaI4JXnO7G4pQwH3j+L90/dwKLmZrz0zGYsqi7HsSMf4/Klu3hsywps37ES/Q+mcOj9buakrmuoQc/1AUxPh/FY53I8srIF9VXlsFkNONvTh3d+dRcNDdV4+vF2RMbH8N6RswjH4+jatgbV/lp8dK4Po2NTaGn1c3VwZDCA5Yur8eTOlZiYyeDH7/ZiaDSAFx9rw1ceb0ddpRvx3ByGZ5J490w/3jvWg6ZaN764bzXSBgN+dugi7j+Ywiv71mDrqiacuDqKA4evwe8w41vPrcOOja1IZLPovjmEHxz4ECNTUWzdsgab1rShqsyF2dkk3jx8Ad29Q3h0+0a0tXhx5/YAPrl2G2uW1qNr2xbsf+MULl+/gxee2ordW5ciGovil8d60H11EE/v2Yg1y2rx3runEI2EsGrdSgzPAIc+uIztjzTjmS1LceH2CN46fg0dLQ349hc6sWlxJe+PlMGI8XgGZ3sD+OhML6703EQkGMSKpXV4+YUdiGYy+L8/+xA1jdV4Zt9aNFd7kZxJIhmO4djxSzh7bQBfenEvtm1oxMjgEN452I1AMI4/+vZXMR4ewvd++D46li/Dy0+vxyKfDecvXMNr+49g767HsGfPBgQjSczMRBlnduryHZw/dQkvP9uF0soq/NXfv43la9bhxafXY3p0GL987SQqypL49p+8hL/4/incuTeGV5/biOd2r8Ht0Sl8/61u3Lh6Bf/tWy/jqY3NKCf2uc/L4Ogcgq4k5jNRKpmgKSOo3DabzqH7ci+6r93A2EQQVpuDN8vI6AOOd+vqFmHZsg7UN9QzJiYwEUBsdlYaNnNZWMxZDA6OoPtcN2qqq7F7zxOw2u3o7+9HIDAOt8vNm9/ldvMpn0qnmKc2Fo8hkUgglU4jk8lwaEV5B0EnU5wsiU2r1QK7wwm3y8VGkMnE5qiSkGUxs4b6OlR6yzE1MYHbNz9BJBJGtc8Pj8uJ/nt38UlvD+xmA3Z2bcWTe3ZhUbVfEq4cai5k9kaVahWyRVLepJamlOo4gaiRRmRwTLjaF8RPD5zD+HQYrzy/AfV1Thz64GPc6Q9g24YOPLd1BQvj/eLQaVy+fBvbNq/CY4+vxO0HQbz53gVuWdm7ayMnjs92f4KR0SjMRifWtPmx/ZFaBIIBHDh5nY3XvsdX4+at+/j5wXOYDMexbEUL/N5yhGcSMFEDq9GA+8NjcJuy+GLXcuxc24r70TR+fPIOPrpwE48t8+MPdqzA4hovJ2UnE3N4++wADhw+jzXNHryyaxVGJ2fwD4cuwlPmw7/98na0+WzoHQvhR8eu4P7ACF58tAMv7nqEB39iNoWeWyM423MT/SNTMJtcMFjAdQAAD1hJREFUaF3SDH9VObov30Lv7QGsWLMMvkoXoqEQcrEYlrc2orm+AUc+OIdcNoJvvNiF5Y1VCKUy+Pj2KH559DzGJ2ewqLEJsxMT6Nq0BFUNPrxx4jreP3UXW9a0YXlDCSajKQxPzaKtrhxf3NyKdU1e1rQiZYtoao5pQuaMZoyMx3H0+FWcON0Nb00lWpa04+LHl/DKC1uxb8tSlBgMmE1ncP72ML77g8OwO+34j998CmsafBgNxvDjI5eZlfArX3sO/vIwvvfdX6Bz/Rp85Zmt8LgseO/kJex//Tief3ovmpr8OH/hJqKJNGyl5Rh4EEZ//xB2PLYS1T4f9u8/iKf3Po6Xn1+F0ZEpvPbGaYxNDeAPvvES/vtfH4PfW4d/98U16FpSjulEBm9cvIv/892f4M+/9RL2dXag0m79/JLGv25wdGJBfsJ5dRa5U5sbwNCDAM5cuISPL1/B0PAoA+/cpZWwl/pQVlmFikofex60UV0uF3w+yfFUeq0YHw8iEJhBSYkbubkUrl29BpvVDm+lFy6HS0rbDCKjknUWyVSCw7IEaVNTSJXNMgaHS6JEB0kJQvKGHA7YnU643B54PB5OAFMD6djEBCanQ5xg87gIT5PDVGAMo0P9mBwbRSwcZGLuuiofHn90I3Y9thWN1X4YOMmmwp1Csfj34L55+KzQiF7VlJgH/5Pqo25qlJCKddEpL5U14urdSfzoFycxNhXBV17ciro6Ow68dxq3+h5gx5Y1+OLj67j6c+DwObx//BIam+uxYm077o4GcObsFTTWlOOFpx5FZUUZwvE53BsK4/3DZ5EKDfMpWl3nwxvHLyFrcmLPY53IJo348EwvRmdCeKSzHYub6zA1MQNvmRO+Mid6Lt7Gxx/fQn11JbZvbEM8lcCbp25gYGQSX+xaia/tXoNGXym/AxFfHTx9Cz9+8yNUuoz4wq5NcJSU4ejZ65wf2riuFR1LGtHbN45zl25ikc+JV5/ciK2rWri5OBSLY2h8GlOzadyfTOHU2RusDrt6bQecHg8uXLmFZata0d5Wi3Q0BlMyieUtPmZs/MnrH8DpMOJbX96NZY3VvG6mwlEcPNWDv/mHI5iYzuDJnY/gP3y1CxanBd99+zwOn76NLes7sHfbSkyFoqzmuarZj42LSlBmooMgienILM70DOLW4Ayq6+tgd7vw8ZU7uHLlFpa01mLNmpU4cvgk3C4H1q9tRY3fI2ySFitOnLmG891XsWfXJqxc0oCR0QBOXb6N1JwVf/L1lxCLjOAv/+KHqK1pwBee3YXW1ipcutKL/T87jp3buzAZiuPU+UvYsWczNm1dhw8/uogj717A07s7UeevxE9+9Bqee3onXn5xEwaG7uOnrx1FMDKBP/2zb+DvXr+Ia1du4umNzdjbuQz3JxL4xQdXcfXaJfzn//SHeGJTOyptZkGrFy3dhcvhFF/01xypgjniqj6XCQWBTA80HYni3uAIAoFpmBwuBGI53BuaxlQojGh0FplMGk6XE+Vl5UwgRajiivJyOFxObsjkfEwmzd8rKfUIr/DcHMvI2g1Gbn2QigiBwdQf1RNFBEzkVc0yDUZGkX0R7WkakXAEoUiYK1TxJCULZ5BKxpikqdTtgLfMA2+JEzYkYTfNYUlzMzpam+AtcTHVhZBqSbVLUmWKsIpIv36rjO+nDLSKy1OM0SjCJeS7DiXDI1gZIxOb3RqYwrtHP0YwnMSTe9bC77fh2KlLuDs0ibWr2/HEhmWo9Dhxc3AcB45ewsVP7sNod8LmIErUNFa01aFjWTPuDU7hdl8Ac1kjjJkkWmud6Opsg83txBsf9ODk2dtoqa5BV+cqOFwWXO0fwWAgzG0splwca1cswo7O5UjGU3j/w2s43X2HDX+lz8v9ak6bEU9saMbu9S3wl9uZYTCVM7MM8JtHz+P0hRuorqnDEzs2o7LCgzMXrzL1ZzJngdtkxPLGUjyxeQk2LW9kMi3K4YyMh/DB2Wu4dvcBMkY7e7WVXgc2PrIUdqcbH5y9hTvD01xRs2TjaK0pwRNblnN5/+Dhc7A7zXhh32a0VHnZb4+nMrhyZwQ/e/sc7gyH8dSezXjh8TaWpbk4OIUTFwcwNDQNC4Eu01Esqi/H3q0r8MjiKhDHIa2LcTZat/DG0VuYiBlgcRrhsqawusWHF3dvQG1NBc5evodDx3sweD8Mk8WKtuZKPL17HbylNhw4dBrXbo6xXLLRlEVLQzmef2IDHl3ZhqHxEH74k6O41DuCJe3teHL3WlgMYRw81I2NG9bA7nHh/bM3Ec840FBTi2wshODoILauXQFvqRtHj36EdevXYsfO5QhMPsDBd08hHp3En37n6+ifTOOtdz5C3407cFsc8JT4EcsQNCXBB9mW1XWo+DwNzqfbJgVoOZM/ZaV8yDBzVW2hGk4sR1WNJELhWcyEwwiGZjAxFcbE5BRmZma4HEu5GWLIJ9ZAqgyRRzIbiyEcCbOnY7PZYbWauSJAZVtKZ1C5M53OcBKaSLgT9CeRYA+GDAx5M6z/nU6xBjgljYmfh6pY3rJSVFVWoLzECW+5B76Kcvi8FWx0yuwm2FTIxLzLnEAX+Dy/GyFfOaclnDv057d1vXy6cdQlqHxXQh7eokNaoS5Q6FAGiglGJZbMYSoUZwxRRbkDZrOBKzuzqQycbicq3HY4zYLEGAvFcXt4GuFkig15uceJErsJdosJ06FZDN4PcCuIv7ICi+srWDuKjNtIKInbfeNIJeJobajk/E44kcadgQBCkzOoKHWivsHHhoLGezqaxsDINKYnIygrdcPrL2cMVIl1Dl6XCXYzYWUIDW0Gif8GInH0DQW4S7+uphL1NeWYTaVxfXAaY4EQqipK0L6oEtWlVm7fYGwJMUqms7g/NYN7I2MIxxKoqKhAc2MVvGUODtmmoincG5rE1FQQZU4bFtf7UestQS6TxnQoxke1v8IFF6mlKg7taDqH+6EEZpI5+CucqHSbYCeMCnlUiQzujYQwNDQCj0uuV+8vhYfWpMLVUIWT+JXvjEUxMBpgEveG6lJ0NPpQX2LncjsB9gYCs+gbnuR1Wl9VhqbaMlS4rJhNZnDzXgD3J4Jwl7jQ2lzNSXZuVcjNYXIqiTt9Y8zdVN9QifIKJ1e23G47HB4rBh/MYuj+JNO01vm98FiMcBHC3mREMByG0+OEu8yOVCaNUDCCuUQcjY1+wGzB1GwWd+4OcYW2wlsFv7+K+bC9HhPKad44Zzn/a8E8nDzQVV//N+4oKZ1T3V5Iswyi0EC5B0aB5hHu7PkoPBJ/fzaV5Y2hjUEsLuERgbmMFiqvmjAzM4toPA4z0X1azUxmTqTmDNzK5hhbQGEUAb2y1MpAuRzO56T5e1TRKvU4GExGhoK0pGx2G09GqcuJytIS1isS8Xj5kmfW6F6B00uuRqpQ9HP2qhQ2iHAbDOn/nSzLb/iw9nAUdL1Afid9VdxxrbW7dHsHcwfxy0kfkshYKGCwFNe5l4pw6uwUiUStLrsXtwjq95cskron18IYxcOYHWlRkXeV/jGNEGRRXab3pGICgTK51yl/7DBIQepv9A5MUC7AT8K8cEjBDyBUpwzkVLgZ6cRiX5JRaUamwFHeH0PDZc6KDzgyNnwYKOT4vOZa9WFhFFEGnFsvFC0CtdKodSB4ag06FKwOo4N1WKEOIlovhEPSbfBZI6k8yDPJONHFRXCRGlCohSFPxVG87hQeSDAo8kiaDYi+Y87feP770r/o6vQcBMykvcaUsTxrKv+nkd2E6lbAWvosv2suqShqVduMYiGi+5NCCe/dTEYYHUh8oOhrYQyOLsHmL1zYkUWOvuIM1vUq4QoWgyM4GQYKUsWIFQJopfB2kKtyy8T8Vn7ezHpq2IPJcWOmrA1BddIClcfTiopiTDTnEqPTVa6HStVmE3WgFwzC/DmTihZDrlTTm/65DpkYsUqnFy1KjZBm0KogQQXSX/Dq5s3G7/KPhwwOK56qDahJJtiP4h+orm2tuMAoN6VVxSA/Ao1R8pw2OCXmBXHLMse0QRVdRB41yu3LepA0T43CMhFShwUDCf1qREZpbNN+ElVQFf0Z0nL4kEUzWtQBRAZPgzKFrJjh+nMkQkhehYJ+ayPI+CmlrsoqEIIoF/yXiZGxRobEKkSsiMAX5Ix4GPQ4SC+VcDcr5K3qxWNaCbbByigrA07hPI1RoY1doZHZu1SSLmT0LErUV/j/pfeKKqg5aqCl1gmaIkJvi+kigCnBO1h8kQwAay/rfaCejb0oIe2S9STZEl6P3E6h1Tg1C6I8O/WypelAIaI5atNh6lSFjFVUJppChCR8RPxIKDXMND70GGKB5DAy0TxLjxvb19wcrBlxHogPXDHZFSzDguBw8gZHm5eiTu1i66a9AQN5GyIzIpIy+pUVBUEuzVK5edw0LwC93GnTSxKavCQmPadeF0r68tmgThYeLHWCf5oARtIdCrtSRPOmjBVfS4nASZJZXZ8WC3epqp7F/Pkp6Fo2fypfw5PAns9n9m8KxzR7ONIBrfE4/Cx5jhzaUGREyEgKWlbIsWR8BRZJcyH80PxZbjjUtBI0tmpM881b4gHxmCgqDxEuFFosRtsyH7V0bs+ZpCtZn+B5BVPu0aFigmqXEF0e6WPilgGC1LMrQVqX0uipNi03eepp4ucjoT/dZyRSRSbq5VPeWp5Thx1rek8yUKQvppp5FUBUDLRab6rJlw0x3ZhfW9pkhUJCiM1lHKRPjMJ8HpscwTKUBhij1mWNkjgACd0QCNFmzKkNLzNGoErxCim/k+FD106aVtTUVuRm8kbn95dvyhwqTiRhMuW+MfHmyEsi9k2aX6GKJXGCuTkhtSeAIbVSCCm7mcfFaM6yTckaqA9LdpV4XsrSK9JEPvNMGeToj9p3jKHPUO+bcuMfqowvjIej9mmxg/O7HNb6swVvQlncf/IietPqo/4zbmJtK/+pe2rKtzwrnnx4vsRLketRcKbVVfM+wu8zPL/+O2rA5NGL71tcGZh/z4dfUznJ6vfZldT0VXzVws/1Rx6KlR9i8lbBZf7Q56cq6rkphCtaQUPdpYgOQ99XzKgcG5rhr3it6DcufkP9G/M+P8/NLr6CXmfF7/QQD7P+eNFHCmOoO/T1ExcOxcJ8KOOu1oImsJB30n1L+l8FMi9V11U8QL9hbc9ntJhPT6EbnHQYqIhitOsmx4dcs6BTy+GAmnAJzBSHY760nb9c8UpU8y+zpEwx8wAVfRWN3f8Hx3eaAinxniUAAAAASUVORK5CYII=">
          <a:extLst>
            <a:ext uri="{FF2B5EF4-FFF2-40B4-BE49-F238E27FC236}">
              <a16:creationId xmlns:a16="http://schemas.microsoft.com/office/drawing/2014/main" id="{D16B47BE-9CC3-4CD2-8E38-CA604E5C4F67}"/>
            </a:ext>
          </a:extLst>
        </xdr:cNvPr>
        <xdr:cNvSpPr>
          <a:spLocks noChangeAspect="1" noChangeArrowheads="1"/>
        </xdr:cNvSpPr>
      </xdr:nvSpPr>
      <xdr:spPr bwMode="auto">
        <a:xfrm>
          <a:off x="5575300" y="95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170961</xdr:colOff>
      <xdr:row>0</xdr:row>
      <xdr:rowOff>136770</xdr:rowOff>
    </xdr:from>
    <xdr:to>
      <xdr:col>9</xdr:col>
      <xdr:colOff>395849</xdr:colOff>
      <xdr:row>2</xdr:row>
      <xdr:rowOff>207890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E8EF73B9-DBBB-43B1-88D5-FDA52F8CCEB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2615" y="136770"/>
          <a:ext cx="2037080" cy="5791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165100</xdr:rowOff>
    </xdr:from>
    <xdr:to>
      <xdr:col>9</xdr:col>
      <xdr:colOff>281882</xdr:colOff>
      <xdr:row>2</xdr:row>
      <xdr:rowOff>245745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1DF38671-3FF2-46CA-801F-EDC3B3AA92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4150" y="165100"/>
          <a:ext cx="2037080" cy="5791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736600</xdr:colOff>
      <xdr:row>0</xdr:row>
      <xdr:rowOff>127000</xdr:rowOff>
    </xdr:from>
    <xdr:to>
      <xdr:col>10</xdr:col>
      <xdr:colOff>1325880</xdr:colOff>
      <xdr:row>2</xdr:row>
      <xdr:rowOff>198120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3284E53E-AB6C-42D0-AD52-B1573CEC9D7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1050" y="127000"/>
          <a:ext cx="2037080" cy="5791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1708150</xdr:colOff>
      <xdr:row>0</xdr:row>
      <xdr:rowOff>158750</xdr:rowOff>
    </xdr:from>
    <xdr:to>
      <xdr:col>18</xdr:col>
      <xdr:colOff>1905</xdr:colOff>
      <xdr:row>2</xdr:row>
      <xdr:rowOff>229870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E72C1139-5DA3-48E8-B461-13781DFB5C6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8500" y="158750"/>
          <a:ext cx="2037080" cy="5791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1714500</xdr:colOff>
      <xdr:row>0</xdr:row>
      <xdr:rowOff>165100</xdr:rowOff>
    </xdr:from>
    <xdr:to>
      <xdr:col>17</xdr:col>
      <xdr:colOff>1046480</xdr:colOff>
      <xdr:row>2</xdr:row>
      <xdr:rowOff>236220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445DBE01-2218-4AA0-B7A3-B3B7868395D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54850" y="165100"/>
          <a:ext cx="2037080" cy="5791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1689100</xdr:colOff>
      <xdr:row>0</xdr:row>
      <xdr:rowOff>171450</xdr:rowOff>
    </xdr:from>
    <xdr:to>
      <xdr:col>17</xdr:col>
      <xdr:colOff>1040130</xdr:colOff>
      <xdr:row>2</xdr:row>
      <xdr:rowOff>242570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E2D6A2BA-D658-4C9B-9369-84AB013B942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29450" y="171450"/>
          <a:ext cx="2037080" cy="5791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1708150</xdr:colOff>
      <xdr:row>0</xdr:row>
      <xdr:rowOff>152400</xdr:rowOff>
    </xdr:from>
    <xdr:to>
      <xdr:col>18</xdr:col>
      <xdr:colOff>1905</xdr:colOff>
      <xdr:row>2</xdr:row>
      <xdr:rowOff>223520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F911222A-2AD2-402C-8ED7-B7883BAA084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8500" y="152400"/>
          <a:ext cx="2037080" cy="5791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1739900</xdr:colOff>
      <xdr:row>0</xdr:row>
      <xdr:rowOff>171450</xdr:rowOff>
    </xdr:from>
    <xdr:to>
      <xdr:col>17</xdr:col>
      <xdr:colOff>1043305</xdr:colOff>
      <xdr:row>2</xdr:row>
      <xdr:rowOff>242570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0CC909B3-2B45-44CA-8F7C-BB37E1DB394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80250" y="171450"/>
          <a:ext cx="2037080" cy="5791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1708150</xdr:colOff>
      <xdr:row>0</xdr:row>
      <xdr:rowOff>165100</xdr:rowOff>
    </xdr:from>
    <xdr:to>
      <xdr:col>18</xdr:col>
      <xdr:colOff>1905</xdr:colOff>
      <xdr:row>2</xdr:row>
      <xdr:rowOff>236220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45A18442-FF64-441A-93A7-0B0EA6133B8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8500" y="165100"/>
          <a:ext cx="2037080" cy="57912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10</xdr:col>
      <xdr:colOff>76200</xdr:colOff>
      <xdr:row>0</xdr:row>
      <xdr:rowOff>0</xdr:rowOff>
    </xdr:to>
    <xdr:pic>
      <xdr:nvPicPr>
        <xdr:cNvPr id="2" name="Picture 1" descr="100856 - Logotest">
          <a:extLst>
            <a:ext uri="{FF2B5EF4-FFF2-40B4-BE49-F238E27FC236}">
              <a16:creationId xmlns:a16="http://schemas.microsoft.com/office/drawing/2014/main" id="{84B2B8FE-5F9E-4875-9B35-F543D000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1733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590827</xdr:colOff>
      <xdr:row>0</xdr:row>
      <xdr:rowOff>154609</xdr:rowOff>
    </xdr:from>
    <xdr:to>
      <xdr:col>10</xdr:col>
      <xdr:colOff>362034</xdr:colOff>
      <xdr:row>2</xdr:row>
      <xdr:rowOff>225729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2FD7E0C5-F7C4-4B0F-8722-F0857FC5FA3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6877" y="154609"/>
          <a:ext cx="1934652" cy="5918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463550</xdr:colOff>
      <xdr:row>0</xdr:row>
      <xdr:rowOff>177800</xdr:rowOff>
    </xdr:from>
    <xdr:to>
      <xdr:col>9</xdr:col>
      <xdr:colOff>163830</xdr:colOff>
      <xdr:row>3</xdr:row>
      <xdr:rowOff>1270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BD12B3D6-EB48-4794-A918-7FB77B226E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6950" y="177800"/>
          <a:ext cx="2037080" cy="579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736600</xdr:colOff>
      <xdr:row>0</xdr:row>
      <xdr:rowOff>177800</xdr:rowOff>
    </xdr:from>
    <xdr:to>
      <xdr:col>9</xdr:col>
      <xdr:colOff>297180</xdr:colOff>
      <xdr:row>3</xdr:row>
      <xdr:rowOff>1270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3ED436AA-9D9A-4122-8F83-D19EE44DC5A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4550" y="177800"/>
          <a:ext cx="2037080" cy="57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701261</xdr:colOff>
      <xdr:row>0</xdr:row>
      <xdr:rowOff>160130</xdr:rowOff>
    </xdr:from>
    <xdr:to>
      <xdr:col>10</xdr:col>
      <xdr:colOff>160655</xdr:colOff>
      <xdr:row>2</xdr:row>
      <xdr:rowOff>231250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B5620C54-7D9B-49AB-9CB3-223EF95FFFC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8087" y="160130"/>
          <a:ext cx="2037080" cy="5791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261470</xdr:colOff>
      <xdr:row>0</xdr:row>
      <xdr:rowOff>164353</xdr:rowOff>
    </xdr:from>
    <xdr:to>
      <xdr:col>10</xdr:col>
      <xdr:colOff>303903</xdr:colOff>
      <xdr:row>2</xdr:row>
      <xdr:rowOff>235473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F18CE4B3-6974-43F8-8082-20E225DCA0A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4882" y="164353"/>
          <a:ext cx="2037080" cy="5791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273050</xdr:colOff>
      <xdr:row>0</xdr:row>
      <xdr:rowOff>139700</xdr:rowOff>
    </xdr:from>
    <xdr:to>
      <xdr:col>14</xdr:col>
      <xdr:colOff>26035</xdr:colOff>
      <xdr:row>2</xdr:row>
      <xdr:rowOff>210820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1A4E7419-ECA2-4824-AF7A-F043BDCC33F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4550" y="139700"/>
          <a:ext cx="2037080" cy="579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158750</xdr:rowOff>
    </xdr:from>
    <xdr:to>
      <xdr:col>10</xdr:col>
      <xdr:colOff>36830</xdr:colOff>
      <xdr:row>2</xdr:row>
      <xdr:rowOff>229870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2DEADDC0-0E32-4EB0-9046-3646C42FD4B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2300" y="158750"/>
          <a:ext cx="2037080" cy="5791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179294</xdr:colOff>
      <xdr:row>0</xdr:row>
      <xdr:rowOff>164353</xdr:rowOff>
    </xdr:from>
    <xdr:to>
      <xdr:col>9</xdr:col>
      <xdr:colOff>341256</xdr:colOff>
      <xdr:row>2</xdr:row>
      <xdr:rowOff>235473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4B9FD432-0724-4FD9-9CFE-561A8B16975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9235" y="164353"/>
          <a:ext cx="2037080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948F-8DBD-4971-AA92-C07B0370F4F6}">
  <dimension ref="A1:IL32"/>
  <sheetViews>
    <sheetView tabSelected="1" showWhiteSpace="0" zoomScaleNormal="100" zoomScalePageLayoutView="85" workbookViewId="0">
      <selection sqref="A1:XFD1048576"/>
    </sheetView>
  </sheetViews>
  <sheetFormatPr defaultColWidth="9.1796875" defaultRowHeight="12.5"/>
  <cols>
    <col min="1" max="1" width="7.1796875" style="230" customWidth="1"/>
    <col min="2" max="2" width="61.26953125" style="230" customWidth="1"/>
    <col min="3" max="4" width="13.1796875" style="230" customWidth="1"/>
    <col min="5" max="5" width="6.54296875" style="230" customWidth="1"/>
    <col min="6" max="6" width="11.453125" style="230" customWidth="1"/>
    <col min="7" max="8" width="6.54296875" style="230" customWidth="1"/>
    <col min="9" max="9" width="12.81640625" style="230" bestFit="1" customWidth="1"/>
    <col min="10" max="10" width="6.54296875" style="230" customWidth="1"/>
    <col min="11" max="29" width="9" style="230" customWidth="1"/>
    <col min="30" max="16384" width="9.1796875" style="230"/>
  </cols>
  <sheetData>
    <row r="1" spans="1:246" s="229" customFormat="1" ht="20">
      <c r="A1" s="272" t="s">
        <v>0</v>
      </c>
      <c r="B1" s="272"/>
      <c r="C1" s="272"/>
      <c r="D1" s="272"/>
      <c r="S1" s="230"/>
      <c r="T1" s="230"/>
      <c r="U1" s="230"/>
      <c r="Z1" s="230"/>
    </row>
    <row r="2" spans="1:246" s="229" customFormat="1" ht="20">
      <c r="S2" s="230"/>
      <c r="T2" s="230"/>
      <c r="U2" s="230"/>
      <c r="Z2" s="230"/>
    </row>
    <row r="3" spans="1:246" s="229" customFormat="1" ht="20">
      <c r="A3" s="271" t="s">
        <v>1</v>
      </c>
      <c r="B3" s="271"/>
      <c r="C3" s="271"/>
      <c r="D3" s="271"/>
      <c r="E3" s="270"/>
      <c r="F3" s="270"/>
      <c r="G3" s="270"/>
      <c r="H3" s="270"/>
      <c r="I3" s="270"/>
      <c r="J3" s="270"/>
      <c r="K3" s="270"/>
      <c r="Z3" s="230"/>
    </row>
    <row r="4" spans="1:246" s="231" customFormat="1" ht="15.5">
      <c r="A4" s="265"/>
      <c r="B4" s="251"/>
      <c r="C4" s="251"/>
      <c r="D4" s="251"/>
      <c r="S4" s="230"/>
      <c r="T4" s="230"/>
      <c r="U4" s="230"/>
      <c r="Z4" s="230"/>
    </row>
    <row r="5" spans="1:246" s="231" customFormat="1" ht="16" thickBot="1">
      <c r="A5" s="265"/>
      <c r="B5" s="251"/>
      <c r="C5" s="251"/>
      <c r="D5" s="68"/>
      <c r="S5" s="230"/>
      <c r="T5" s="230"/>
      <c r="U5" s="230"/>
      <c r="Z5" s="230"/>
    </row>
    <row r="6" spans="1:246" s="231" customFormat="1" ht="20">
      <c r="A6" s="269" t="s">
        <v>2</v>
      </c>
      <c r="B6" s="268"/>
      <c r="F6" s="68"/>
      <c r="R6" s="230"/>
      <c r="S6" s="230"/>
      <c r="T6" s="230"/>
      <c r="U6" s="230"/>
      <c r="V6" s="230"/>
      <c r="W6" s="230"/>
      <c r="Z6" s="230"/>
    </row>
    <row r="7" spans="1:246" s="231" customFormat="1" ht="20.5" thickBot="1">
      <c r="A7" s="267" t="s">
        <v>3</v>
      </c>
      <c r="B7" s="266"/>
      <c r="R7" s="230"/>
      <c r="S7" s="230"/>
      <c r="T7" s="230"/>
      <c r="U7" s="230"/>
      <c r="V7" s="230"/>
      <c r="W7" s="230"/>
      <c r="Z7" s="230"/>
    </row>
    <row r="8" spans="1:246" s="231" customFormat="1" ht="11.5" customHeight="1">
      <c r="A8" s="265"/>
      <c r="R8" s="230"/>
      <c r="S8" s="230"/>
      <c r="T8" s="230"/>
      <c r="U8" s="230"/>
      <c r="V8" s="230"/>
      <c r="W8" s="230"/>
      <c r="Z8" s="230"/>
    </row>
    <row r="9" spans="1:246" s="231" customFormat="1" ht="12" customHeight="1" thickBot="1">
      <c r="R9" s="230"/>
      <c r="S9" s="230"/>
      <c r="T9" s="230"/>
      <c r="U9" s="230"/>
      <c r="V9" s="230"/>
      <c r="W9" s="230"/>
      <c r="X9" s="230"/>
      <c r="Z9" s="230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2"/>
      <c r="FF9" s="232"/>
      <c r="FG9" s="232"/>
      <c r="FH9" s="232"/>
      <c r="FI9" s="232"/>
      <c r="FJ9" s="232"/>
      <c r="FK9" s="232"/>
      <c r="FL9" s="232"/>
      <c r="FM9" s="232"/>
      <c r="FN9" s="232"/>
      <c r="FO9" s="232"/>
      <c r="FP9" s="232"/>
      <c r="FQ9" s="232"/>
      <c r="FR9" s="232"/>
      <c r="FS9" s="232"/>
      <c r="FT9" s="232"/>
      <c r="FU9" s="232"/>
      <c r="FV9" s="232"/>
      <c r="FW9" s="232"/>
      <c r="FX9" s="232"/>
      <c r="FY9" s="232"/>
      <c r="FZ9" s="232"/>
      <c r="GA9" s="232"/>
      <c r="GB9" s="232"/>
      <c r="GC9" s="232"/>
      <c r="GD9" s="232"/>
      <c r="GE9" s="232"/>
      <c r="GF9" s="232"/>
      <c r="GG9" s="232"/>
      <c r="GH9" s="232"/>
      <c r="GI9" s="232"/>
      <c r="GJ9" s="232"/>
      <c r="GK9" s="232"/>
      <c r="GL9" s="232"/>
      <c r="GM9" s="232"/>
      <c r="GN9" s="232"/>
      <c r="GO9" s="232"/>
      <c r="GP9" s="232"/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  <c r="HF9" s="232"/>
      <c r="HG9" s="232"/>
      <c r="HH9" s="232"/>
      <c r="HI9" s="232"/>
      <c r="HJ9" s="232"/>
      <c r="HK9" s="232"/>
      <c r="HL9" s="232"/>
      <c r="HM9" s="232"/>
      <c r="HN9" s="232"/>
      <c r="HO9" s="232"/>
      <c r="HP9" s="232"/>
      <c r="HQ9" s="232"/>
      <c r="HR9" s="232"/>
      <c r="HS9" s="232"/>
      <c r="HT9" s="232"/>
      <c r="HU9" s="232"/>
      <c r="HV9" s="232"/>
      <c r="HW9" s="232"/>
      <c r="HX9" s="232"/>
      <c r="HY9" s="232"/>
      <c r="HZ9" s="232"/>
      <c r="IA9" s="232"/>
      <c r="IB9" s="232"/>
      <c r="IC9" s="232"/>
      <c r="ID9" s="232"/>
      <c r="IE9" s="232"/>
      <c r="IF9" s="232"/>
      <c r="IG9" s="232"/>
      <c r="IH9" s="232"/>
      <c r="II9" s="232"/>
      <c r="IJ9" s="232"/>
      <c r="IK9" s="232"/>
      <c r="IL9" s="232"/>
    </row>
    <row r="10" spans="1:246" s="233" customFormat="1" ht="15.75" customHeight="1">
      <c r="A10" s="264" t="s">
        <v>4</v>
      </c>
      <c r="B10" s="263" t="s">
        <v>5</v>
      </c>
      <c r="C10" s="262" t="s">
        <v>6</v>
      </c>
      <c r="D10" s="261" t="s">
        <v>7</v>
      </c>
      <c r="E10" s="230"/>
      <c r="F10" s="1241" t="s">
        <v>8</v>
      </c>
      <c r="G10" s="1242"/>
      <c r="H10" s="942"/>
      <c r="I10" s="1241" t="s">
        <v>9</v>
      </c>
      <c r="J10" s="1242"/>
      <c r="K10" s="231"/>
      <c r="L10" s="231"/>
      <c r="M10" s="231"/>
      <c r="N10" s="231"/>
      <c r="O10" s="231"/>
      <c r="P10" s="230"/>
      <c r="Q10" s="230"/>
      <c r="R10" s="230"/>
      <c r="S10" s="230"/>
      <c r="T10" s="230"/>
      <c r="U10" s="230"/>
      <c r="V10" s="230"/>
      <c r="W10" s="230"/>
      <c r="X10" s="230"/>
    </row>
    <row r="11" spans="1:246" s="233" customFormat="1" ht="15.5">
      <c r="A11" s="260" t="s">
        <v>10</v>
      </c>
      <c r="B11" s="259"/>
      <c r="C11" s="258"/>
      <c r="D11" s="257" t="s">
        <v>11</v>
      </c>
      <c r="E11" s="230"/>
      <c r="F11" s="1243"/>
      <c r="G11" s="1244"/>
      <c r="H11" s="942"/>
      <c r="I11" s="1243"/>
      <c r="J11" s="1244"/>
      <c r="K11" s="231"/>
      <c r="L11" s="231"/>
      <c r="M11" s="231"/>
      <c r="N11" s="231"/>
      <c r="O11" s="231"/>
      <c r="P11" s="230"/>
      <c r="Q11" s="230"/>
      <c r="R11" s="230"/>
      <c r="S11" s="230"/>
      <c r="T11" s="230"/>
      <c r="U11" s="230"/>
      <c r="V11" s="230"/>
      <c r="W11" s="230"/>
      <c r="X11" s="230"/>
    </row>
    <row r="12" spans="1:246" s="231" customFormat="1" ht="25" customHeight="1" thickBot="1">
      <c r="A12" s="255"/>
      <c r="B12" s="254"/>
      <c r="C12" s="253"/>
      <c r="D12" s="252"/>
      <c r="E12" s="230"/>
      <c r="F12" s="36" t="s">
        <v>12</v>
      </c>
      <c r="G12" s="936" t="s">
        <v>13</v>
      </c>
      <c r="I12" s="36" t="s">
        <v>14</v>
      </c>
      <c r="J12" s="936" t="s">
        <v>13</v>
      </c>
      <c r="P12" s="230"/>
      <c r="Q12" s="230"/>
      <c r="R12" s="230"/>
      <c r="S12" s="230"/>
      <c r="T12" s="230"/>
      <c r="U12" s="230"/>
      <c r="V12" s="230"/>
      <c r="W12" s="230"/>
      <c r="X12" s="230"/>
    </row>
    <row r="13" spans="1:246" s="231" customFormat="1">
      <c r="B13" s="250"/>
      <c r="E13" s="230"/>
      <c r="F13" s="230"/>
      <c r="G13" s="230"/>
      <c r="I13" s="230"/>
      <c r="J13" s="230"/>
      <c r="P13" s="230"/>
      <c r="Q13" s="230"/>
      <c r="R13" s="230"/>
      <c r="S13" s="230"/>
      <c r="T13" s="230"/>
      <c r="U13" s="230"/>
      <c r="V13" s="230"/>
      <c r="W13" s="230"/>
      <c r="X13" s="230"/>
    </row>
    <row r="14" spans="1:246" s="231" customFormat="1" ht="13" thickBot="1">
      <c r="B14" s="250"/>
      <c r="E14" s="230"/>
      <c r="F14" s="230"/>
      <c r="G14" s="230"/>
      <c r="I14" s="230"/>
      <c r="J14" s="230"/>
      <c r="P14" s="230"/>
      <c r="Q14" s="230"/>
      <c r="R14" s="230"/>
      <c r="S14" s="230"/>
      <c r="T14" s="230"/>
      <c r="U14" s="230"/>
      <c r="V14" s="230"/>
      <c r="W14" s="230"/>
      <c r="X14" s="230"/>
    </row>
    <row r="15" spans="1:246" s="244" customFormat="1" ht="16" thickBot="1">
      <c r="A15" s="249"/>
      <c r="B15" s="248" t="s">
        <v>15</v>
      </c>
      <c r="C15" s="247"/>
      <c r="D15" s="246"/>
      <c r="E15" s="230"/>
      <c r="F15" s="230"/>
      <c r="G15" s="230"/>
      <c r="H15" s="231"/>
      <c r="I15" s="230"/>
      <c r="J15" s="230"/>
      <c r="K15" s="231"/>
      <c r="L15" s="231"/>
      <c r="M15" s="231"/>
      <c r="N15" s="231"/>
      <c r="O15" s="231"/>
      <c r="P15" s="230"/>
      <c r="R15" s="230"/>
      <c r="S15" s="230"/>
      <c r="T15" s="230"/>
      <c r="U15" s="230"/>
      <c r="V15" s="230"/>
      <c r="W15" s="230"/>
      <c r="X15" s="230"/>
    </row>
    <row r="16" spans="1:246" s="231" customFormat="1" ht="14" customHeight="1">
      <c r="A16" s="836" t="s">
        <v>16</v>
      </c>
      <c r="B16" s="837" t="s">
        <v>17</v>
      </c>
      <c r="C16" s="838" t="s">
        <v>18</v>
      </c>
      <c r="D16" s="839" t="s">
        <v>19</v>
      </c>
      <c r="F16" s="447">
        <v>5339.4570000000003</v>
      </c>
      <c r="G16" s="800" t="s">
        <v>20</v>
      </c>
      <c r="I16" s="447">
        <v>5349</v>
      </c>
      <c r="J16" s="800" t="s">
        <v>21</v>
      </c>
      <c r="R16" s="230"/>
      <c r="S16" s="230"/>
      <c r="T16" s="230"/>
      <c r="U16" s="230"/>
      <c r="V16" s="230"/>
      <c r="W16" s="230"/>
      <c r="X16" s="230"/>
    </row>
    <row r="17" spans="1:26" s="231" customFormat="1" ht="15.5">
      <c r="A17" s="840" t="s">
        <v>22</v>
      </c>
      <c r="B17" s="801" t="s">
        <v>23</v>
      </c>
      <c r="C17" s="802" t="s">
        <v>24</v>
      </c>
      <c r="D17" s="841" t="s">
        <v>25</v>
      </c>
      <c r="F17" s="803">
        <v>0</v>
      </c>
      <c r="G17" s="804" t="s">
        <v>26</v>
      </c>
      <c r="I17" s="803" t="s">
        <v>27</v>
      </c>
      <c r="J17" s="804"/>
      <c r="M17"/>
      <c r="N17"/>
      <c r="O17"/>
      <c r="R17" s="230"/>
      <c r="S17" s="230"/>
      <c r="T17" s="230"/>
      <c r="U17" s="230"/>
      <c r="V17" s="230"/>
      <c r="W17" s="230"/>
      <c r="X17" s="230"/>
      <c r="Y17" s="244"/>
    </row>
    <row r="18" spans="1:26" s="231" customFormat="1" ht="15.5">
      <c r="A18" s="840" t="s">
        <v>28</v>
      </c>
      <c r="B18" s="801" t="s">
        <v>29</v>
      </c>
      <c r="C18" s="802" t="s">
        <v>30</v>
      </c>
      <c r="D18" s="841" t="s">
        <v>31</v>
      </c>
      <c r="F18" s="805">
        <f>F17/(F16*1000)</f>
        <v>0</v>
      </c>
      <c r="G18" s="804" t="s">
        <v>26</v>
      </c>
      <c r="I18" s="805" t="e">
        <f>I17/(I16*1000)</f>
        <v>#VALUE!</v>
      </c>
      <c r="J18" s="804"/>
      <c r="M18"/>
      <c r="N18"/>
      <c r="O18"/>
      <c r="R18" s="230"/>
      <c r="S18" s="230"/>
      <c r="T18" s="230"/>
      <c r="U18" s="230"/>
      <c r="V18" s="230"/>
      <c r="W18" s="230"/>
      <c r="X18" s="230"/>
      <c r="Y18" s="244"/>
    </row>
    <row r="19" spans="1:26" s="231" customFormat="1" ht="15.5">
      <c r="A19" s="840" t="s">
        <v>32</v>
      </c>
      <c r="B19" s="801" t="s">
        <v>33</v>
      </c>
      <c r="C19" s="802" t="s">
        <v>24</v>
      </c>
      <c r="D19" s="841" t="s">
        <v>25</v>
      </c>
      <c r="F19" s="803">
        <v>0</v>
      </c>
      <c r="G19" s="804" t="s">
        <v>26</v>
      </c>
      <c r="I19" s="803" t="s">
        <v>27</v>
      </c>
      <c r="J19" s="804"/>
      <c r="M19"/>
      <c r="N19"/>
      <c r="O19"/>
      <c r="R19" s="230"/>
      <c r="S19" s="230"/>
      <c r="T19" s="230"/>
      <c r="U19" s="230"/>
      <c r="V19" s="230"/>
      <c r="W19" s="230"/>
      <c r="X19" s="230"/>
      <c r="Y19" s="244"/>
    </row>
    <row r="20" spans="1:26" s="231" customFormat="1" ht="15.5">
      <c r="A20" s="840" t="s">
        <v>34</v>
      </c>
      <c r="B20" s="801" t="s">
        <v>35</v>
      </c>
      <c r="C20" s="802" t="s">
        <v>30</v>
      </c>
      <c r="D20" s="841" t="s">
        <v>31</v>
      </c>
      <c r="F20" s="805">
        <f>F19/(F16*1000)</f>
        <v>0</v>
      </c>
      <c r="G20" s="804" t="s">
        <v>26</v>
      </c>
      <c r="I20" s="805" t="e">
        <f>I19/(I16*1000)</f>
        <v>#VALUE!</v>
      </c>
      <c r="J20" s="804"/>
      <c r="M20"/>
      <c r="N20"/>
      <c r="O20"/>
      <c r="R20" s="230"/>
      <c r="S20" s="230"/>
      <c r="T20" s="230"/>
      <c r="U20" s="230"/>
      <c r="V20" s="230"/>
      <c r="W20" s="230"/>
      <c r="X20" s="230"/>
      <c r="Y20" s="244"/>
    </row>
    <row r="21" spans="1:26" s="231" customFormat="1" ht="15.5">
      <c r="A21" s="840" t="s">
        <v>36</v>
      </c>
      <c r="B21" s="801" t="s">
        <v>37</v>
      </c>
      <c r="C21" s="802" t="s">
        <v>24</v>
      </c>
      <c r="D21" s="841" t="s">
        <v>25</v>
      </c>
      <c r="E21" s="245"/>
      <c r="F21" s="803">
        <v>2</v>
      </c>
      <c r="G21" s="804" t="s">
        <v>38</v>
      </c>
      <c r="I21" s="803" t="s">
        <v>27</v>
      </c>
      <c r="J21" s="804"/>
      <c r="M21"/>
      <c r="N21"/>
      <c r="O21"/>
      <c r="P21" s="245"/>
      <c r="Q21" s="245"/>
      <c r="R21" s="230"/>
      <c r="S21" s="230"/>
      <c r="T21" s="230"/>
      <c r="U21" s="230"/>
      <c r="V21" s="230"/>
      <c r="W21" s="230"/>
      <c r="X21" s="244"/>
      <c r="Y21" s="244"/>
      <c r="Z21" s="230"/>
    </row>
    <row r="22" spans="1:26" s="231" customFormat="1" ht="15.5">
      <c r="A22" s="840" t="s">
        <v>39</v>
      </c>
      <c r="B22" s="801" t="s">
        <v>40</v>
      </c>
      <c r="C22" s="802" t="s">
        <v>24</v>
      </c>
      <c r="D22" s="841" t="s">
        <v>25</v>
      </c>
      <c r="E22" s="245"/>
      <c r="F22" s="803">
        <v>86</v>
      </c>
      <c r="G22" s="804" t="s">
        <v>41</v>
      </c>
      <c r="H22" s="245"/>
      <c r="I22" s="803" t="s">
        <v>27</v>
      </c>
      <c r="J22" s="804"/>
      <c r="K22" s="245"/>
      <c r="L22" s="245"/>
      <c r="M22"/>
      <c r="N22"/>
      <c r="O22"/>
      <c r="P22" s="245"/>
      <c r="Q22" s="245"/>
      <c r="R22" s="230"/>
      <c r="S22" s="230"/>
      <c r="T22" s="230"/>
      <c r="U22" s="230"/>
      <c r="V22" s="230"/>
      <c r="W22" s="230"/>
      <c r="X22" s="244"/>
      <c r="Y22" s="244"/>
      <c r="Z22" s="230"/>
    </row>
    <row r="23" spans="1:26" s="231" customFormat="1" ht="15.5" customHeight="1" thickBot="1">
      <c r="A23" s="842" t="s">
        <v>42</v>
      </c>
      <c r="B23" s="843" t="s">
        <v>43</v>
      </c>
      <c r="C23" s="844" t="s">
        <v>24</v>
      </c>
      <c r="D23" s="845" t="s">
        <v>25</v>
      </c>
      <c r="E23" s="230"/>
      <c r="F23" s="806">
        <v>146</v>
      </c>
      <c r="G23" s="807" t="s">
        <v>44</v>
      </c>
      <c r="H23" s="230"/>
      <c r="I23" s="806" t="s">
        <v>27</v>
      </c>
      <c r="J23" s="807"/>
      <c r="K23" s="230"/>
      <c r="L23" s="230"/>
      <c r="M23"/>
      <c r="N23"/>
      <c r="O23"/>
      <c r="P23" s="230"/>
      <c r="Q23" s="230"/>
      <c r="R23" s="230"/>
      <c r="S23" s="230"/>
      <c r="T23" s="230"/>
      <c r="U23" s="230"/>
      <c r="V23" s="230"/>
      <c r="W23" s="230"/>
      <c r="Z23" s="230"/>
    </row>
    <row r="24" spans="1:26" s="231" customFormat="1">
      <c r="H24" s="240"/>
      <c r="I24" s="240"/>
      <c r="J24" s="240"/>
      <c r="K24" s="240"/>
      <c r="L24" s="240"/>
      <c r="M24"/>
      <c r="N24"/>
      <c r="O24"/>
      <c r="P24" s="240"/>
      <c r="Q24" s="240"/>
      <c r="R24" s="230"/>
      <c r="S24" s="230"/>
      <c r="T24" s="230"/>
      <c r="U24" s="230"/>
      <c r="V24" s="230"/>
      <c r="W24" s="230"/>
      <c r="Z24" s="230"/>
    </row>
    <row r="25" spans="1:26" s="231" customFormat="1">
      <c r="H25" s="240"/>
      <c r="I25" s="240"/>
      <c r="J25" s="240"/>
      <c r="K25" s="240"/>
      <c r="L25" s="240"/>
      <c r="M25"/>
      <c r="N25"/>
      <c r="O25"/>
      <c r="P25" s="240"/>
      <c r="Q25" s="240"/>
      <c r="R25" s="230"/>
      <c r="S25" s="230"/>
      <c r="T25" s="230"/>
      <c r="U25" s="230"/>
      <c r="V25" s="230"/>
      <c r="W25" s="230"/>
      <c r="Z25" s="230"/>
    </row>
    <row r="26" spans="1:26" s="231" customFormat="1">
      <c r="H26" s="240"/>
      <c r="I26" s="240"/>
      <c r="J26" s="240"/>
      <c r="K26" s="240"/>
      <c r="L26" s="240"/>
      <c r="M26"/>
      <c r="N26"/>
      <c r="O26"/>
      <c r="P26" s="240"/>
      <c r="Q26" s="240"/>
      <c r="R26" s="230"/>
      <c r="S26" s="230"/>
      <c r="T26" s="230"/>
      <c r="U26" s="230"/>
      <c r="V26" s="230"/>
      <c r="W26" s="230"/>
      <c r="Z26" s="230"/>
    </row>
    <row r="27" spans="1:26" s="231" customFormat="1">
      <c r="A27" s="1055" t="s">
        <v>45</v>
      </c>
      <c r="B27" s="1053"/>
      <c r="C27" s="1056"/>
      <c r="D27" s="1082"/>
      <c r="E27" s="1081"/>
      <c r="F27" s="1081"/>
      <c r="G27" s="1081"/>
      <c r="H27" s="240"/>
      <c r="I27" s="240"/>
      <c r="J27" s="240"/>
      <c r="K27" s="240"/>
      <c r="L27" s="240"/>
      <c r="M27"/>
      <c r="N27"/>
      <c r="O27"/>
      <c r="P27" s="240"/>
      <c r="Q27" s="240"/>
      <c r="R27" s="230"/>
      <c r="S27" s="230"/>
      <c r="T27" s="230"/>
      <c r="U27" s="230"/>
      <c r="V27" s="230"/>
      <c r="W27" s="230"/>
      <c r="Z27" s="230"/>
    </row>
    <row r="28" spans="1:26" s="231" customFormat="1">
      <c r="A28" s="1057"/>
      <c r="B28" s="1079"/>
      <c r="C28" s="1079"/>
      <c r="D28" s="1058"/>
      <c r="E28" s="1081"/>
      <c r="F28" s="1081"/>
      <c r="G28" s="1081"/>
      <c r="H28" s="240"/>
      <c r="I28" s="240"/>
      <c r="J28" s="240"/>
      <c r="K28" s="240"/>
      <c r="L28" s="240"/>
      <c r="M28"/>
      <c r="N28"/>
      <c r="O28"/>
      <c r="P28" s="240"/>
      <c r="Q28" s="240"/>
      <c r="R28" s="230"/>
      <c r="S28" s="230"/>
      <c r="T28" s="230"/>
      <c r="U28" s="230"/>
      <c r="V28" s="230"/>
      <c r="W28" s="230"/>
      <c r="Z28" s="230"/>
    </row>
    <row r="29" spans="1:26" s="231" customFormat="1">
      <c r="A29" s="1059" t="s">
        <v>46</v>
      </c>
      <c r="B29" s="1080"/>
      <c r="C29" s="1079"/>
      <c r="D29" s="1083"/>
      <c r="E29" s="1081"/>
      <c r="F29" s="1081"/>
      <c r="G29" s="1081"/>
      <c r="H29" s="230"/>
      <c r="I29" s="230"/>
      <c r="J29" s="230"/>
      <c r="K29" s="230"/>
      <c r="L29" s="230"/>
      <c r="M29"/>
      <c r="N29"/>
      <c r="O29"/>
      <c r="P29" s="230"/>
      <c r="Q29" s="230"/>
      <c r="R29" s="230"/>
      <c r="S29" s="230"/>
      <c r="T29" s="230"/>
      <c r="U29" s="230"/>
      <c r="V29" s="230"/>
      <c r="W29" s="230"/>
      <c r="Z29" s="230"/>
    </row>
    <row r="30" spans="1:26">
      <c r="A30" s="1057"/>
      <c r="B30" s="1079"/>
      <c r="C30" s="1079"/>
      <c r="D30" s="1058"/>
      <c r="E30" s="1081"/>
      <c r="F30" s="1081"/>
      <c r="G30" s="1081"/>
      <c r="M30"/>
      <c r="N30"/>
      <c r="O30"/>
    </row>
    <row r="31" spans="1:26" s="231" customFormat="1">
      <c r="A31" s="1060" t="s">
        <v>47</v>
      </c>
      <c r="B31" s="1084"/>
      <c r="C31" s="1061" t="s">
        <v>48</v>
      </c>
      <c r="D31" s="1085"/>
      <c r="E31" s="1081"/>
      <c r="F31" s="1081"/>
      <c r="G31" s="1081"/>
      <c r="H31" s="240"/>
      <c r="I31" s="240"/>
      <c r="J31" s="240"/>
      <c r="K31" s="240"/>
      <c r="L31" s="240"/>
      <c r="M31"/>
      <c r="N31"/>
      <c r="O31"/>
      <c r="P31" s="240"/>
      <c r="Q31" s="240"/>
      <c r="R31" s="230"/>
      <c r="S31" s="230"/>
      <c r="T31" s="230"/>
      <c r="U31" s="230"/>
      <c r="V31" s="230"/>
      <c r="W31" s="230"/>
      <c r="Z31" s="230"/>
    </row>
    <row r="32" spans="1:26">
      <c r="M32"/>
      <c r="N32"/>
      <c r="O32"/>
    </row>
  </sheetData>
  <mergeCells count="2">
    <mergeCell ref="F10:G11"/>
    <mergeCell ref="I10:J11"/>
  </mergeCells>
  <phoneticPr fontId="25" type="noConversion"/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BDA8-116C-4A6D-8939-360BC17634AE}">
  <dimension ref="A1:HR40"/>
  <sheetViews>
    <sheetView zoomScaleNormal="100" workbookViewId="0">
      <selection sqref="A1:XFD1048576"/>
    </sheetView>
  </sheetViews>
  <sheetFormatPr defaultColWidth="9.1796875" defaultRowHeight="12.5"/>
  <cols>
    <col min="1" max="1" width="7.1796875" customWidth="1"/>
    <col min="2" max="2" width="78.90625" customWidth="1"/>
    <col min="3" max="3" width="13" customWidth="1"/>
    <col min="4" max="4" width="9.1796875" customWidth="1"/>
    <col min="5" max="5" width="4.26953125" style="196" customWidth="1"/>
    <col min="6" max="6" width="13.1796875" customWidth="1"/>
    <col min="7" max="7" width="5.1796875" customWidth="1"/>
    <col min="8" max="8" width="7.26953125" customWidth="1"/>
    <col min="9" max="9" width="15" customWidth="1"/>
    <col min="10" max="10" width="5.1796875" customWidth="1"/>
    <col min="11" max="12" width="9.1796875" customWidth="1"/>
    <col min="253" max="253" width="7.1796875" customWidth="1"/>
    <col min="254" max="254" width="81.1796875" bestFit="1" customWidth="1"/>
    <col min="255" max="256" width="13" customWidth="1"/>
    <col min="257" max="257" width="7.54296875" customWidth="1"/>
    <col min="258" max="258" width="7" customWidth="1"/>
    <col min="259" max="259" width="1.81640625" customWidth="1"/>
    <col min="260" max="260" width="10.54296875" customWidth="1"/>
    <col min="261" max="261" width="7.1796875" customWidth="1"/>
    <col min="263" max="263" width="40" customWidth="1"/>
    <col min="267" max="267" width="15.81640625" customWidth="1"/>
    <col min="509" max="509" width="7.1796875" customWidth="1"/>
    <col min="510" max="510" width="81.1796875" bestFit="1" customWidth="1"/>
    <col min="511" max="512" width="13" customWidth="1"/>
    <col min="513" max="513" width="7.54296875" customWidth="1"/>
    <col min="514" max="514" width="7" customWidth="1"/>
    <col min="515" max="515" width="1.81640625" customWidth="1"/>
    <col min="516" max="516" width="10.54296875" customWidth="1"/>
    <col min="517" max="517" width="7.1796875" customWidth="1"/>
    <col min="519" max="519" width="40" customWidth="1"/>
    <col min="523" max="523" width="15.81640625" customWidth="1"/>
    <col min="765" max="765" width="7.1796875" customWidth="1"/>
    <col min="766" max="766" width="81.1796875" bestFit="1" customWidth="1"/>
    <col min="767" max="768" width="13" customWidth="1"/>
    <col min="769" max="769" width="7.54296875" customWidth="1"/>
    <col min="770" max="770" width="7" customWidth="1"/>
    <col min="771" max="771" width="1.81640625" customWidth="1"/>
    <col min="772" max="772" width="10.54296875" customWidth="1"/>
    <col min="773" max="773" width="7.1796875" customWidth="1"/>
    <col min="775" max="775" width="40" customWidth="1"/>
    <col min="779" max="779" width="15.81640625" customWidth="1"/>
    <col min="1021" max="1021" width="7.1796875" customWidth="1"/>
    <col min="1022" max="1022" width="81.1796875" bestFit="1" customWidth="1"/>
    <col min="1023" max="1024" width="13" customWidth="1"/>
    <col min="1025" max="1025" width="7.54296875" customWidth="1"/>
    <col min="1026" max="1026" width="7" customWidth="1"/>
    <col min="1027" max="1027" width="1.81640625" customWidth="1"/>
    <col min="1028" max="1028" width="10.54296875" customWidth="1"/>
    <col min="1029" max="1029" width="7.1796875" customWidth="1"/>
    <col min="1031" max="1031" width="40" customWidth="1"/>
    <col min="1035" max="1035" width="15.81640625" customWidth="1"/>
    <col min="1277" max="1277" width="7.1796875" customWidth="1"/>
    <col min="1278" max="1278" width="81.1796875" bestFit="1" customWidth="1"/>
    <col min="1279" max="1280" width="13" customWidth="1"/>
    <col min="1281" max="1281" width="7.54296875" customWidth="1"/>
    <col min="1282" max="1282" width="7" customWidth="1"/>
    <col min="1283" max="1283" width="1.81640625" customWidth="1"/>
    <col min="1284" max="1284" width="10.54296875" customWidth="1"/>
    <col min="1285" max="1285" width="7.1796875" customWidth="1"/>
    <col min="1287" max="1287" width="40" customWidth="1"/>
    <col min="1291" max="1291" width="15.81640625" customWidth="1"/>
    <col min="1533" max="1533" width="7.1796875" customWidth="1"/>
    <col min="1534" max="1534" width="81.1796875" bestFit="1" customWidth="1"/>
    <col min="1535" max="1536" width="13" customWidth="1"/>
    <col min="1537" max="1537" width="7.54296875" customWidth="1"/>
    <col min="1538" max="1538" width="7" customWidth="1"/>
    <col min="1539" max="1539" width="1.81640625" customWidth="1"/>
    <col min="1540" max="1540" width="10.54296875" customWidth="1"/>
    <col min="1541" max="1541" width="7.1796875" customWidth="1"/>
    <col min="1543" max="1543" width="40" customWidth="1"/>
    <col min="1547" max="1547" width="15.81640625" customWidth="1"/>
    <col min="1789" max="1789" width="7.1796875" customWidth="1"/>
    <col min="1790" max="1790" width="81.1796875" bestFit="1" customWidth="1"/>
    <col min="1791" max="1792" width="13" customWidth="1"/>
    <col min="1793" max="1793" width="7.54296875" customWidth="1"/>
    <col min="1794" max="1794" width="7" customWidth="1"/>
    <col min="1795" max="1795" width="1.81640625" customWidth="1"/>
    <col min="1796" max="1796" width="10.54296875" customWidth="1"/>
    <col min="1797" max="1797" width="7.1796875" customWidth="1"/>
    <col min="1799" max="1799" width="40" customWidth="1"/>
    <col min="1803" max="1803" width="15.81640625" customWidth="1"/>
    <col min="2045" max="2045" width="7.1796875" customWidth="1"/>
    <col min="2046" max="2046" width="81.1796875" bestFit="1" customWidth="1"/>
    <col min="2047" max="2048" width="13" customWidth="1"/>
    <col min="2049" max="2049" width="7.54296875" customWidth="1"/>
    <col min="2050" max="2050" width="7" customWidth="1"/>
    <col min="2051" max="2051" width="1.81640625" customWidth="1"/>
    <col min="2052" max="2052" width="10.54296875" customWidth="1"/>
    <col min="2053" max="2053" width="7.1796875" customWidth="1"/>
    <col min="2055" max="2055" width="40" customWidth="1"/>
    <col min="2059" max="2059" width="15.81640625" customWidth="1"/>
    <col min="2301" max="2301" width="7.1796875" customWidth="1"/>
    <col min="2302" max="2302" width="81.1796875" bestFit="1" customWidth="1"/>
    <col min="2303" max="2304" width="13" customWidth="1"/>
    <col min="2305" max="2305" width="7.54296875" customWidth="1"/>
    <col min="2306" max="2306" width="7" customWidth="1"/>
    <col min="2307" max="2307" width="1.81640625" customWidth="1"/>
    <col min="2308" max="2308" width="10.54296875" customWidth="1"/>
    <col min="2309" max="2309" width="7.1796875" customWidth="1"/>
    <col min="2311" max="2311" width="40" customWidth="1"/>
    <col min="2315" max="2315" width="15.81640625" customWidth="1"/>
    <col min="2557" max="2557" width="7.1796875" customWidth="1"/>
    <col min="2558" max="2558" width="81.1796875" bestFit="1" customWidth="1"/>
    <col min="2559" max="2560" width="13" customWidth="1"/>
    <col min="2561" max="2561" width="7.54296875" customWidth="1"/>
    <col min="2562" max="2562" width="7" customWidth="1"/>
    <col min="2563" max="2563" width="1.81640625" customWidth="1"/>
    <col min="2564" max="2564" width="10.54296875" customWidth="1"/>
    <col min="2565" max="2565" width="7.1796875" customWidth="1"/>
    <col min="2567" max="2567" width="40" customWidth="1"/>
    <col min="2571" max="2571" width="15.81640625" customWidth="1"/>
    <col min="2813" max="2813" width="7.1796875" customWidth="1"/>
    <col min="2814" max="2814" width="81.1796875" bestFit="1" customWidth="1"/>
    <col min="2815" max="2816" width="13" customWidth="1"/>
    <col min="2817" max="2817" width="7.54296875" customWidth="1"/>
    <col min="2818" max="2818" width="7" customWidth="1"/>
    <col min="2819" max="2819" width="1.81640625" customWidth="1"/>
    <col min="2820" max="2820" width="10.54296875" customWidth="1"/>
    <col min="2821" max="2821" width="7.1796875" customWidth="1"/>
    <col min="2823" max="2823" width="40" customWidth="1"/>
    <col min="2827" max="2827" width="15.81640625" customWidth="1"/>
    <col min="3069" max="3069" width="7.1796875" customWidth="1"/>
    <col min="3070" max="3070" width="81.1796875" bestFit="1" customWidth="1"/>
    <col min="3071" max="3072" width="13" customWidth="1"/>
    <col min="3073" max="3073" width="7.54296875" customWidth="1"/>
    <col min="3074" max="3074" width="7" customWidth="1"/>
    <col min="3075" max="3075" width="1.81640625" customWidth="1"/>
    <col min="3076" max="3076" width="10.54296875" customWidth="1"/>
    <col min="3077" max="3077" width="7.1796875" customWidth="1"/>
    <col min="3079" max="3079" width="40" customWidth="1"/>
    <col min="3083" max="3083" width="15.81640625" customWidth="1"/>
    <col min="3325" max="3325" width="7.1796875" customWidth="1"/>
    <col min="3326" max="3326" width="81.1796875" bestFit="1" customWidth="1"/>
    <col min="3327" max="3328" width="13" customWidth="1"/>
    <col min="3329" max="3329" width="7.54296875" customWidth="1"/>
    <col min="3330" max="3330" width="7" customWidth="1"/>
    <col min="3331" max="3331" width="1.81640625" customWidth="1"/>
    <col min="3332" max="3332" width="10.54296875" customWidth="1"/>
    <col min="3333" max="3333" width="7.1796875" customWidth="1"/>
    <col min="3335" max="3335" width="40" customWidth="1"/>
    <col min="3339" max="3339" width="15.81640625" customWidth="1"/>
    <col min="3581" max="3581" width="7.1796875" customWidth="1"/>
    <col min="3582" max="3582" width="81.1796875" bestFit="1" customWidth="1"/>
    <col min="3583" max="3584" width="13" customWidth="1"/>
    <col min="3585" max="3585" width="7.54296875" customWidth="1"/>
    <col min="3586" max="3586" width="7" customWidth="1"/>
    <col min="3587" max="3587" width="1.81640625" customWidth="1"/>
    <col min="3588" max="3588" width="10.54296875" customWidth="1"/>
    <col min="3589" max="3589" width="7.1796875" customWidth="1"/>
    <col min="3591" max="3591" width="40" customWidth="1"/>
    <col min="3595" max="3595" width="15.81640625" customWidth="1"/>
    <col min="3837" max="3837" width="7.1796875" customWidth="1"/>
    <col min="3838" max="3838" width="81.1796875" bestFit="1" customWidth="1"/>
    <col min="3839" max="3840" width="13" customWidth="1"/>
    <col min="3841" max="3841" width="7.54296875" customWidth="1"/>
    <col min="3842" max="3842" width="7" customWidth="1"/>
    <col min="3843" max="3843" width="1.81640625" customWidth="1"/>
    <col min="3844" max="3844" width="10.54296875" customWidth="1"/>
    <col min="3845" max="3845" width="7.1796875" customWidth="1"/>
    <col min="3847" max="3847" width="40" customWidth="1"/>
    <col min="3851" max="3851" width="15.81640625" customWidth="1"/>
    <col min="4093" max="4093" width="7.1796875" customWidth="1"/>
    <col min="4094" max="4094" width="81.1796875" bestFit="1" customWidth="1"/>
    <col min="4095" max="4096" width="13" customWidth="1"/>
    <col min="4097" max="4097" width="7.54296875" customWidth="1"/>
    <col min="4098" max="4098" width="7" customWidth="1"/>
    <col min="4099" max="4099" width="1.81640625" customWidth="1"/>
    <col min="4100" max="4100" width="10.54296875" customWidth="1"/>
    <col min="4101" max="4101" width="7.1796875" customWidth="1"/>
    <col min="4103" max="4103" width="40" customWidth="1"/>
    <col min="4107" max="4107" width="15.81640625" customWidth="1"/>
    <col min="4349" max="4349" width="7.1796875" customWidth="1"/>
    <col min="4350" max="4350" width="81.1796875" bestFit="1" customWidth="1"/>
    <col min="4351" max="4352" width="13" customWidth="1"/>
    <col min="4353" max="4353" width="7.54296875" customWidth="1"/>
    <col min="4354" max="4354" width="7" customWidth="1"/>
    <col min="4355" max="4355" width="1.81640625" customWidth="1"/>
    <col min="4356" max="4356" width="10.54296875" customWidth="1"/>
    <col min="4357" max="4357" width="7.1796875" customWidth="1"/>
    <col min="4359" max="4359" width="40" customWidth="1"/>
    <col min="4363" max="4363" width="15.81640625" customWidth="1"/>
    <col min="4605" max="4605" width="7.1796875" customWidth="1"/>
    <col min="4606" max="4606" width="81.1796875" bestFit="1" customWidth="1"/>
    <col min="4607" max="4608" width="13" customWidth="1"/>
    <col min="4609" max="4609" width="7.54296875" customWidth="1"/>
    <col min="4610" max="4610" width="7" customWidth="1"/>
    <col min="4611" max="4611" width="1.81640625" customWidth="1"/>
    <col min="4612" max="4612" width="10.54296875" customWidth="1"/>
    <col min="4613" max="4613" width="7.1796875" customWidth="1"/>
    <col min="4615" max="4615" width="40" customWidth="1"/>
    <col min="4619" max="4619" width="15.81640625" customWidth="1"/>
    <col min="4861" max="4861" width="7.1796875" customWidth="1"/>
    <col min="4862" max="4862" width="81.1796875" bestFit="1" customWidth="1"/>
    <col min="4863" max="4864" width="13" customWidth="1"/>
    <col min="4865" max="4865" width="7.54296875" customWidth="1"/>
    <col min="4866" max="4866" width="7" customWidth="1"/>
    <col min="4867" max="4867" width="1.81640625" customWidth="1"/>
    <col min="4868" max="4868" width="10.54296875" customWidth="1"/>
    <col min="4869" max="4869" width="7.1796875" customWidth="1"/>
    <col min="4871" max="4871" width="40" customWidth="1"/>
    <col min="4875" max="4875" width="15.81640625" customWidth="1"/>
    <col min="5117" max="5117" width="7.1796875" customWidth="1"/>
    <col min="5118" max="5118" width="81.1796875" bestFit="1" customWidth="1"/>
    <col min="5119" max="5120" width="13" customWidth="1"/>
    <col min="5121" max="5121" width="7.54296875" customWidth="1"/>
    <col min="5122" max="5122" width="7" customWidth="1"/>
    <col min="5123" max="5123" width="1.81640625" customWidth="1"/>
    <col min="5124" max="5124" width="10.54296875" customWidth="1"/>
    <col min="5125" max="5125" width="7.1796875" customWidth="1"/>
    <col min="5127" max="5127" width="40" customWidth="1"/>
    <col min="5131" max="5131" width="15.81640625" customWidth="1"/>
    <col min="5373" max="5373" width="7.1796875" customWidth="1"/>
    <col min="5374" max="5374" width="81.1796875" bestFit="1" customWidth="1"/>
    <col min="5375" max="5376" width="13" customWidth="1"/>
    <col min="5377" max="5377" width="7.54296875" customWidth="1"/>
    <col min="5378" max="5378" width="7" customWidth="1"/>
    <col min="5379" max="5379" width="1.81640625" customWidth="1"/>
    <col min="5380" max="5380" width="10.54296875" customWidth="1"/>
    <col min="5381" max="5381" width="7.1796875" customWidth="1"/>
    <col min="5383" max="5383" width="40" customWidth="1"/>
    <col min="5387" max="5387" width="15.81640625" customWidth="1"/>
    <col min="5629" max="5629" width="7.1796875" customWidth="1"/>
    <col min="5630" max="5630" width="81.1796875" bestFit="1" customWidth="1"/>
    <col min="5631" max="5632" width="13" customWidth="1"/>
    <col min="5633" max="5633" width="7.54296875" customWidth="1"/>
    <col min="5634" max="5634" width="7" customWidth="1"/>
    <col min="5635" max="5635" width="1.81640625" customWidth="1"/>
    <col min="5636" max="5636" width="10.54296875" customWidth="1"/>
    <col min="5637" max="5637" width="7.1796875" customWidth="1"/>
    <col min="5639" max="5639" width="40" customWidth="1"/>
    <col min="5643" max="5643" width="15.81640625" customWidth="1"/>
    <col min="5885" max="5885" width="7.1796875" customWidth="1"/>
    <col min="5886" max="5886" width="81.1796875" bestFit="1" customWidth="1"/>
    <col min="5887" max="5888" width="13" customWidth="1"/>
    <col min="5889" max="5889" width="7.54296875" customWidth="1"/>
    <col min="5890" max="5890" width="7" customWidth="1"/>
    <col min="5891" max="5891" width="1.81640625" customWidth="1"/>
    <col min="5892" max="5892" width="10.54296875" customWidth="1"/>
    <col min="5893" max="5893" width="7.1796875" customWidth="1"/>
    <col min="5895" max="5895" width="40" customWidth="1"/>
    <col min="5899" max="5899" width="15.81640625" customWidth="1"/>
    <col min="6141" max="6141" width="7.1796875" customWidth="1"/>
    <col min="6142" max="6142" width="81.1796875" bestFit="1" customWidth="1"/>
    <col min="6143" max="6144" width="13" customWidth="1"/>
    <col min="6145" max="6145" width="7.54296875" customWidth="1"/>
    <col min="6146" max="6146" width="7" customWidth="1"/>
    <col min="6147" max="6147" width="1.81640625" customWidth="1"/>
    <col min="6148" max="6148" width="10.54296875" customWidth="1"/>
    <col min="6149" max="6149" width="7.1796875" customWidth="1"/>
    <col min="6151" max="6151" width="40" customWidth="1"/>
    <col min="6155" max="6155" width="15.81640625" customWidth="1"/>
    <col min="6397" max="6397" width="7.1796875" customWidth="1"/>
    <col min="6398" max="6398" width="81.1796875" bestFit="1" customWidth="1"/>
    <col min="6399" max="6400" width="13" customWidth="1"/>
    <col min="6401" max="6401" width="7.54296875" customWidth="1"/>
    <col min="6402" max="6402" width="7" customWidth="1"/>
    <col min="6403" max="6403" width="1.81640625" customWidth="1"/>
    <col min="6404" max="6404" width="10.54296875" customWidth="1"/>
    <col min="6405" max="6405" width="7.1796875" customWidth="1"/>
    <col min="6407" max="6407" width="40" customWidth="1"/>
    <col min="6411" max="6411" width="15.81640625" customWidth="1"/>
    <col min="6653" max="6653" width="7.1796875" customWidth="1"/>
    <col min="6654" max="6654" width="81.1796875" bestFit="1" customWidth="1"/>
    <col min="6655" max="6656" width="13" customWidth="1"/>
    <col min="6657" max="6657" width="7.54296875" customWidth="1"/>
    <col min="6658" max="6658" width="7" customWidth="1"/>
    <col min="6659" max="6659" width="1.81640625" customWidth="1"/>
    <col min="6660" max="6660" width="10.54296875" customWidth="1"/>
    <col min="6661" max="6661" width="7.1796875" customWidth="1"/>
    <col min="6663" max="6663" width="40" customWidth="1"/>
    <col min="6667" max="6667" width="15.81640625" customWidth="1"/>
    <col min="6909" max="6909" width="7.1796875" customWidth="1"/>
    <col min="6910" max="6910" width="81.1796875" bestFit="1" customWidth="1"/>
    <col min="6911" max="6912" width="13" customWidth="1"/>
    <col min="6913" max="6913" width="7.54296875" customWidth="1"/>
    <col min="6914" max="6914" width="7" customWidth="1"/>
    <col min="6915" max="6915" width="1.81640625" customWidth="1"/>
    <col min="6916" max="6916" width="10.54296875" customWidth="1"/>
    <col min="6917" max="6917" width="7.1796875" customWidth="1"/>
    <col min="6919" max="6919" width="40" customWidth="1"/>
    <col min="6923" max="6923" width="15.81640625" customWidth="1"/>
    <col min="7165" max="7165" width="7.1796875" customWidth="1"/>
    <col min="7166" max="7166" width="81.1796875" bestFit="1" customWidth="1"/>
    <col min="7167" max="7168" width="13" customWidth="1"/>
    <col min="7169" max="7169" width="7.54296875" customWidth="1"/>
    <col min="7170" max="7170" width="7" customWidth="1"/>
    <col min="7171" max="7171" width="1.81640625" customWidth="1"/>
    <col min="7172" max="7172" width="10.54296875" customWidth="1"/>
    <col min="7173" max="7173" width="7.1796875" customWidth="1"/>
    <col min="7175" max="7175" width="40" customWidth="1"/>
    <col min="7179" max="7179" width="15.81640625" customWidth="1"/>
    <col min="7421" max="7421" width="7.1796875" customWidth="1"/>
    <col min="7422" max="7422" width="81.1796875" bestFit="1" customWidth="1"/>
    <col min="7423" max="7424" width="13" customWidth="1"/>
    <col min="7425" max="7425" width="7.54296875" customWidth="1"/>
    <col min="7426" max="7426" width="7" customWidth="1"/>
    <col min="7427" max="7427" width="1.81640625" customWidth="1"/>
    <col min="7428" max="7428" width="10.54296875" customWidth="1"/>
    <col min="7429" max="7429" width="7.1796875" customWidth="1"/>
    <col min="7431" max="7431" width="40" customWidth="1"/>
    <col min="7435" max="7435" width="15.81640625" customWidth="1"/>
    <col min="7677" max="7677" width="7.1796875" customWidth="1"/>
    <col min="7678" max="7678" width="81.1796875" bestFit="1" customWidth="1"/>
    <col min="7679" max="7680" width="13" customWidth="1"/>
    <col min="7681" max="7681" width="7.54296875" customWidth="1"/>
    <col min="7682" max="7682" width="7" customWidth="1"/>
    <col min="7683" max="7683" width="1.81640625" customWidth="1"/>
    <col min="7684" max="7684" width="10.54296875" customWidth="1"/>
    <col min="7685" max="7685" width="7.1796875" customWidth="1"/>
    <col min="7687" max="7687" width="40" customWidth="1"/>
    <col min="7691" max="7691" width="15.81640625" customWidth="1"/>
    <col min="7933" max="7933" width="7.1796875" customWidth="1"/>
    <col min="7934" max="7934" width="81.1796875" bestFit="1" customWidth="1"/>
    <col min="7935" max="7936" width="13" customWidth="1"/>
    <col min="7937" max="7937" width="7.54296875" customWidth="1"/>
    <col min="7938" max="7938" width="7" customWidth="1"/>
    <col min="7939" max="7939" width="1.81640625" customWidth="1"/>
    <col min="7940" max="7940" width="10.54296875" customWidth="1"/>
    <col min="7941" max="7941" width="7.1796875" customWidth="1"/>
    <col min="7943" max="7943" width="40" customWidth="1"/>
    <col min="7947" max="7947" width="15.81640625" customWidth="1"/>
    <col min="8189" max="8189" width="7.1796875" customWidth="1"/>
    <col min="8190" max="8190" width="81.1796875" bestFit="1" customWidth="1"/>
    <col min="8191" max="8192" width="13" customWidth="1"/>
    <col min="8193" max="8193" width="7.54296875" customWidth="1"/>
    <col min="8194" max="8194" width="7" customWidth="1"/>
    <col min="8195" max="8195" width="1.81640625" customWidth="1"/>
    <col min="8196" max="8196" width="10.54296875" customWidth="1"/>
    <col min="8197" max="8197" width="7.1796875" customWidth="1"/>
    <col min="8199" max="8199" width="40" customWidth="1"/>
    <col min="8203" max="8203" width="15.81640625" customWidth="1"/>
    <col min="8445" max="8445" width="7.1796875" customWidth="1"/>
    <col min="8446" max="8446" width="81.1796875" bestFit="1" customWidth="1"/>
    <col min="8447" max="8448" width="13" customWidth="1"/>
    <col min="8449" max="8449" width="7.54296875" customWidth="1"/>
    <col min="8450" max="8450" width="7" customWidth="1"/>
    <col min="8451" max="8451" width="1.81640625" customWidth="1"/>
    <col min="8452" max="8452" width="10.54296875" customWidth="1"/>
    <col min="8453" max="8453" width="7.1796875" customWidth="1"/>
    <col min="8455" max="8455" width="40" customWidth="1"/>
    <col min="8459" max="8459" width="15.81640625" customWidth="1"/>
    <col min="8701" max="8701" width="7.1796875" customWidth="1"/>
    <col min="8702" max="8702" width="81.1796875" bestFit="1" customWidth="1"/>
    <col min="8703" max="8704" width="13" customWidth="1"/>
    <col min="8705" max="8705" width="7.54296875" customWidth="1"/>
    <col min="8706" max="8706" width="7" customWidth="1"/>
    <col min="8707" max="8707" width="1.81640625" customWidth="1"/>
    <col min="8708" max="8708" width="10.54296875" customWidth="1"/>
    <col min="8709" max="8709" width="7.1796875" customWidth="1"/>
    <col min="8711" max="8711" width="40" customWidth="1"/>
    <col min="8715" max="8715" width="15.81640625" customWidth="1"/>
    <col min="8957" max="8957" width="7.1796875" customWidth="1"/>
    <col min="8958" max="8958" width="81.1796875" bestFit="1" customWidth="1"/>
    <col min="8959" max="8960" width="13" customWidth="1"/>
    <col min="8961" max="8961" width="7.54296875" customWidth="1"/>
    <col min="8962" max="8962" width="7" customWidth="1"/>
    <col min="8963" max="8963" width="1.81640625" customWidth="1"/>
    <col min="8964" max="8964" width="10.54296875" customWidth="1"/>
    <col min="8965" max="8965" width="7.1796875" customWidth="1"/>
    <col min="8967" max="8967" width="40" customWidth="1"/>
    <col min="8971" max="8971" width="15.81640625" customWidth="1"/>
    <col min="9213" max="9213" width="7.1796875" customWidth="1"/>
    <col min="9214" max="9214" width="81.1796875" bestFit="1" customWidth="1"/>
    <col min="9215" max="9216" width="13" customWidth="1"/>
    <col min="9217" max="9217" width="7.54296875" customWidth="1"/>
    <col min="9218" max="9218" width="7" customWidth="1"/>
    <col min="9219" max="9219" width="1.81640625" customWidth="1"/>
    <col min="9220" max="9220" width="10.54296875" customWidth="1"/>
    <col min="9221" max="9221" width="7.1796875" customWidth="1"/>
    <col min="9223" max="9223" width="40" customWidth="1"/>
    <col min="9227" max="9227" width="15.81640625" customWidth="1"/>
    <col min="9469" max="9469" width="7.1796875" customWidth="1"/>
    <col min="9470" max="9470" width="81.1796875" bestFit="1" customWidth="1"/>
    <col min="9471" max="9472" width="13" customWidth="1"/>
    <col min="9473" max="9473" width="7.54296875" customWidth="1"/>
    <col min="9474" max="9474" width="7" customWidth="1"/>
    <col min="9475" max="9475" width="1.81640625" customWidth="1"/>
    <col min="9476" max="9476" width="10.54296875" customWidth="1"/>
    <col min="9477" max="9477" width="7.1796875" customWidth="1"/>
    <col min="9479" max="9479" width="40" customWidth="1"/>
    <col min="9483" max="9483" width="15.81640625" customWidth="1"/>
    <col min="9725" max="9725" width="7.1796875" customWidth="1"/>
    <col min="9726" max="9726" width="81.1796875" bestFit="1" customWidth="1"/>
    <col min="9727" max="9728" width="13" customWidth="1"/>
    <col min="9729" max="9729" width="7.54296875" customWidth="1"/>
    <col min="9730" max="9730" width="7" customWidth="1"/>
    <col min="9731" max="9731" width="1.81640625" customWidth="1"/>
    <col min="9732" max="9732" width="10.54296875" customWidth="1"/>
    <col min="9733" max="9733" width="7.1796875" customWidth="1"/>
    <col min="9735" max="9735" width="40" customWidth="1"/>
    <col min="9739" max="9739" width="15.81640625" customWidth="1"/>
    <col min="9981" max="9981" width="7.1796875" customWidth="1"/>
    <col min="9982" max="9982" width="81.1796875" bestFit="1" customWidth="1"/>
    <col min="9983" max="9984" width="13" customWidth="1"/>
    <col min="9985" max="9985" width="7.54296875" customWidth="1"/>
    <col min="9986" max="9986" width="7" customWidth="1"/>
    <col min="9987" max="9987" width="1.81640625" customWidth="1"/>
    <col min="9988" max="9988" width="10.54296875" customWidth="1"/>
    <col min="9989" max="9989" width="7.1796875" customWidth="1"/>
    <col min="9991" max="9991" width="40" customWidth="1"/>
    <col min="9995" max="9995" width="15.81640625" customWidth="1"/>
    <col min="10237" max="10237" width="7.1796875" customWidth="1"/>
    <col min="10238" max="10238" width="81.1796875" bestFit="1" customWidth="1"/>
    <col min="10239" max="10240" width="13" customWidth="1"/>
    <col min="10241" max="10241" width="7.54296875" customWidth="1"/>
    <col min="10242" max="10242" width="7" customWidth="1"/>
    <col min="10243" max="10243" width="1.81640625" customWidth="1"/>
    <col min="10244" max="10244" width="10.54296875" customWidth="1"/>
    <col min="10245" max="10245" width="7.1796875" customWidth="1"/>
    <col min="10247" max="10247" width="40" customWidth="1"/>
    <col min="10251" max="10251" width="15.81640625" customWidth="1"/>
    <col min="10493" max="10493" width="7.1796875" customWidth="1"/>
    <col min="10494" max="10494" width="81.1796875" bestFit="1" customWidth="1"/>
    <col min="10495" max="10496" width="13" customWidth="1"/>
    <col min="10497" max="10497" width="7.54296875" customWidth="1"/>
    <col min="10498" max="10498" width="7" customWidth="1"/>
    <col min="10499" max="10499" width="1.81640625" customWidth="1"/>
    <col min="10500" max="10500" width="10.54296875" customWidth="1"/>
    <col min="10501" max="10501" width="7.1796875" customWidth="1"/>
    <col min="10503" max="10503" width="40" customWidth="1"/>
    <col min="10507" max="10507" width="15.81640625" customWidth="1"/>
    <col min="10749" max="10749" width="7.1796875" customWidth="1"/>
    <col min="10750" max="10750" width="81.1796875" bestFit="1" customWidth="1"/>
    <col min="10751" max="10752" width="13" customWidth="1"/>
    <col min="10753" max="10753" width="7.54296875" customWidth="1"/>
    <col min="10754" max="10754" width="7" customWidth="1"/>
    <col min="10755" max="10755" width="1.81640625" customWidth="1"/>
    <col min="10756" max="10756" width="10.54296875" customWidth="1"/>
    <col min="10757" max="10757" width="7.1796875" customWidth="1"/>
    <col min="10759" max="10759" width="40" customWidth="1"/>
    <col min="10763" max="10763" width="15.81640625" customWidth="1"/>
    <col min="11005" max="11005" width="7.1796875" customWidth="1"/>
    <col min="11006" max="11006" width="81.1796875" bestFit="1" customWidth="1"/>
    <col min="11007" max="11008" width="13" customWidth="1"/>
    <col min="11009" max="11009" width="7.54296875" customWidth="1"/>
    <col min="11010" max="11010" width="7" customWidth="1"/>
    <col min="11011" max="11011" width="1.81640625" customWidth="1"/>
    <col min="11012" max="11012" width="10.54296875" customWidth="1"/>
    <col min="11013" max="11013" width="7.1796875" customWidth="1"/>
    <col min="11015" max="11015" width="40" customWidth="1"/>
    <col min="11019" max="11019" width="15.81640625" customWidth="1"/>
    <col min="11261" max="11261" width="7.1796875" customWidth="1"/>
    <col min="11262" max="11262" width="81.1796875" bestFit="1" customWidth="1"/>
    <col min="11263" max="11264" width="13" customWidth="1"/>
    <col min="11265" max="11265" width="7.54296875" customWidth="1"/>
    <col min="11266" max="11266" width="7" customWidth="1"/>
    <col min="11267" max="11267" width="1.81640625" customWidth="1"/>
    <col min="11268" max="11268" width="10.54296875" customWidth="1"/>
    <col min="11269" max="11269" width="7.1796875" customWidth="1"/>
    <col min="11271" max="11271" width="40" customWidth="1"/>
    <col min="11275" max="11275" width="15.81640625" customWidth="1"/>
    <col min="11517" max="11517" width="7.1796875" customWidth="1"/>
    <col min="11518" max="11518" width="81.1796875" bestFit="1" customWidth="1"/>
    <col min="11519" max="11520" width="13" customWidth="1"/>
    <col min="11521" max="11521" width="7.54296875" customWidth="1"/>
    <col min="11522" max="11522" width="7" customWidth="1"/>
    <col min="11523" max="11523" width="1.81640625" customWidth="1"/>
    <col min="11524" max="11524" width="10.54296875" customWidth="1"/>
    <col min="11525" max="11525" width="7.1796875" customWidth="1"/>
    <col min="11527" max="11527" width="40" customWidth="1"/>
    <col min="11531" max="11531" width="15.81640625" customWidth="1"/>
    <col min="11773" max="11773" width="7.1796875" customWidth="1"/>
    <col min="11774" max="11774" width="81.1796875" bestFit="1" customWidth="1"/>
    <col min="11775" max="11776" width="13" customWidth="1"/>
    <col min="11777" max="11777" width="7.54296875" customWidth="1"/>
    <col min="11778" max="11778" width="7" customWidth="1"/>
    <col min="11779" max="11779" width="1.81640625" customWidth="1"/>
    <col min="11780" max="11780" width="10.54296875" customWidth="1"/>
    <col min="11781" max="11781" width="7.1796875" customWidth="1"/>
    <col min="11783" max="11783" width="40" customWidth="1"/>
    <col min="11787" max="11787" width="15.81640625" customWidth="1"/>
    <col min="12029" max="12029" width="7.1796875" customWidth="1"/>
    <col min="12030" max="12030" width="81.1796875" bestFit="1" customWidth="1"/>
    <col min="12031" max="12032" width="13" customWidth="1"/>
    <col min="12033" max="12033" width="7.54296875" customWidth="1"/>
    <col min="12034" max="12034" width="7" customWidth="1"/>
    <col min="12035" max="12035" width="1.81640625" customWidth="1"/>
    <col min="12036" max="12036" width="10.54296875" customWidth="1"/>
    <col min="12037" max="12037" width="7.1796875" customWidth="1"/>
    <col min="12039" max="12039" width="40" customWidth="1"/>
    <col min="12043" max="12043" width="15.81640625" customWidth="1"/>
    <col min="12285" max="12285" width="7.1796875" customWidth="1"/>
    <col min="12286" max="12286" width="81.1796875" bestFit="1" customWidth="1"/>
    <col min="12287" max="12288" width="13" customWidth="1"/>
    <col min="12289" max="12289" width="7.54296875" customWidth="1"/>
    <col min="12290" max="12290" width="7" customWidth="1"/>
    <col min="12291" max="12291" width="1.81640625" customWidth="1"/>
    <col min="12292" max="12292" width="10.54296875" customWidth="1"/>
    <col min="12293" max="12293" width="7.1796875" customWidth="1"/>
    <col min="12295" max="12295" width="40" customWidth="1"/>
    <col min="12299" max="12299" width="15.81640625" customWidth="1"/>
    <col min="12541" max="12541" width="7.1796875" customWidth="1"/>
    <col min="12542" max="12542" width="81.1796875" bestFit="1" customWidth="1"/>
    <col min="12543" max="12544" width="13" customWidth="1"/>
    <col min="12545" max="12545" width="7.54296875" customWidth="1"/>
    <col min="12546" max="12546" width="7" customWidth="1"/>
    <col min="12547" max="12547" width="1.81640625" customWidth="1"/>
    <col min="12548" max="12548" width="10.54296875" customWidth="1"/>
    <col min="12549" max="12549" width="7.1796875" customWidth="1"/>
    <col min="12551" max="12551" width="40" customWidth="1"/>
    <col min="12555" max="12555" width="15.81640625" customWidth="1"/>
    <col min="12797" max="12797" width="7.1796875" customWidth="1"/>
    <col min="12798" max="12798" width="81.1796875" bestFit="1" customWidth="1"/>
    <col min="12799" max="12800" width="13" customWidth="1"/>
    <col min="12801" max="12801" width="7.54296875" customWidth="1"/>
    <col min="12802" max="12802" width="7" customWidth="1"/>
    <col min="12803" max="12803" width="1.81640625" customWidth="1"/>
    <col min="12804" max="12804" width="10.54296875" customWidth="1"/>
    <col min="12805" max="12805" width="7.1796875" customWidth="1"/>
    <col min="12807" max="12807" width="40" customWidth="1"/>
    <col min="12811" max="12811" width="15.81640625" customWidth="1"/>
    <col min="13053" max="13053" width="7.1796875" customWidth="1"/>
    <col min="13054" max="13054" width="81.1796875" bestFit="1" customWidth="1"/>
    <col min="13055" max="13056" width="13" customWidth="1"/>
    <col min="13057" max="13057" width="7.54296875" customWidth="1"/>
    <col min="13058" max="13058" width="7" customWidth="1"/>
    <col min="13059" max="13059" width="1.81640625" customWidth="1"/>
    <col min="13060" max="13060" width="10.54296875" customWidth="1"/>
    <col min="13061" max="13061" width="7.1796875" customWidth="1"/>
    <col min="13063" max="13063" width="40" customWidth="1"/>
    <col min="13067" max="13067" width="15.81640625" customWidth="1"/>
    <col min="13309" max="13309" width="7.1796875" customWidth="1"/>
    <col min="13310" max="13310" width="81.1796875" bestFit="1" customWidth="1"/>
    <col min="13311" max="13312" width="13" customWidth="1"/>
    <col min="13313" max="13313" width="7.54296875" customWidth="1"/>
    <col min="13314" max="13314" width="7" customWidth="1"/>
    <col min="13315" max="13315" width="1.81640625" customWidth="1"/>
    <col min="13316" max="13316" width="10.54296875" customWidth="1"/>
    <col min="13317" max="13317" width="7.1796875" customWidth="1"/>
    <col min="13319" max="13319" width="40" customWidth="1"/>
    <col min="13323" max="13323" width="15.81640625" customWidth="1"/>
    <col min="13565" max="13565" width="7.1796875" customWidth="1"/>
    <col min="13566" max="13566" width="81.1796875" bestFit="1" customWidth="1"/>
    <col min="13567" max="13568" width="13" customWidth="1"/>
    <col min="13569" max="13569" width="7.54296875" customWidth="1"/>
    <col min="13570" max="13570" width="7" customWidth="1"/>
    <col min="13571" max="13571" width="1.81640625" customWidth="1"/>
    <col min="13572" max="13572" width="10.54296875" customWidth="1"/>
    <col min="13573" max="13573" width="7.1796875" customWidth="1"/>
    <col min="13575" max="13575" width="40" customWidth="1"/>
    <col min="13579" max="13579" width="15.81640625" customWidth="1"/>
    <col min="13821" max="13821" width="7.1796875" customWidth="1"/>
    <col min="13822" max="13822" width="81.1796875" bestFit="1" customWidth="1"/>
    <col min="13823" max="13824" width="13" customWidth="1"/>
    <col min="13825" max="13825" width="7.54296875" customWidth="1"/>
    <col min="13826" max="13826" width="7" customWidth="1"/>
    <col min="13827" max="13827" width="1.81640625" customWidth="1"/>
    <col min="13828" max="13828" width="10.54296875" customWidth="1"/>
    <col min="13829" max="13829" width="7.1796875" customWidth="1"/>
    <col min="13831" max="13831" width="40" customWidth="1"/>
    <col min="13835" max="13835" width="15.81640625" customWidth="1"/>
    <col min="14077" max="14077" width="7.1796875" customWidth="1"/>
    <col min="14078" max="14078" width="81.1796875" bestFit="1" customWidth="1"/>
    <col min="14079" max="14080" width="13" customWidth="1"/>
    <col min="14081" max="14081" width="7.54296875" customWidth="1"/>
    <col min="14082" max="14082" width="7" customWidth="1"/>
    <col min="14083" max="14083" width="1.81640625" customWidth="1"/>
    <col min="14084" max="14084" width="10.54296875" customWidth="1"/>
    <col min="14085" max="14085" width="7.1796875" customWidth="1"/>
    <col min="14087" max="14087" width="40" customWidth="1"/>
    <col min="14091" max="14091" width="15.81640625" customWidth="1"/>
    <col min="14333" max="14333" width="7.1796875" customWidth="1"/>
    <col min="14334" max="14334" width="81.1796875" bestFit="1" customWidth="1"/>
    <col min="14335" max="14336" width="13" customWidth="1"/>
    <col min="14337" max="14337" width="7.54296875" customWidth="1"/>
    <col min="14338" max="14338" width="7" customWidth="1"/>
    <col min="14339" max="14339" width="1.81640625" customWidth="1"/>
    <col min="14340" max="14340" width="10.54296875" customWidth="1"/>
    <col min="14341" max="14341" width="7.1796875" customWidth="1"/>
    <col min="14343" max="14343" width="40" customWidth="1"/>
    <col min="14347" max="14347" width="15.81640625" customWidth="1"/>
    <col min="14589" max="14589" width="7.1796875" customWidth="1"/>
    <col min="14590" max="14590" width="81.1796875" bestFit="1" customWidth="1"/>
    <col min="14591" max="14592" width="13" customWidth="1"/>
    <col min="14593" max="14593" width="7.54296875" customWidth="1"/>
    <col min="14594" max="14594" width="7" customWidth="1"/>
    <col min="14595" max="14595" width="1.81640625" customWidth="1"/>
    <col min="14596" max="14596" width="10.54296875" customWidth="1"/>
    <col min="14597" max="14597" width="7.1796875" customWidth="1"/>
    <col min="14599" max="14599" width="40" customWidth="1"/>
    <col min="14603" max="14603" width="15.81640625" customWidth="1"/>
    <col min="14845" max="14845" width="7.1796875" customWidth="1"/>
    <col min="14846" max="14846" width="81.1796875" bestFit="1" customWidth="1"/>
    <col min="14847" max="14848" width="13" customWidth="1"/>
    <col min="14849" max="14849" width="7.54296875" customWidth="1"/>
    <col min="14850" max="14850" width="7" customWidth="1"/>
    <col min="14851" max="14851" width="1.81640625" customWidth="1"/>
    <col min="14852" max="14852" width="10.54296875" customWidth="1"/>
    <col min="14853" max="14853" width="7.1796875" customWidth="1"/>
    <col min="14855" max="14855" width="40" customWidth="1"/>
    <col min="14859" max="14859" width="15.81640625" customWidth="1"/>
    <col min="15101" max="15101" width="7.1796875" customWidth="1"/>
    <col min="15102" max="15102" width="81.1796875" bestFit="1" customWidth="1"/>
    <col min="15103" max="15104" width="13" customWidth="1"/>
    <col min="15105" max="15105" width="7.54296875" customWidth="1"/>
    <col min="15106" max="15106" width="7" customWidth="1"/>
    <col min="15107" max="15107" width="1.81640625" customWidth="1"/>
    <col min="15108" max="15108" width="10.54296875" customWidth="1"/>
    <col min="15109" max="15109" width="7.1796875" customWidth="1"/>
    <col min="15111" max="15111" width="40" customWidth="1"/>
    <col min="15115" max="15115" width="15.81640625" customWidth="1"/>
    <col min="15357" max="15357" width="7.1796875" customWidth="1"/>
    <col min="15358" max="15358" width="81.1796875" bestFit="1" customWidth="1"/>
    <col min="15359" max="15360" width="13" customWidth="1"/>
    <col min="15361" max="15361" width="7.54296875" customWidth="1"/>
    <col min="15362" max="15362" width="7" customWidth="1"/>
    <col min="15363" max="15363" width="1.81640625" customWidth="1"/>
    <col min="15364" max="15364" width="10.54296875" customWidth="1"/>
    <col min="15365" max="15365" width="7.1796875" customWidth="1"/>
    <col min="15367" max="15367" width="40" customWidth="1"/>
    <col min="15371" max="15371" width="15.81640625" customWidth="1"/>
    <col min="15613" max="15613" width="7.1796875" customWidth="1"/>
    <col min="15614" max="15614" width="81.1796875" bestFit="1" customWidth="1"/>
    <col min="15615" max="15616" width="13" customWidth="1"/>
    <col min="15617" max="15617" width="7.54296875" customWidth="1"/>
    <col min="15618" max="15618" width="7" customWidth="1"/>
    <col min="15619" max="15619" width="1.81640625" customWidth="1"/>
    <col min="15620" max="15620" width="10.54296875" customWidth="1"/>
    <col min="15621" max="15621" width="7.1796875" customWidth="1"/>
    <col min="15623" max="15623" width="40" customWidth="1"/>
    <col min="15627" max="15627" width="15.81640625" customWidth="1"/>
    <col min="15869" max="15869" width="7.1796875" customWidth="1"/>
    <col min="15870" max="15870" width="81.1796875" bestFit="1" customWidth="1"/>
    <col min="15871" max="15872" width="13" customWidth="1"/>
    <col min="15873" max="15873" width="7.54296875" customWidth="1"/>
    <col min="15874" max="15874" width="7" customWidth="1"/>
    <col min="15875" max="15875" width="1.81640625" customWidth="1"/>
    <col min="15876" max="15876" width="10.54296875" customWidth="1"/>
    <col min="15877" max="15877" width="7.1796875" customWidth="1"/>
    <col min="15879" max="15879" width="40" customWidth="1"/>
    <col min="15883" max="15883" width="15.81640625" customWidth="1"/>
    <col min="16125" max="16125" width="7.1796875" customWidth="1"/>
    <col min="16126" max="16126" width="81.1796875" bestFit="1" customWidth="1"/>
    <col min="16127" max="16128" width="13" customWidth="1"/>
    <col min="16129" max="16129" width="7.54296875" customWidth="1"/>
    <col min="16130" max="16130" width="7" customWidth="1"/>
    <col min="16131" max="16131" width="1.81640625" customWidth="1"/>
    <col min="16132" max="16132" width="10.54296875" customWidth="1"/>
    <col min="16133" max="16133" width="7.1796875" customWidth="1"/>
    <col min="16135" max="16135" width="40" customWidth="1"/>
    <col min="16139" max="16139" width="15.81640625" customWidth="1"/>
  </cols>
  <sheetData>
    <row r="1" spans="1:226" s="4" customFormat="1" ht="20">
      <c r="A1" s="38" t="s">
        <v>0</v>
      </c>
      <c r="B1" s="188"/>
      <c r="C1" s="188"/>
      <c r="D1" s="188"/>
      <c r="E1" s="221"/>
      <c r="F1" s="189"/>
      <c r="G1" s="189"/>
      <c r="H1" s="189"/>
      <c r="I1" s="189"/>
    </row>
    <row r="2" spans="1:226" s="4" customFormat="1" ht="20">
      <c r="E2" s="219"/>
    </row>
    <row r="3" spans="1:226" s="4" customFormat="1" ht="20">
      <c r="A3" s="5" t="s">
        <v>1</v>
      </c>
      <c r="B3" s="6"/>
      <c r="C3" s="6"/>
      <c r="D3" s="6"/>
      <c r="E3" s="222"/>
      <c r="F3" s="7"/>
      <c r="G3" s="7"/>
      <c r="H3" s="7"/>
      <c r="I3" s="7"/>
      <c r="J3" s="7"/>
      <c r="K3" s="7"/>
    </row>
    <row r="4" spans="1:226" s="1" customFormat="1" ht="15.5">
      <c r="A4" s="8"/>
      <c r="B4" s="9"/>
      <c r="C4" s="9"/>
      <c r="D4" s="9"/>
      <c r="E4" s="50"/>
    </row>
    <row r="5" spans="1:226" s="1" customFormat="1" ht="15.5">
      <c r="A5" s="8"/>
      <c r="B5" s="9"/>
      <c r="C5" s="9"/>
      <c r="D5" s="9"/>
      <c r="E5" s="50"/>
    </row>
    <row r="6" spans="1:226" s="1" customFormat="1" ht="20">
      <c r="A6" s="190" t="s">
        <v>2</v>
      </c>
      <c r="B6" s="191"/>
      <c r="C6" s="191"/>
      <c r="D6" s="191"/>
      <c r="E6" s="187"/>
      <c r="F6" s="10"/>
    </row>
    <row r="7" spans="1:226" s="1" customFormat="1" ht="20">
      <c r="A7" s="11" t="s">
        <v>721</v>
      </c>
      <c r="B7" s="192"/>
      <c r="C7" s="192"/>
      <c r="D7" s="192"/>
      <c r="E7" s="223"/>
      <c r="F7" s="12"/>
      <c r="K7"/>
    </row>
    <row r="8" spans="1:226" s="1" customFormat="1" ht="15.5">
      <c r="A8" s="8"/>
      <c r="E8" s="50"/>
      <c r="K8"/>
    </row>
    <row r="9" spans="1:226" s="1" customFormat="1" ht="15.5" customHeight="1">
      <c r="E9" s="50"/>
      <c r="I9"/>
      <c r="J9" s="13"/>
      <c r="K9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</row>
    <row r="10" spans="1:226" s="2" customFormat="1" ht="20.5" customHeight="1">
      <c r="A10" s="14" t="s">
        <v>4</v>
      </c>
      <c r="B10" s="15" t="s">
        <v>5</v>
      </c>
      <c r="C10" s="16" t="s">
        <v>6</v>
      </c>
      <c r="D10" s="17" t="s">
        <v>7</v>
      </c>
      <c r="E10" s="50"/>
      <c r="F10" s="1241" t="s">
        <v>8</v>
      </c>
      <c r="G10" s="1242"/>
      <c r="H10" s="942"/>
      <c r="I10" s="1241" t="s">
        <v>9</v>
      </c>
      <c r="J10" s="1242"/>
      <c r="K10" s="318"/>
    </row>
    <row r="11" spans="1:226" s="2" customFormat="1" ht="15.5">
      <c r="A11" s="19" t="s">
        <v>10</v>
      </c>
      <c r="B11" s="20"/>
      <c r="C11" s="21"/>
      <c r="D11" s="22" t="s">
        <v>11</v>
      </c>
      <c r="E11" s="50"/>
      <c r="F11" s="1243"/>
      <c r="G11" s="1244"/>
      <c r="H11" s="942"/>
      <c r="I11" s="1243"/>
      <c r="J11" s="1244"/>
      <c r="K11" s="318"/>
    </row>
    <row r="12" spans="1:226" s="1" customFormat="1" ht="19.5" customHeight="1">
      <c r="A12" s="23"/>
      <c r="B12" s="24"/>
      <c r="C12" s="25"/>
      <c r="D12" s="26"/>
      <c r="E12" s="50"/>
      <c r="F12" s="36" t="s">
        <v>12</v>
      </c>
      <c r="G12" s="936" t="s">
        <v>13</v>
      </c>
      <c r="H12" s="231"/>
      <c r="I12" s="36" t="s">
        <v>14</v>
      </c>
      <c r="J12" s="936" t="s">
        <v>13</v>
      </c>
      <c r="K12" s="318"/>
    </row>
    <row r="13" spans="1:226" s="1" customFormat="1" ht="15.5">
      <c r="A13" s="228"/>
      <c r="B13" s="27"/>
      <c r="E13" s="50"/>
      <c r="I13"/>
      <c r="J13" s="2"/>
      <c r="K13" s="2"/>
    </row>
    <row r="14" spans="1:226" s="1" customFormat="1" ht="15.5">
      <c r="A14" s="193"/>
      <c r="B14" s="31" t="s">
        <v>722</v>
      </c>
      <c r="C14" s="31"/>
      <c r="D14" s="194"/>
      <c r="E14" s="50"/>
      <c r="I14"/>
      <c r="J14" s="2"/>
      <c r="K14" s="2"/>
    </row>
    <row r="15" spans="1:226" s="1" customFormat="1" ht="15.5">
      <c r="A15" s="195" t="s">
        <v>723</v>
      </c>
      <c r="B15" s="156" t="s">
        <v>724</v>
      </c>
      <c r="C15" s="157" t="s">
        <v>24</v>
      </c>
      <c r="D15" s="158" t="s">
        <v>25</v>
      </c>
      <c r="E15" s="50"/>
      <c r="F15" s="159">
        <v>162</v>
      </c>
      <c r="G15" s="160" t="s">
        <v>20</v>
      </c>
      <c r="I15" s="159" t="s">
        <v>27</v>
      </c>
      <c r="J15" s="160" t="s">
        <v>225</v>
      </c>
      <c r="K15" s="2"/>
    </row>
    <row r="16" spans="1:226" s="1" customFormat="1" ht="15.5">
      <c r="B16" s="27"/>
      <c r="E16" s="50"/>
      <c r="K16" s="2"/>
    </row>
    <row r="17" spans="1:11" s="1" customFormat="1" ht="15.5">
      <c r="A17" s="531"/>
      <c r="B17" s="31" t="s">
        <v>725</v>
      </c>
      <c r="C17" s="32"/>
      <c r="D17" s="33"/>
      <c r="E17" s="50"/>
      <c r="F17" s="2"/>
      <c r="G17" s="2"/>
      <c r="I17" s="2"/>
      <c r="J17" s="2"/>
      <c r="K17" s="2"/>
    </row>
    <row r="18" spans="1:11" s="1" customFormat="1" ht="15.5">
      <c r="A18" s="532" t="s">
        <v>726</v>
      </c>
      <c r="B18" s="529" t="s">
        <v>727</v>
      </c>
      <c r="C18" s="137" t="s">
        <v>24</v>
      </c>
      <c r="D18" s="53" t="s">
        <v>25</v>
      </c>
      <c r="E18" s="50"/>
      <c r="F18" s="385">
        <v>1618</v>
      </c>
      <c r="G18" s="386" t="s">
        <v>170</v>
      </c>
      <c r="I18" s="385">
        <v>1780</v>
      </c>
      <c r="J18" s="386" t="s">
        <v>170</v>
      </c>
      <c r="K18" s="2"/>
    </row>
    <row r="19" spans="1:11" s="1" customFormat="1" ht="15.5">
      <c r="A19" s="528" t="s">
        <v>728</v>
      </c>
      <c r="B19" s="530" t="s">
        <v>729</v>
      </c>
      <c r="C19" s="138" t="s">
        <v>24</v>
      </c>
      <c r="D19" s="55" t="s">
        <v>25</v>
      </c>
      <c r="E19" s="50"/>
      <c r="F19" s="588">
        <v>29.8</v>
      </c>
      <c r="G19" s="388" t="s">
        <v>170</v>
      </c>
      <c r="I19" s="588">
        <v>33.200000000000003</v>
      </c>
      <c r="J19" s="388" t="s">
        <v>170</v>
      </c>
      <c r="K19" s="2"/>
    </row>
    <row r="20" spans="1:11" s="1" customFormat="1" ht="15.5">
      <c r="A20" s="528" t="s">
        <v>730</v>
      </c>
      <c r="B20" s="530" t="s">
        <v>731</v>
      </c>
      <c r="C20" s="138" t="s">
        <v>24</v>
      </c>
      <c r="D20" s="55" t="s">
        <v>25</v>
      </c>
      <c r="E20" s="50"/>
      <c r="F20" s="387">
        <v>776</v>
      </c>
      <c r="G20" s="388" t="s">
        <v>20</v>
      </c>
      <c r="H20"/>
      <c r="I20" s="387" t="s">
        <v>27</v>
      </c>
      <c r="J20" s="388" t="s">
        <v>225</v>
      </c>
      <c r="K20" s="2"/>
    </row>
    <row r="21" spans="1:11" s="1" customFormat="1" ht="15.5">
      <c r="A21" s="528" t="s">
        <v>732</v>
      </c>
      <c r="B21" s="530" t="s">
        <v>733</v>
      </c>
      <c r="C21" s="138" t="s">
        <v>24</v>
      </c>
      <c r="D21" s="55" t="s">
        <v>25</v>
      </c>
      <c r="E21" s="50"/>
      <c r="F21" s="387">
        <v>3591</v>
      </c>
      <c r="G21" s="388" t="s">
        <v>41</v>
      </c>
      <c r="H21"/>
      <c r="I21" s="387" t="s">
        <v>27</v>
      </c>
      <c r="J21" s="388" t="s">
        <v>225</v>
      </c>
      <c r="K21" s="2"/>
    </row>
    <row r="22" spans="1:11" s="1" customFormat="1" ht="15.5">
      <c r="A22" s="528" t="s">
        <v>734</v>
      </c>
      <c r="B22" s="530" t="s">
        <v>735</v>
      </c>
      <c r="C22" s="138" t="s">
        <v>30</v>
      </c>
      <c r="D22" s="55" t="s">
        <v>31</v>
      </c>
      <c r="E22" s="50"/>
      <c r="F22" s="589">
        <f>+(F20/F21)*100</f>
        <v>21.609579504316343</v>
      </c>
      <c r="G22" s="388" t="s">
        <v>20</v>
      </c>
      <c r="H22"/>
      <c r="I22" s="589" t="e">
        <f>+(I20/I21)*100</f>
        <v>#VALUE!</v>
      </c>
      <c r="J22" s="388" t="s">
        <v>225</v>
      </c>
      <c r="K22" s="2"/>
    </row>
    <row r="23" spans="1:11" s="1" customFormat="1" ht="15.5">
      <c r="A23" s="528" t="s">
        <v>736</v>
      </c>
      <c r="B23" s="530" t="s">
        <v>737</v>
      </c>
      <c r="C23" s="138" t="s">
        <v>24</v>
      </c>
      <c r="D23" s="55" t="s">
        <v>25</v>
      </c>
      <c r="E23" s="50"/>
      <c r="F23" s="387">
        <v>36399</v>
      </c>
      <c r="G23" s="388" t="s">
        <v>261</v>
      </c>
      <c r="H23"/>
      <c r="I23" s="387" t="s">
        <v>27</v>
      </c>
      <c r="J23" s="388" t="s">
        <v>225</v>
      </c>
      <c r="K23" s="2"/>
    </row>
    <row r="24" spans="1:11" s="1" customFormat="1" ht="15.5">
      <c r="A24" s="533" t="s">
        <v>738</v>
      </c>
      <c r="B24" s="534" t="s">
        <v>739</v>
      </c>
      <c r="C24" s="399" t="s">
        <v>24</v>
      </c>
      <c r="D24" s="535" t="s">
        <v>25</v>
      </c>
      <c r="E24" s="50"/>
      <c r="F24" s="590">
        <v>671.3</v>
      </c>
      <c r="G24" s="591" t="s">
        <v>261</v>
      </c>
      <c r="H24"/>
      <c r="I24" s="590" t="s">
        <v>27</v>
      </c>
      <c r="J24" s="591" t="s">
        <v>225</v>
      </c>
      <c r="K24" s="2"/>
    </row>
    <row r="26" spans="1:11" ht="17.899999999999999" customHeight="1" thickBot="1">
      <c r="A26" s="380"/>
      <c r="B26" s="381" t="s">
        <v>740</v>
      </c>
      <c r="C26" s="752"/>
      <c r="D26" s="753"/>
      <c r="E26" s="50"/>
    </row>
    <row r="27" spans="1:11" ht="13.5" customHeight="1">
      <c r="A27" s="853" t="s">
        <v>741</v>
      </c>
      <c r="B27" s="536" t="s">
        <v>742</v>
      </c>
      <c r="C27" s="146" t="s">
        <v>30</v>
      </c>
      <c r="D27" s="147" t="s">
        <v>31</v>
      </c>
      <c r="E27" s="50"/>
      <c r="F27" s="1125">
        <f>F28/F29</f>
        <v>0.24718335948396095</v>
      </c>
      <c r="G27" s="1126" t="s">
        <v>21</v>
      </c>
      <c r="H27" s="1124"/>
      <c r="I27" s="1125">
        <f>I28/I29</f>
        <v>0.24603126730751304</v>
      </c>
      <c r="J27" s="1126" t="s">
        <v>21</v>
      </c>
    </row>
    <row r="28" spans="1:11" ht="14">
      <c r="A28" s="854" t="s">
        <v>743</v>
      </c>
      <c r="B28" s="209" t="s">
        <v>744</v>
      </c>
      <c r="C28" s="138" t="s">
        <v>745</v>
      </c>
      <c r="D28" s="55" t="s">
        <v>25</v>
      </c>
      <c r="E28" s="50"/>
      <c r="F28" s="1121">
        <v>453.71</v>
      </c>
      <c r="G28" s="1122" t="s">
        <v>21</v>
      </c>
      <c r="H28" s="197"/>
      <c r="I28" s="1123">
        <v>448.67</v>
      </c>
      <c r="J28" s="1122" t="s">
        <v>21</v>
      </c>
    </row>
    <row r="29" spans="1:11" ht="14">
      <c r="A29" s="854" t="s">
        <v>746</v>
      </c>
      <c r="B29" s="209" t="s">
        <v>747</v>
      </c>
      <c r="C29" s="138" t="s">
        <v>745</v>
      </c>
      <c r="D29" s="55" t="s">
        <v>25</v>
      </c>
      <c r="E29" s="50"/>
      <c r="F29" s="1123">
        <v>1835.52</v>
      </c>
      <c r="G29" s="1122" t="s">
        <v>20</v>
      </c>
      <c r="H29" s="197"/>
      <c r="I29" s="1123">
        <v>1823.63</v>
      </c>
      <c r="J29" s="1122" t="s">
        <v>20</v>
      </c>
    </row>
    <row r="30" spans="1:11" ht="14">
      <c r="A30" s="854" t="s">
        <v>748</v>
      </c>
      <c r="B30" s="209" t="s">
        <v>749</v>
      </c>
      <c r="C30" s="138" t="s">
        <v>745</v>
      </c>
      <c r="D30" s="55" t="s">
        <v>25</v>
      </c>
      <c r="E30" s="50"/>
      <c r="F30" s="1123">
        <v>456</v>
      </c>
      <c r="G30" s="1122" t="s">
        <v>21</v>
      </c>
      <c r="H30" s="197"/>
      <c r="I30" s="1123">
        <v>448.67</v>
      </c>
      <c r="J30" s="1122" t="s">
        <v>21</v>
      </c>
    </row>
    <row r="31" spans="1:11" ht="14.5" thickBot="1">
      <c r="A31" s="855" t="s">
        <v>750</v>
      </c>
      <c r="B31" s="454" t="s">
        <v>751</v>
      </c>
      <c r="C31" s="399" t="s">
        <v>30</v>
      </c>
      <c r="D31" s="535" t="s">
        <v>31</v>
      </c>
      <c r="E31" s="50"/>
      <c r="F31" s="198">
        <f>(F30/F28-1)*-1</f>
        <v>-5.047276894933006E-3</v>
      </c>
      <c r="G31" s="591" t="s">
        <v>21</v>
      </c>
      <c r="H31" s="197"/>
      <c r="I31" s="198">
        <f>(I30/I28-1)*-1</f>
        <v>0</v>
      </c>
      <c r="J31" s="1120" t="s">
        <v>21</v>
      </c>
    </row>
    <row r="34" spans="1:4" ht="13" thickBot="1"/>
    <row r="35" spans="1:4">
      <c r="A35" s="1055" t="s">
        <v>45</v>
      </c>
      <c r="B35" s="1053"/>
      <c r="C35" s="1056"/>
      <c r="D35" s="422"/>
    </row>
    <row r="36" spans="1:4">
      <c r="A36" s="1057"/>
      <c r="B36" s="1079"/>
      <c r="C36" s="1079"/>
      <c r="D36" s="1089"/>
    </row>
    <row r="37" spans="1:4">
      <c r="A37" s="1059" t="s">
        <v>46</v>
      </c>
      <c r="B37" s="1080"/>
      <c r="C37" s="1079"/>
      <c r="D37" s="1089"/>
    </row>
    <row r="38" spans="1:4">
      <c r="A38" s="1057"/>
      <c r="B38" s="1079"/>
      <c r="C38" s="1079"/>
      <c r="D38" s="1089"/>
    </row>
    <row r="39" spans="1:4" ht="13" thickBot="1">
      <c r="A39" s="1060" t="s">
        <v>47</v>
      </c>
      <c r="B39" s="1084"/>
      <c r="C39" s="1061" t="s">
        <v>48</v>
      </c>
      <c r="D39" s="1076"/>
    </row>
    <row r="40" spans="1:4">
      <c r="B40" s="3"/>
      <c r="C40" s="29"/>
      <c r="D40" s="29"/>
    </row>
  </sheetData>
  <mergeCells count="2">
    <mergeCell ref="F10:G11"/>
    <mergeCell ref="I10:J11"/>
  </mergeCells>
  <phoneticPr fontId="25" type="noConversion"/>
  <pageMargins left="0.25" right="0.25" top="0.75" bottom="0.75" header="0.3" footer="0.3"/>
  <pageSetup paperSize="8" fitToWidth="0" fitToHeight="0" orientation="landscape" r:id="rId1"/>
  <headerFooter>
    <oddFooter>&amp;L&amp;1#&amp;"Arial"&amp;11&amp;K000000SW Private Commercial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6376-A6DE-434A-BEB6-32D88B26330E}">
  <sheetPr>
    <pageSetUpPr fitToPage="1"/>
  </sheetPr>
  <dimension ref="A1:HY362"/>
  <sheetViews>
    <sheetView zoomScaleNormal="100" workbookViewId="0">
      <selection sqref="A1:XFD1048576"/>
    </sheetView>
  </sheetViews>
  <sheetFormatPr defaultColWidth="9.1796875" defaultRowHeight="15" customHeight="1"/>
  <cols>
    <col min="1" max="1" width="7.1796875" customWidth="1"/>
    <col min="2" max="2" width="59.453125" bestFit="1" customWidth="1"/>
    <col min="3" max="4" width="13.1796875" customWidth="1"/>
    <col min="5" max="5" width="6.54296875" customWidth="1"/>
    <col min="6" max="11" width="20.7265625" customWidth="1"/>
    <col min="12" max="14" width="9.1796875" customWidth="1"/>
    <col min="17" max="17" width="9.1796875" customWidth="1"/>
  </cols>
  <sheetData>
    <row r="1" spans="1:233" s="4" customFormat="1" ht="20">
      <c r="A1" s="38" t="s">
        <v>0</v>
      </c>
      <c r="B1" s="39"/>
      <c r="C1" s="39"/>
      <c r="D1" s="39"/>
      <c r="G1"/>
      <c r="H1"/>
      <c r="M1"/>
    </row>
    <row r="2" spans="1:233" s="4" customFormat="1" ht="20">
      <c r="G2"/>
      <c r="H2"/>
      <c r="M2"/>
    </row>
    <row r="3" spans="1:233" s="4" customFormat="1" ht="20">
      <c r="A3" s="5" t="s">
        <v>1</v>
      </c>
      <c r="B3" s="6"/>
      <c r="C3" s="6"/>
      <c r="D3" s="6"/>
      <c r="E3" s="7"/>
      <c r="F3" s="7"/>
      <c r="G3" s="206"/>
      <c r="H3" s="206"/>
      <c r="I3" s="7"/>
      <c r="J3" s="7"/>
      <c r="K3" s="7"/>
      <c r="L3" s="7"/>
      <c r="M3"/>
    </row>
    <row r="4" spans="1:233" s="1" customFormat="1" ht="15" customHeight="1">
      <c r="A4" s="8"/>
      <c r="B4" s="9"/>
      <c r="C4" s="9"/>
      <c r="D4" s="9"/>
      <c r="G4"/>
      <c r="H4"/>
      <c r="M4"/>
    </row>
    <row r="5" spans="1:233" s="1" customFormat="1" ht="15" customHeight="1" thickBot="1">
      <c r="A5" s="8"/>
      <c r="B5" s="9"/>
      <c r="C5" s="9"/>
      <c r="D5" s="9"/>
      <c r="G5"/>
      <c r="H5"/>
      <c r="M5"/>
    </row>
    <row r="6" spans="1:233" s="1" customFormat="1" ht="25.4" customHeight="1">
      <c r="A6" s="40" t="s">
        <v>2</v>
      </c>
      <c r="B6" s="10"/>
      <c r="G6"/>
      <c r="H6"/>
      <c r="M6"/>
    </row>
    <row r="7" spans="1:233" s="1" customFormat="1" ht="25.4" customHeight="1" thickBot="1">
      <c r="A7" s="11" t="s">
        <v>752</v>
      </c>
      <c r="B7" s="12"/>
      <c r="G7"/>
      <c r="H7"/>
      <c r="M7"/>
    </row>
    <row r="8" spans="1:233" s="1" customFormat="1" ht="15" customHeight="1">
      <c r="A8" s="8"/>
      <c r="G8"/>
      <c r="H8"/>
      <c r="M8"/>
    </row>
    <row r="9" spans="1:233" s="1" customFormat="1" ht="15" customHeight="1" thickBot="1">
      <c r="G9"/>
      <c r="H9"/>
      <c r="J9"/>
      <c r="K9"/>
      <c r="M9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</row>
    <row r="10" spans="1:233" s="2" customFormat="1" ht="25.4" customHeight="1">
      <c r="A10" s="14" t="s">
        <v>4</v>
      </c>
      <c r="B10" s="15" t="s">
        <v>5</v>
      </c>
      <c r="C10" s="16" t="s">
        <v>6</v>
      </c>
      <c r="D10" s="17" t="s">
        <v>7</v>
      </c>
      <c r="E10"/>
      <c r="F10" s="1264" t="s">
        <v>753</v>
      </c>
      <c r="G10" s="1264" t="s">
        <v>754</v>
      </c>
      <c r="H10" s="1264" t="s">
        <v>755</v>
      </c>
      <c r="I10" s="1264" t="s">
        <v>756</v>
      </c>
      <c r="J10" s="1264" t="s">
        <v>757</v>
      </c>
      <c r="K10" s="1264" t="s">
        <v>758</v>
      </c>
      <c r="M10" s="304"/>
    </row>
    <row r="11" spans="1:233" s="2" customFormat="1" ht="25.4" customHeight="1">
      <c r="A11" s="19" t="s">
        <v>10</v>
      </c>
      <c r="B11" s="20"/>
      <c r="C11" s="21"/>
      <c r="D11" s="22" t="s">
        <v>11</v>
      </c>
      <c r="E11"/>
      <c r="F11" s="1265"/>
      <c r="G11" s="1265"/>
      <c r="H11" s="1265"/>
      <c r="I11" s="1265"/>
      <c r="J11" s="1265"/>
      <c r="K11" s="1265"/>
    </row>
    <row r="12" spans="1:233" s="1" customFormat="1" ht="13" customHeight="1" thickBot="1">
      <c r="A12" s="23"/>
      <c r="B12" s="24"/>
      <c r="C12" s="25"/>
      <c r="D12" s="26"/>
      <c r="E12"/>
      <c r="F12" s="1266"/>
      <c r="G12" s="1266"/>
      <c r="H12" s="1266"/>
      <c r="I12" s="1266"/>
      <c r="J12" s="1266"/>
      <c r="K12" s="1266"/>
    </row>
    <row r="13" spans="1:233" s="1" customFormat="1" ht="15" customHeight="1">
      <c r="B13" s="27"/>
      <c r="E13"/>
      <c r="F13"/>
      <c r="G13"/>
      <c r="H13"/>
      <c r="I13"/>
      <c r="K13"/>
    </row>
    <row r="14" spans="1:233" s="1" customFormat="1" ht="15" customHeight="1" thickBot="1">
      <c r="B14" s="27"/>
      <c r="E14"/>
      <c r="K14"/>
    </row>
    <row r="15" spans="1:233" s="28" customFormat="1" ht="15" customHeight="1" thickBot="1">
      <c r="A15" s="30"/>
      <c r="B15" s="31" t="s">
        <v>759</v>
      </c>
      <c r="C15" s="32"/>
      <c r="D15" s="33"/>
      <c r="E15"/>
      <c r="F15" s="273"/>
      <c r="G15" s="273"/>
      <c r="H15" s="273"/>
      <c r="I15" s="273"/>
      <c r="J15" s="273"/>
      <c r="K15" s="273"/>
      <c r="M15" s="50"/>
    </row>
    <row r="16" spans="1:233" s="1" customFormat="1" ht="15" customHeight="1">
      <c r="A16" s="185" t="s">
        <v>760</v>
      </c>
      <c r="B16" s="52" t="s">
        <v>761</v>
      </c>
      <c r="C16" s="239" t="s">
        <v>24</v>
      </c>
      <c r="D16" s="53" t="s">
        <v>31</v>
      </c>
      <c r="F16" s="856">
        <f>IF(COUNTA(B9a!$B$13:$B$262)=0,NA(),COUNTA(B9a!$B$13:$B$262))</f>
        <v>189</v>
      </c>
      <c r="G16" s="856">
        <f>IF(COUNTA(B9b!$B$13:$B$262)=0,NA(),COUNTA(B9b!$B$13:$B$262))</f>
        <v>189</v>
      </c>
      <c r="H16" s="856">
        <f>IF(COUNTA(B9c!$B$13:$B$262)=0,NA(),COUNTA(B9c!$B$13:$B$262))</f>
        <v>189</v>
      </c>
      <c r="I16" s="856">
        <f>IF(COUNTA(B9d!$B$13:$B$262)=0,NA(),COUNTA(B9d!$B$13:$B$262))</f>
        <v>189</v>
      </c>
      <c r="J16" s="856">
        <f>IF(COUNTA(B9e!$B$13:$B$262)=0,NA(),COUNTA(B9e!$B$13:$B$262))</f>
        <v>189</v>
      </c>
      <c r="K16" s="856">
        <f>IF(COUNTA(B9f!$B$13:$B$262)=0,NA(),COUNTA(B9f!$B$13:$B$262))</f>
        <v>189</v>
      </c>
      <c r="L16" s="28"/>
    </row>
    <row r="17" spans="1:13" s="1" customFormat="1" ht="15" customHeight="1">
      <c r="A17" s="139" t="s">
        <v>762</v>
      </c>
      <c r="B17" s="54" t="s">
        <v>763</v>
      </c>
      <c r="C17" s="274" t="s">
        <v>24</v>
      </c>
      <c r="D17" s="55" t="s">
        <v>31</v>
      </c>
      <c r="F17" s="857">
        <f>IF(ISERROR(F16),NA(),COUNTIF(B9a!$K$13:$K$262,"&lt;"&amp;0))</f>
        <v>48</v>
      </c>
      <c r="G17" s="857">
        <f>IF(ISERROR(G16),NA(),COUNTIF(B9b!$K$13:$K$262,"&lt;"&amp;0))</f>
        <v>82</v>
      </c>
      <c r="H17" s="857">
        <f>IF(ISERROR(H16),NA(),COUNTIF(B9c!$K$13:$K$262,"&lt;"&amp;0))</f>
        <v>60</v>
      </c>
      <c r="I17" s="857">
        <f>IF(ISERROR(I16),NA(),COUNTIF(B9d!$K$13:$K$262,"&lt;"&amp;0))</f>
        <v>91</v>
      </c>
      <c r="J17" s="857">
        <f>IF(ISERROR(J16),NA(),COUNTIF(B9e!$K$13:$K$262,"&lt;"&amp;0))</f>
        <v>69</v>
      </c>
      <c r="K17" s="857">
        <f>IF(ISERROR(K16),NA(),COUNTIF(B9f!$K$13:$K$262,"&lt;"&amp;0))</f>
        <v>96</v>
      </c>
      <c r="L17" s="28"/>
    </row>
    <row r="18" spans="1:13" s="1" customFormat="1" ht="15" customHeight="1">
      <c r="A18" s="139" t="s">
        <v>764</v>
      </c>
      <c r="B18" s="54" t="s">
        <v>765</v>
      </c>
      <c r="C18" s="274" t="s">
        <v>24</v>
      </c>
      <c r="D18" s="55" t="s">
        <v>31</v>
      </c>
      <c r="F18" s="858">
        <f>IF(ISERROR(F16),NA(),B9a!$Q$263)</f>
        <v>54.589550176993953</v>
      </c>
      <c r="G18" s="858">
        <f>IF(ISERROR(G16),NA(),B9b!$Q$263)</f>
        <v>37.873726412492495</v>
      </c>
      <c r="H18" s="858">
        <f>IF(ISERROR(H16),NA(),B9c!$Q$263)</f>
        <v>25.820130675436637</v>
      </c>
      <c r="I18" s="858">
        <f>IF(ISERROR(I16),NA(),B9d!$Q$263)</f>
        <v>8.4249047440169598</v>
      </c>
      <c r="J18" s="858">
        <f>IF(ISERROR(J16),NA(),B9e!$Q$263)</f>
        <v>-5.9235556528252076</v>
      </c>
      <c r="K18" s="858">
        <f>IF(ISERROR(K16),NA(),B9f!$Q$263)</f>
        <v>-24.650002272462189</v>
      </c>
      <c r="L18" s="28"/>
    </row>
    <row r="19" spans="1:13" s="1" customFormat="1" ht="15" customHeight="1">
      <c r="A19" s="139" t="s">
        <v>766</v>
      </c>
      <c r="B19" s="54" t="s">
        <v>767</v>
      </c>
      <c r="C19" s="274" t="s">
        <v>24</v>
      </c>
      <c r="D19" s="55" t="s">
        <v>31</v>
      </c>
      <c r="F19" s="859">
        <f t="shared" ref="F19:G19" si="0">ROUNDDOWN(F18,0)</f>
        <v>54</v>
      </c>
      <c r="G19" s="859">
        <f t="shared" si="0"/>
        <v>37</v>
      </c>
      <c r="H19" s="859">
        <f>ROUNDDOWN(H18,0)</f>
        <v>25</v>
      </c>
      <c r="I19" s="859">
        <f>ROUNDDOWN(I18,0)</f>
        <v>8</v>
      </c>
      <c r="J19" s="859">
        <f>ROUNDDOWN(J18,0)</f>
        <v>-5</v>
      </c>
      <c r="K19" s="859">
        <f>ROUNDDOWN(K18,0)</f>
        <v>-24</v>
      </c>
      <c r="L19" s="28"/>
    </row>
    <row r="20" spans="1:13" s="1" customFormat="1" ht="15" customHeight="1">
      <c r="A20" s="139" t="s">
        <v>768</v>
      </c>
      <c r="B20" s="54" t="s">
        <v>769</v>
      </c>
      <c r="C20" s="274" t="s">
        <v>770</v>
      </c>
      <c r="D20" s="55" t="s">
        <v>31</v>
      </c>
      <c r="F20" s="857" t="str">
        <f>_xlfn.IFS(F18=100,"A",F18&gt;=90,"B",F18&gt;=50,"C",F18&lt;50,"D")</f>
        <v>C</v>
      </c>
      <c r="G20" s="857" t="str">
        <f t="shared" ref="G20:K20" si="1">_xlfn.IFS(G18=100,"A",G18&gt;=90,"B",G18&gt;=50,"C",G18&lt;50,"D")</f>
        <v>D</v>
      </c>
      <c r="H20" s="857" t="str">
        <f t="shared" si="1"/>
        <v>D</v>
      </c>
      <c r="I20" s="857" t="str">
        <f t="shared" si="1"/>
        <v>D</v>
      </c>
      <c r="J20" s="857" t="str">
        <f t="shared" si="1"/>
        <v>D</v>
      </c>
      <c r="K20" s="857" t="str">
        <f t="shared" si="1"/>
        <v>D</v>
      </c>
      <c r="L20" s="28"/>
    </row>
    <row r="21" spans="1:13" s="1" customFormat="1" ht="15" customHeight="1" thickBot="1">
      <c r="A21" s="186" t="s">
        <v>771</v>
      </c>
      <c r="B21" s="458" t="s">
        <v>772</v>
      </c>
      <c r="C21" s="155" t="s">
        <v>30</v>
      </c>
      <c r="D21" s="56" t="s">
        <v>31</v>
      </c>
      <c r="F21" s="860">
        <f>IF(ISERROR(F16),NA(),B9a!$R$263)</f>
        <v>0.71011445167010367</v>
      </c>
      <c r="G21" s="860">
        <f>IF(ISERROR(G16),NA(),B9b!$R$263)</f>
        <v>0.63955430690637383</v>
      </c>
      <c r="H21" s="860">
        <f>IF(ISERROR(H16),NA(),B9c!$R$263)</f>
        <v>0.63938781063774441</v>
      </c>
      <c r="I21" s="860">
        <f>IF(ISERROR(I16),NA(),B9d!$R$263)</f>
        <v>0.56850853241873378</v>
      </c>
      <c r="J21" s="860">
        <f>IF(ISERROR(J16),NA(),B9e!$R$263)</f>
        <v>0.41195128570141659</v>
      </c>
      <c r="K21" s="860">
        <f>IF(ISERROR(K16),NA(),B9f!$R$263)</f>
        <v>0.34203202983673064</v>
      </c>
      <c r="L21" s="28"/>
      <c r="M21" s="228"/>
    </row>
    <row r="22" spans="1:13" ht="15" customHeight="1" thickBot="1"/>
    <row r="23" spans="1:13" s="1" customFormat="1" ht="15" customHeight="1" thickBot="1">
      <c r="A23" s="30"/>
      <c r="B23" s="31" t="s">
        <v>773</v>
      </c>
      <c r="C23" s="32"/>
      <c r="D23" s="33"/>
      <c r="F23" s="275"/>
      <c r="G23" s="276"/>
      <c r="H23" s="276"/>
      <c r="I23" s="276"/>
      <c r="J23" s="276"/>
      <c r="K23" s="277"/>
      <c r="L23" s="28"/>
    </row>
    <row r="24" spans="1:13" s="1" customFormat="1" ht="15" customHeight="1">
      <c r="A24" s="185" t="s">
        <v>774</v>
      </c>
      <c r="B24" s="52" t="s">
        <v>775</v>
      </c>
      <c r="C24" s="137" t="s">
        <v>24</v>
      </c>
      <c r="D24" s="53" t="s">
        <v>25</v>
      </c>
      <c r="E24"/>
      <c r="F24" s="1049">
        <v>91</v>
      </c>
      <c r="G24" s="868"/>
      <c r="H24" s="868"/>
      <c r="I24" s="868"/>
      <c r="J24" s="868"/>
      <c r="K24" s="868"/>
      <c r="L24" s="28"/>
    </row>
    <row r="25" spans="1:13" s="1" customFormat="1" ht="15" customHeight="1">
      <c r="A25" s="139" t="s">
        <v>776</v>
      </c>
      <c r="B25" s="54" t="s">
        <v>777</v>
      </c>
      <c r="C25" s="138" t="s">
        <v>24</v>
      </c>
      <c r="D25" s="55" t="s">
        <v>31</v>
      </c>
      <c r="E25"/>
      <c r="F25" s="867">
        <f t="shared" ref="F25:K25" si="2">IF(OR(ISERROR(F24),F24=""),NA(),F19-F24)</f>
        <v>-37</v>
      </c>
      <c r="G25" s="861" t="e">
        <f t="shared" si="2"/>
        <v>#N/A</v>
      </c>
      <c r="H25" s="861" t="e">
        <f t="shared" si="2"/>
        <v>#N/A</v>
      </c>
      <c r="I25" s="861" t="e">
        <f t="shared" si="2"/>
        <v>#N/A</v>
      </c>
      <c r="J25" s="861" t="e">
        <f t="shared" si="2"/>
        <v>#N/A</v>
      </c>
      <c r="K25" s="861" t="e">
        <f t="shared" si="2"/>
        <v>#N/A</v>
      </c>
    </row>
    <row r="26" spans="1:13" s="1" customFormat="1" ht="15" customHeight="1">
      <c r="A26" s="139" t="s">
        <v>778</v>
      </c>
      <c r="B26" s="54" t="s">
        <v>779</v>
      </c>
      <c r="C26" s="138" t="s">
        <v>30</v>
      </c>
      <c r="D26" s="55" t="s">
        <v>31</v>
      </c>
      <c r="E26"/>
      <c r="F26" s="862">
        <f>F25/F24</f>
        <v>-0.40659340659340659</v>
      </c>
      <c r="G26" s="862" t="e">
        <f t="shared" ref="G26:K26" si="3">G25/G24</f>
        <v>#N/A</v>
      </c>
      <c r="H26" s="862" t="e">
        <f t="shared" si="3"/>
        <v>#N/A</v>
      </c>
      <c r="I26" s="862" t="e">
        <f t="shared" si="3"/>
        <v>#N/A</v>
      </c>
      <c r="J26" s="862" t="e">
        <f t="shared" si="3"/>
        <v>#N/A</v>
      </c>
      <c r="K26" s="862" t="e">
        <f t="shared" si="3"/>
        <v>#N/A</v>
      </c>
      <c r="L26" s="28"/>
      <c r="M26"/>
    </row>
    <row r="27" spans="1:13" s="1" customFormat="1" ht="15" customHeight="1">
      <c r="A27" s="139" t="s">
        <v>780</v>
      </c>
      <c r="B27" s="54" t="s">
        <v>781</v>
      </c>
      <c r="C27" s="138" t="s">
        <v>24</v>
      </c>
      <c r="D27" s="55" t="s">
        <v>31</v>
      </c>
      <c r="E27"/>
      <c r="F27" s="863">
        <f>_xlfn.XLOOKUP(-F$26,$F$41:$F$47,$H$41:$H$47,,1,-1)</f>
        <v>5</v>
      </c>
      <c r="G27" s="863" t="e">
        <f t="shared" ref="G27:K27" si="4">_xlfn.XLOOKUP(-G$26,$F$41:$F$47,$H$41:$H$47,,1,-1)</f>
        <v>#N/A</v>
      </c>
      <c r="H27" s="863" t="e">
        <f t="shared" si="4"/>
        <v>#N/A</v>
      </c>
      <c r="I27" s="863" t="e">
        <f t="shared" si="4"/>
        <v>#N/A</v>
      </c>
      <c r="J27" s="863" t="e">
        <f t="shared" si="4"/>
        <v>#N/A</v>
      </c>
      <c r="K27" s="863" t="e">
        <f t="shared" si="4"/>
        <v>#N/A</v>
      </c>
      <c r="L27" s="28"/>
      <c r="M27"/>
    </row>
    <row r="28" spans="1:13" s="1" customFormat="1" ht="15" customHeight="1">
      <c r="A28" s="139" t="s">
        <v>782</v>
      </c>
      <c r="B28" s="54" t="s">
        <v>783</v>
      </c>
      <c r="C28" s="138" t="s">
        <v>24</v>
      </c>
      <c r="D28" s="55" t="s">
        <v>31</v>
      </c>
      <c r="E28"/>
      <c r="F28" s="864">
        <f t="shared" ref="F28:K28" si="5">IF(OR(ISERROR(F24),F24=""),NA(),_xlfn.XLOOKUP(F20,$F$34:$F$37,$I$34:$I$37))</f>
        <v>7.5</v>
      </c>
      <c r="G28" s="863" t="e">
        <f t="shared" si="5"/>
        <v>#N/A</v>
      </c>
      <c r="H28" s="863" t="e">
        <f t="shared" si="5"/>
        <v>#N/A</v>
      </c>
      <c r="I28" s="863" t="e">
        <f t="shared" si="5"/>
        <v>#N/A</v>
      </c>
      <c r="J28" s="863" t="e">
        <f t="shared" si="5"/>
        <v>#N/A</v>
      </c>
      <c r="K28" s="863" t="e">
        <f t="shared" si="5"/>
        <v>#N/A</v>
      </c>
      <c r="L28" s="28"/>
      <c r="M28"/>
    </row>
    <row r="29" spans="1:13" s="1" customFormat="1" ht="15" customHeight="1">
      <c r="A29" s="186" t="s">
        <v>784</v>
      </c>
      <c r="B29" s="154" t="s">
        <v>785</v>
      </c>
      <c r="C29" s="155" t="s">
        <v>24</v>
      </c>
      <c r="D29" s="56" t="s">
        <v>31</v>
      </c>
      <c r="E29"/>
      <c r="F29" s="865">
        <f t="shared" ref="F29:K29" si="6">F28+F27</f>
        <v>12.5</v>
      </c>
      <c r="G29" s="866" t="e">
        <f t="shared" si="6"/>
        <v>#N/A</v>
      </c>
      <c r="H29" s="866" t="e">
        <f t="shared" si="6"/>
        <v>#N/A</v>
      </c>
      <c r="I29" s="866" t="e">
        <f t="shared" si="6"/>
        <v>#N/A</v>
      </c>
      <c r="J29" s="866" t="e">
        <f t="shared" si="6"/>
        <v>#N/A</v>
      </c>
      <c r="K29" s="866" t="e">
        <f t="shared" si="6"/>
        <v>#N/A</v>
      </c>
      <c r="L29" s="28"/>
      <c r="M29"/>
    </row>
    <row r="30" spans="1:13" s="1" customFormat="1" ht="15" customHeight="1">
      <c r="A30"/>
      <c r="B30"/>
      <c r="C30"/>
      <c r="D30"/>
      <c r="E30"/>
      <c r="F30" s="68"/>
      <c r="G30"/>
      <c r="H30"/>
      <c r="I30"/>
      <c r="J30"/>
      <c r="K30"/>
      <c r="L30" s="28"/>
      <c r="M30"/>
    </row>
    <row r="31" spans="1:13" s="1" customFormat="1" ht="15" customHeight="1" thickBot="1">
      <c r="A31"/>
      <c r="B31"/>
      <c r="C31"/>
      <c r="D31"/>
      <c r="E31"/>
      <c r="F31" s="68"/>
      <c r="G31"/>
      <c r="H31"/>
      <c r="I31"/>
      <c r="J31"/>
      <c r="K31"/>
      <c r="L31" s="28"/>
      <c r="M31"/>
    </row>
    <row r="32" spans="1:13" s="1" customFormat="1" ht="15" customHeight="1" thickBot="1">
      <c r="A32"/>
      <c r="B32"/>
      <c r="C32"/>
      <c r="D32"/>
      <c r="E32"/>
      <c r="F32" s="1253" t="s">
        <v>786</v>
      </c>
      <c r="G32" s="1254"/>
      <c r="H32" s="1254"/>
      <c r="I32" s="1254"/>
      <c r="J32" s="1254"/>
      <c r="K32" s="1255"/>
      <c r="L32" s="28"/>
      <c r="M32"/>
    </row>
    <row r="33" spans="1:13" s="1" customFormat="1" ht="15" customHeight="1" thickBot="1">
      <c r="A33"/>
      <c r="B33" s="68"/>
      <c r="C33"/>
      <c r="D33"/>
      <c r="E33"/>
      <c r="F33" s="278" t="s">
        <v>787</v>
      </c>
      <c r="G33" s="278" t="s">
        <v>788</v>
      </c>
      <c r="H33" s="278" t="s">
        <v>789</v>
      </c>
      <c r="I33" s="278" t="s">
        <v>790</v>
      </c>
      <c r="J33" s="1256" t="s">
        <v>5</v>
      </c>
      <c r="K33" s="1257"/>
      <c r="L33" s="28"/>
      <c r="M33"/>
    </row>
    <row r="34" spans="1:13" s="1" customFormat="1" ht="15" customHeight="1">
      <c r="A34"/>
      <c r="B34"/>
      <c r="C34"/>
      <c r="D34"/>
      <c r="E34"/>
      <c r="F34" s="279" t="s">
        <v>791</v>
      </c>
      <c r="G34" s="279">
        <v>100</v>
      </c>
      <c r="H34" s="280">
        <v>50</v>
      </c>
      <c r="I34" s="281">
        <v>12.5</v>
      </c>
      <c r="J34" s="1258" t="s">
        <v>792</v>
      </c>
      <c r="K34" s="1259"/>
      <c r="L34" s="28"/>
      <c r="M34"/>
    </row>
    <row r="35" spans="1:13" s="1" customFormat="1" ht="15" customHeight="1">
      <c r="A35"/>
      <c r="B35"/>
      <c r="C35" s="887"/>
      <c r="D35"/>
      <c r="E35"/>
      <c r="F35" s="282" t="s">
        <v>793</v>
      </c>
      <c r="G35" s="282" t="s">
        <v>794</v>
      </c>
      <c r="H35" s="283">
        <v>45</v>
      </c>
      <c r="I35" s="284">
        <v>11.25</v>
      </c>
      <c r="J35" s="1260" t="s">
        <v>795</v>
      </c>
      <c r="K35" s="1261"/>
      <c r="L35" s="28"/>
      <c r="M35"/>
    </row>
    <row r="36" spans="1:13" s="1" customFormat="1" ht="15" customHeight="1">
      <c r="A36"/>
      <c r="D36"/>
      <c r="E36"/>
      <c r="F36" s="282" t="s">
        <v>31</v>
      </c>
      <c r="G36" s="282" t="s">
        <v>796</v>
      </c>
      <c r="H36" s="283">
        <v>30</v>
      </c>
      <c r="I36" s="284">
        <v>7.5</v>
      </c>
      <c r="J36" s="1260" t="s">
        <v>797</v>
      </c>
      <c r="K36" s="1261"/>
      <c r="L36" s="28"/>
      <c r="M36"/>
    </row>
    <row r="37" spans="1:13" s="1" customFormat="1" ht="15" customHeight="1" thickBot="1">
      <c r="A37" s="50"/>
      <c r="B37"/>
      <c r="C37" s="886"/>
      <c r="D37" s="50"/>
      <c r="E37" s="50"/>
      <c r="F37" s="285" t="s">
        <v>798</v>
      </c>
      <c r="G37" s="285" t="s">
        <v>799</v>
      </c>
      <c r="H37" s="285">
        <v>5</v>
      </c>
      <c r="I37" s="286">
        <v>1.25</v>
      </c>
      <c r="J37" s="1262" t="s">
        <v>800</v>
      </c>
      <c r="K37" s="1263"/>
      <c r="L37" s="28"/>
      <c r="M37"/>
    </row>
    <row r="38" spans="1:13" s="1" customFormat="1" ht="15" customHeight="1" thickBot="1">
      <c r="A38" s="50"/>
      <c r="C38" s="50"/>
      <c r="D38" s="50"/>
      <c r="E38" s="50"/>
      <c r="I38" s="50"/>
      <c r="K38" s="28"/>
      <c r="L38" s="28"/>
      <c r="M38"/>
    </row>
    <row r="39" spans="1:13" s="1" customFormat="1" ht="15" customHeight="1" thickBot="1">
      <c r="A39" s="50"/>
      <c r="C39" s="50"/>
      <c r="D39" s="50"/>
      <c r="E39" s="50"/>
      <c r="F39" s="1253" t="s">
        <v>801</v>
      </c>
      <c r="G39" s="1254"/>
      <c r="H39" s="1255"/>
      <c r="I39" s="50"/>
      <c r="K39" s="28"/>
      <c r="L39" s="28"/>
      <c r="M39"/>
    </row>
    <row r="40" spans="1:13" s="1" customFormat="1" ht="15" customHeight="1" thickBot="1">
      <c r="A40" s="50"/>
      <c r="C40" s="50"/>
      <c r="D40" s="50"/>
      <c r="E40" s="50"/>
      <c r="F40" s="943" t="s">
        <v>802</v>
      </c>
      <c r="G40" s="278" t="s">
        <v>789</v>
      </c>
      <c r="H40" s="278" t="s">
        <v>790</v>
      </c>
      <c r="I40" s="50"/>
      <c r="K40" s="28"/>
      <c r="L40" s="28"/>
      <c r="M40"/>
    </row>
    <row r="41" spans="1:13" s="1" customFormat="1" ht="15" customHeight="1">
      <c r="A41" s="50"/>
      <c r="C41" s="50"/>
      <c r="D41" s="50"/>
      <c r="E41" s="50"/>
      <c r="F41" s="280">
        <v>0</v>
      </c>
      <c r="G41" s="280">
        <v>50</v>
      </c>
      <c r="H41" s="281">
        <v>12.5</v>
      </c>
      <c r="I41" s="50"/>
      <c r="K41" s="28"/>
      <c r="L41" s="28"/>
      <c r="M41"/>
    </row>
    <row r="42" spans="1:13" s="1" customFormat="1" ht="15" customHeight="1">
      <c r="A42" s="50"/>
      <c r="C42" s="50"/>
      <c r="D42" s="50"/>
      <c r="E42" s="50"/>
      <c r="F42" s="287">
        <v>0.05</v>
      </c>
      <c r="G42" s="283">
        <v>45</v>
      </c>
      <c r="H42" s="284">
        <v>11.25</v>
      </c>
      <c r="I42" s="50"/>
      <c r="K42" s="28"/>
      <c r="L42" s="28"/>
      <c r="M42"/>
    </row>
    <row r="43" spans="1:13" s="1" customFormat="1" ht="15" customHeight="1">
      <c r="A43" s="50"/>
      <c r="C43" s="50"/>
      <c r="D43" s="50"/>
      <c r="E43" s="50"/>
      <c r="F43" s="287">
        <v>0.1</v>
      </c>
      <c r="G43" s="283">
        <v>40</v>
      </c>
      <c r="H43" s="284">
        <v>10</v>
      </c>
      <c r="I43" s="50"/>
      <c r="K43" s="28"/>
      <c r="L43" s="28"/>
      <c r="M43"/>
    </row>
    <row r="44" spans="1:13" s="1" customFormat="1" ht="15" customHeight="1">
      <c r="A44" s="50"/>
      <c r="C44" s="50"/>
      <c r="D44" s="50"/>
      <c r="E44" s="50"/>
      <c r="F44" s="287">
        <v>0.15</v>
      </c>
      <c r="G44" s="283">
        <v>35</v>
      </c>
      <c r="H44" s="284">
        <v>8.75</v>
      </c>
      <c r="I44" s="50"/>
      <c r="K44" s="28"/>
      <c r="L44" s="28"/>
      <c r="M44"/>
    </row>
    <row r="45" spans="1:13" s="1" customFormat="1" ht="15" customHeight="1">
      <c r="A45" s="50"/>
      <c r="C45" s="50"/>
      <c r="D45" s="50"/>
      <c r="E45" s="50"/>
      <c r="F45" s="287">
        <v>0.2</v>
      </c>
      <c r="G45" s="283">
        <v>30</v>
      </c>
      <c r="H45" s="284">
        <v>7.5</v>
      </c>
      <c r="I45" s="50"/>
      <c r="K45" s="28"/>
      <c r="L45" s="28"/>
      <c r="M45"/>
    </row>
    <row r="46" spans="1:13" s="1" customFormat="1" ht="15" customHeight="1">
      <c r="A46" s="50"/>
      <c r="C46" s="50"/>
      <c r="D46" s="50"/>
      <c r="E46" s="50"/>
      <c r="F46" s="287">
        <v>0.25</v>
      </c>
      <c r="G46" s="283">
        <v>25</v>
      </c>
      <c r="H46" s="284">
        <v>6.25</v>
      </c>
      <c r="I46" s="50"/>
      <c r="K46" s="28"/>
      <c r="L46" s="28"/>
      <c r="M46"/>
    </row>
    <row r="47" spans="1:13" s="1" customFormat="1" ht="15" customHeight="1" thickBot="1">
      <c r="A47" s="50"/>
      <c r="C47" s="50"/>
      <c r="D47" s="50"/>
      <c r="E47" s="50"/>
      <c r="F47" s="288" t="s">
        <v>803</v>
      </c>
      <c r="G47" s="289">
        <v>20</v>
      </c>
      <c r="H47" s="290">
        <v>5</v>
      </c>
      <c r="I47" s="50"/>
      <c r="K47" s="28"/>
      <c r="L47" s="28"/>
      <c r="M47"/>
    </row>
    <row r="48" spans="1:13" s="1" customFormat="1" ht="15" customHeight="1">
      <c r="A48" s="50"/>
      <c r="C48" s="50"/>
      <c r="D48" s="50"/>
      <c r="E48" s="50"/>
      <c r="F48" s="68"/>
      <c r="G48"/>
      <c r="H48"/>
      <c r="I48" s="50"/>
      <c r="K48" s="28"/>
      <c r="L48" s="28"/>
      <c r="M48"/>
    </row>
    <row r="49" spans="1:13" s="1" customFormat="1" ht="15" customHeight="1">
      <c r="A49" s="68"/>
      <c r="B49"/>
      <c r="C49"/>
      <c r="D49"/>
      <c r="E49"/>
      <c r="F49"/>
      <c r="G49"/>
      <c r="H49"/>
      <c r="I49"/>
      <c r="J49"/>
      <c r="M49"/>
    </row>
    <row r="50" spans="1:13" s="1" customFormat="1" ht="13" thickBot="1">
      <c r="G50"/>
      <c r="H50"/>
      <c r="I50"/>
      <c r="M50"/>
    </row>
    <row r="51" spans="1:13" s="1" customFormat="1" ht="15" customHeight="1">
      <c r="A51" s="1055" t="s">
        <v>45</v>
      </c>
      <c r="B51" s="1053"/>
      <c r="C51" s="1056"/>
      <c r="D51" s="422"/>
      <c r="G51"/>
      <c r="H51"/>
      <c r="I51"/>
      <c r="M51"/>
    </row>
    <row r="52" spans="1:13" s="1" customFormat="1" ht="15" customHeight="1">
      <c r="A52" s="1057"/>
      <c r="B52" s="1079"/>
      <c r="C52" s="1079"/>
      <c r="D52" s="1089"/>
      <c r="G52"/>
      <c r="H52"/>
      <c r="I52"/>
      <c r="M52"/>
    </row>
    <row r="53" spans="1:13" s="1" customFormat="1" ht="15" customHeight="1">
      <c r="A53" s="1059" t="s">
        <v>46</v>
      </c>
      <c r="B53" s="1080"/>
      <c r="C53" s="1079"/>
      <c r="D53" s="1089"/>
      <c r="G53"/>
      <c r="H53"/>
      <c r="I53"/>
      <c r="M53"/>
    </row>
    <row r="54" spans="1:13" s="1" customFormat="1" ht="15" customHeight="1">
      <c r="A54" s="1057"/>
      <c r="B54" s="1079"/>
      <c r="C54" s="1079"/>
      <c r="D54" s="1089"/>
      <c r="G54"/>
      <c r="H54"/>
      <c r="I54"/>
      <c r="M54"/>
    </row>
    <row r="55" spans="1:13" s="1" customFormat="1" ht="15" customHeight="1" thickBot="1">
      <c r="A55" s="1060" t="s">
        <v>47</v>
      </c>
      <c r="B55" s="1084"/>
      <c r="C55" s="1061" t="s">
        <v>48</v>
      </c>
      <c r="D55" s="1076"/>
      <c r="G55"/>
      <c r="H55"/>
      <c r="I55"/>
      <c r="M55"/>
    </row>
    <row r="56" spans="1:13" ht="15" customHeight="1">
      <c r="A56" s="68"/>
      <c r="E56" s="1"/>
      <c r="F56" s="1"/>
    </row>
    <row r="57" spans="1:13" ht="15" customHeight="1">
      <c r="A57" s="68"/>
      <c r="E57" s="1"/>
      <c r="F57" s="1"/>
    </row>
    <row r="58" spans="1:13" ht="15" customHeight="1">
      <c r="A58" s="68"/>
    </row>
    <row r="59" spans="1:13" ht="15" customHeight="1">
      <c r="A59" s="68"/>
    </row>
    <row r="60" spans="1:13" ht="15" customHeight="1">
      <c r="A60" s="68"/>
    </row>
    <row r="61" spans="1:13" ht="15" customHeight="1">
      <c r="A61" s="68"/>
    </row>
    <row r="62" spans="1:13" ht="15" customHeight="1">
      <c r="A62" s="68"/>
    </row>
    <row r="63" spans="1:13" ht="15" customHeight="1">
      <c r="A63" s="68"/>
    </row>
    <row r="64" spans="1:13" ht="15" customHeight="1">
      <c r="A64" s="68"/>
    </row>
    <row r="65" spans="1:1" ht="15" customHeight="1">
      <c r="A65" s="68"/>
    </row>
    <row r="66" spans="1:1" ht="15" customHeight="1">
      <c r="A66" s="68"/>
    </row>
    <row r="67" spans="1:1" ht="15" customHeight="1">
      <c r="A67" s="68"/>
    </row>
    <row r="68" spans="1:1" ht="15" customHeight="1">
      <c r="A68" s="68"/>
    </row>
    <row r="69" spans="1:1" ht="15" customHeight="1">
      <c r="A69" s="68"/>
    </row>
    <row r="70" spans="1:1" ht="15" customHeight="1">
      <c r="A70" s="68"/>
    </row>
    <row r="71" spans="1:1" ht="15" customHeight="1">
      <c r="A71" s="68"/>
    </row>
    <row r="72" spans="1:1" ht="15" customHeight="1">
      <c r="A72" s="68"/>
    </row>
    <row r="73" spans="1:1" ht="15" customHeight="1">
      <c r="A73" s="68"/>
    </row>
    <row r="74" spans="1:1" ht="15" customHeight="1">
      <c r="A74" s="68"/>
    </row>
    <row r="75" spans="1:1" ht="15" customHeight="1">
      <c r="A75" s="68"/>
    </row>
    <row r="76" spans="1:1" ht="15" customHeight="1">
      <c r="A76" s="68"/>
    </row>
    <row r="77" spans="1:1" ht="15" customHeight="1">
      <c r="A77" s="68"/>
    </row>
    <row r="78" spans="1:1" ht="15" customHeight="1">
      <c r="A78" s="68"/>
    </row>
    <row r="79" spans="1:1" ht="15" customHeight="1">
      <c r="A79" s="68"/>
    </row>
    <row r="80" spans="1:1" ht="15" customHeight="1">
      <c r="A80" s="68"/>
    </row>
    <row r="81" spans="1:1" ht="15" customHeight="1">
      <c r="A81" s="68"/>
    </row>
    <row r="82" spans="1:1" ht="15" customHeight="1">
      <c r="A82" s="68"/>
    </row>
    <row r="83" spans="1:1" ht="15" customHeight="1">
      <c r="A83" s="68"/>
    </row>
    <row r="84" spans="1:1" ht="15" customHeight="1">
      <c r="A84" s="68"/>
    </row>
    <row r="85" spans="1:1" ht="15" customHeight="1">
      <c r="A85" s="68"/>
    </row>
    <row r="86" spans="1:1" ht="15" customHeight="1">
      <c r="A86" s="68"/>
    </row>
    <row r="87" spans="1:1" ht="15" customHeight="1">
      <c r="A87" s="68"/>
    </row>
    <row r="88" spans="1:1" ht="15" customHeight="1">
      <c r="A88" s="68"/>
    </row>
    <row r="89" spans="1:1" ht="15" customHeight="1">
      <c r="A89" s="68"/>
    </row>
    <row r="90" spans="1:1" ht="15" customHeight="1">
      <c r="A90" s="68"/>
    </row>
    <row r="91" spans="1:1" ht="15" customHeight="1">
      <c r="A91" s="68"/>
    </row>
    <row r="92" spans="1:1" ht="15" customHeight="1">
      <c r="A92" s="68"/>
    </row>
    <row r="93" spans="1:1" ht="15" customHeight="1">
      <c r="A93" s="68"/>
    </row>
    <row r="94" spans="1:1" ht="15" customHeight="1">
      <c r="A94" s="68"/>
    </row>
    <row r="95" spans="1:1" ht="15" customHeight="1">
      <c r="A95" s="68"/>
    </row>
    <row r="96" spans="1:1" ht="15" customHeight="1">
      <c r="A96" s="68"/>
    </row>
    <row r="97" spans="1:1" ht="15" customHeight="1">
      <c r="A97" s="68"/>
    </row>
    <row r="98" spans="1:1" ht="15" customHeight="1">
      <c r="A98" s="68"/>
    </row>
    <row r="99" spans="1:1" ht="15" customHeight="1">
      <c r="A99" s="68"/>
    </row>
    <row r="100" spans="1:1" ht="15" customHeight="1">
      <c r="A100" s="68"/>
    </row>
    <row r="101" spans="1:1" ht="15" customHeight="1">
      <c r="A101" s="68"/>
    </row>
    <row r="102" spans="1:1" ht="15" customHeight="1">
      <c r="A102" s="68"/>
    </row>
    <row r="103" spans="1:1" ht="15" customHeight="1">
      <c r="A103" s="68"/>
    </row>
    <row r="104" spans="1:1" ht="15" customHeight="1">
      <c r="A104" s="68"/>
    </row>
    <row r="105" spans="1:1" ht="15" customHeight="1">
      <c r="A105" s="68"/>
    </row>
    <row r="106" spans="1:1" ht="15" customHeight="1">
      <c r="A106" s="68"/>
    </row>
    <row r="107" spans="1:1" ht="15" customHeight="1">
      <c r="A107" s="68"/>
    </row>
    <row r="108" spans="1:1" ht="15" customHeight="1">
      <c r="A108" s="68"/>
    </row>
    <row r="109" spans="1:1" ht="15" customHeight="1">
      <c r="A109" s="68"/>
    </row>
    <row r="110" spans="1:1" ht="15" customHeight="1">
      <c r="A110" s="68"/>
    </row>
    <row r="111" spans="1:1" ht="15" customHeight="1">
      <c r="A111" s="68"/>
    </row>
    <row r="112" spans="1:1" ht="15" customHeight="1">
      <c r="A112" s="68"/>
    </row>
    <row r="113" spans="1:1" ht="15" customHeight="1">
      <c r="A113" s="68"/>
    </row>
    <row r="114" spans="1:1" ht="15" customHeight="1">
      <c r="A114" s="68"/>
    </row>
    <row r="115" spans="1:1" ht="15" customHeight="1">
      <c r="A115" s="68"/>
    </row>
    <row r="116" spans="1:1" ht="15" customHeight="1">
      <c r="A116" s="68"/>
    </row>
    <row r="117" spans="1:1" ht="15" customHeight="1">
      <c r="A117" s="68"/>
    </row>
    <row r="118" spans="1:1" ht="15" customHeight="1">
      <c r="A118" s="68"/>
    </row>
    <row r="119" spans="1:1" ht="15" customHeight="1">
      <c r="A119" s="68"/>
    </row>
    <row r="120" spans="1:1" ht="15" customHeight="1">
      <c r="A120" s="68"/>
    </row>
    <row r="121" spans="1:1" ht="15" customHeight="1">
      <c r="A121" s="68"/>
    </row>
    <row r="122" spans="1:1" ht="15" customHeight="1">
      <c r="A122" s="68"/>
    </row>
    <row r="123" spans="1:1" ht="15" customHeight="1">
      <c r="A123" s="68"/>
    </row>
    <row r="124" spans="1:1" ht="15" customHeight="1">
      <c r="A124" s="68"/>
    </row>
    <row r="125" spans="1:1" ht="15" customHeight="1">
      <c r="A125" s="68"/>
    </row>
    <row r="126" spans="1:1" ht="15" customHeight="1">
      <c r="A126" s="68"/>
    </row>
    <row r="127" spans="1:1" ht="15" customHeight="1">
      <c r="A127" s="68"/>
    </row>
    <row r="128" spans="1:1" ht="15" customHeight="1">
      <c r="A128" s="68"/>
    </row>
    <row r="129" spans="1:1" ht="15" customHeight="1">
      <c r="A129" s="68"/>
    </row>
    <row r="130" spans="1:1" ht="15" customHeight="1">
      <c r="A130" s="68"/>
    </row>
    <row r="131" spans="1:1" ht="15" customHeight="1">
      <c r="A131" s="68"/>
    </row>
    <row r="132" spans="1:1" ht="15" customHeight="1">
      <c r="A132" s="68"/>
    </row>
    <row r="133" spans="1:1" ht="15" customHeight="1">
      <c r="A133" s="68"/>
    </row>
    <row r="134" spans="1:1" ht="15" customHeight="1">
      <c r="A134" s="68"/>
    </row>
    <row r="135" spans="1:1" ht="15" customHeight="1">
      <c r="A135" s="68"/>
    </row>
    <row r="136" spans="1:1" ht="15" customHeight="1">
      <c r="A136" s="68"/>
    </row>
    <row r="137" spans="1:1" ht="15" customHeight="1">
      <c r="A137" s="68"/>
    </row>
    <row r="138" spans="1:1" ht="15" customHeight="1">
      <c r="A138" s="68"/>
    </row>
    <row r="139" spans="1:1" ht="15" customHeight="1">
      <c r="A139" s="68"/>
    </row>
    <row r="140" spans="1:1" ht="15" customHeight="1">
      <c r="A140" s="68"/>
    </row>
    <row r="141" spans="1:1" ht="15" customHeight="1">
      <c r="A141" s="68"/>
    </row>
    <row r="142" spans="1:1" ht="15" customHeight="1">
      <c r="A142" s="68"/>
    </row>
    <row r="143" spans="1:1" ht="15" customHeight="1">
      <c r="A143" s="68"/>
    </row>
    <row r="144" spans="1:1" ht="15" customHeight="1">
      <c r="A144" s="68"/>
    </row>
    <row r="145" spans="1:1" ht="15" customHeight="1">
      <c r="A145" s="68"/>
    </row>
    <row r="146" spans="1:1" ht="15" customHeight="1">
      <c r="A146" s="68"/>
    </row>
    <row r="147" spans="1:1" ht="15" customHeight="1">
      <c r="A147" s="68"/>
    </row>
    <row r="148" spans="1:1" ht="15" customHeight="1">
      <c r="A148" s="68"/>
    </row>
    <row r="149" spans="1:1" ht="15" customHeight="1">
      <c r="A149" s="68"/>
    </row>
    <row r="150" spans="1:1" ht="15" customHeight="1">
      <c r="A150" s="68"/>
    </row>
    <row r="151" spans="1:1" ht="15" customHeight="1">
      <c r="A151" s="68"/>
    </row>
    <row r="152" spans="1:1" ht="15" customHeight="1">
      <c r="A152" s="68"/>
    </row>
    <row r="153" spans="1:1" ht="15" customHeight="1">
      <c r="A153" s="68"/>
    </row>
    <row r="154" spans="1:1" ht="15" customHeight="1">
      <c r="A154" s="68"/>
    </row>
    <row r="155" spans="1:1" ht="15" customHeight="1">
      <c r="A155" s="68"/>
    </row>
    <row r="156" spans="1:1" ht="15" customHeight="1">
      <c r="A156" s="68"/>
    </row>
    <row r="157" spans="1:1" ht="15" customHeight="1">
      <c r="A157" s="68"/>
    </row>
    <row r="158" spans="1:1" ht="15" customHeight="1">
      <c r="A158" s="68"/>
    </row>
    <row r="159" spans="1:1" ht="15" customHeight="1">
      <c r="A159" s="68"/>
    </row>
    <row r="160" spans="1:1" ht="15" customHeight="1">
      <c r="A160" s="68"/>
    </row>
    <row r="161" spans="1:1" ht="15" customHeight="1">
      <c r="A161" s="68"/>
    </row>
    <row r="162" spans="1:1" ht="15" customHeight="1">
      <c r="A162" s="68"/>
    </row>
    <row r="163" spans="1:1" ht="15" customHeight="1">
      <c r="A163" s="68"/>
    </row>
    <row r="164" spans="1:1" ht="15" customHeight="1">
      <c r="A164" s="68"/>
    </row>
    <row r="165" spans="1:1" ht="15" customHeight="1">
      <c r="A165" s="68"/>
    </row>
    <row r="166" spans="1:1" ht="15" customHeight="1">
      <c r="A166" s="68"/>
    </row>
    <row r="167" spans="1:1" ht="15" customHeight="1">
      <c r="A167" s="68"/>
    </row>
    <row r="168" spans="1:1" ht="15" customHeight="1">
      <c r="A168" s="68"/>
    </row>
    <row r="169" spans="1:1" ht="15" customHeight="1">
      <c r="A169" s="68"/>
    </row>
    <row r="170" spans="1:1" ht="15" customHeight="1">
      <c r="A170" s="68"/>
    </row>
    <row r="171" spans="1:1" ht="15" customHeight="1">
      <c r="A171" s="68"/>
    </row>
    <row r="172" spans="1:1" ht="15" customHeight="1">
      <c r="A172" s="68"/>
    </row>
    <row r="173" spans="1:1" ht="15" customHeight="1">
      <c r="A173" s="68"/>
    </row>
    <row r="174" spans="1:1" ht="15" customHeight="1">
      <c r="A174" s="68"/>
    </row>
    <row r="175" spans="1:1" ht="15" customHeight="1">
      <c r="A175" s="68"/>
    </row>
    <row r="176" spans="1:1" ht="15" customHeight="1">
      <c r="A176" s="68"/>
    </row>
    <row r="177" spans="1:1" ht="15" customHeight="1">
      <c r="A177" s="68"/>
    </row>
    <row r="178" spans="1:1" ht="15" customHeight="1">
      <c r="A178" s="68"/>
    </row>
    <row r="179" spans="1:1" ht="15" customHeight="1">
      <c r="A179" s="68"/>
    </row>
    <row r="180" spans="1:1" ht="15" customHeight="1">
      <c r="A180" s="68"/>
    </row>
    <row r="181" spans="1:1" ht="15" customHeight="1">
      <c r="A181" s="68"/>
    </row>
    <row r="182" spans="1:1" ht="15" customHeight="1">
      <c r="A182" s="68"/>
    </row>
    <row r="183" spans="1:1" ht="15" customHeight="1">
      <c r="A183" s="68"/>
    </row>
    <row r="184" spans="1:1" ht="15" customHeight="1">
      <c r="A184" s="68"/>
    </row>
    <row r="185" spans="1:1" ht="15" customHeight="1">
      <c r="A185" s="68"/>
    </row>
    <row r="186" spans="1:1" ht="15" customHeight="1">
      <c r="A186" s="68"/>
    </row>
    <row r="187" spans="1:1" ht="15" customHeight="1">
      <c r="A187" s="68"/>
    </row>
    <row r="188" spans="1:1" ht="15" customHeight="1">
      <c r="A188" s="68"/>
    </row>
    <row r="189" spans="1:1" ht="15" customHeight="1">
      <c r="A189" s="68"/>
    </row>
    <row r="190" spans="1:1" ht="15" customHeight="1">
      <c r="A190" s="68"/>
    </row>
    <row r="191" spans="1:1" ht="15" customHeight="1">
      <c r="A191" s="68"/>
    </row>
    <row r="192" spans="1:1" ht="15" customHeight="1">
      <c r="A192" s="68"/>
    </row>
    <row r="193" spans="1:1" ht="15" customHeight="1">
      <c r="A193" s="68"/>
    </row>
    <row r="194" spans="1:1" ht="15" customHeight="1">
      <c r="A194" s="68"/>
    </row>
    <row r="195" spans="1:1" ht="15" customHeight="1">
      <c r="A195" s="68"/>
    </row>
    <row r="196" spans="1:1" ht="15" customHeight="1">
      <c r="A196" s="68"/>
    </row>
    <row r="197" spans="1:1" ht="15" customHeight="1">
      <c r="A197" s="68"/>
    </row>
    <row r="198" spans="1:1" ht="15" customHeight="1">
      <c r="A198" s="68"/>
    </row>
    <row r="199" spans="1:1" ht="15" customHeight="1">
      <c r="A199" s="68"/>
    </row>
    <row r="200" spans="1:1" ht="15" customHeight="1">
      <c r="A200" s="68"/>
    </row>
    <row r="201" spans="1:1" ht="15" customHeight="1">
      <c r="A201" s="68"/>
    </row>
    <row r="202" spans="1:1" ht="15" customHeight="1">
      <c r="A202" s="68"/>
    </row>
    <row r="203" spans="1:1" ht="15" customHeight="1">
      <c r="A203" s="68"/>
    </row>
    <row r="204" spans="1:1" ht="15" customHeight="1">
      <c r="A204" s="68"/>
    </row>
    <row r="205" spans="1:1" ht="15" customHeight="1">
      <c r="A205" s="68"/>
    </row>
    <row r="206" spans="1:1" ht="15" customHeight="1">
      <c r="A206" s="68"/>
    </row>
    <row r="207" spans="1:1" ht="15" customHeight="1">
      <c r="A207" s="68"/>
    </row>
    <row r="208" spans="1:1" ht="15" customHeight="1">
      <c r="A208" s="68"/>
    </row>
    <row r="209" spans="1:1" ht="15" customHeight="1">
      <c r="A209" s="68"/>
    </row>
    <row r="210" spans="1:1" ht="15" customHeight="1">
      <c r="A210" s="68"/>
    </row>
    <row r="211" spans="1:1" ht="15" customHeight="1">
      <c r="A211" s="68"/>
    </row>
    <row r="212" spans="1:1" ht="15" customHeight="1">
      <c r="A212" s="68"/>
    </row>
    <row r="213" spans="1:1" ht="15" customHeight="1">
      <c r="A213" s="68"/>
    </row>
    <row r="214" spans="1:1" ht="15" customHeight="1">
      <c r="A214" s="68"/>
    </row>
    <row r="215" spans="1:1" ht="15" customHeight="1">
      <c r="A215" s="68"/>
    </row>
    <row r="216" spans="1:1" ht="15" customHeight="1">
      <c r="A216" s="68"/>
    </row>
    <row r="217" spans="1:1" ht="15" customHeight="1">
      <c r="A217" s="68"/>
    </row>
    <row r="218" spans="1:1" ht="15" customHeight="1">
      <c r="A218" s="68"/>
    </row>
    <row r="219" spans="1:1" ht="15" customHeight="1">
      <c r="A219" s="68"/>
    </row>
    <row r="220" spans="1:1" ht="15" customHeight="1">
      <c r="A220" s="68"/>
    </row>
    <row r="221" spans="1:1" ht="15" customHeight="1">
      <c r="A221" s="68"/>
    </row>
    <row r="222" spans="1:1" ht="15" customHeight="1">
      <c r="A222" s="68"/>
    </row>
    <row r="223" spans="1:1" ht="15" customHeight="1">
      <c r="A223" s="68"/>
    </row>
    <row r="224" spans="1:1" ht="15" customHeight="1">
      <c r="A224" s="68"/>
    </row>
    <row r="225" spans="1:1" ht="15" customHeight="1">
      <c r="A225" s="68"/>
    </row>
    <row r="226" spans="1:1" ht="15" customHeight="1">
      <c r="A226" s="68"/>
    </row>
    <row r="227" spans="1:1" ht="15" customHeight="1">
      <c r="A227" s="68"/>
    </row>
    <row r="228" spans="1:1" ht="15" customHeight="1">
      <c r="A228" s="68"/>
    </row>
    <row r="229" spans="1:1" ht="15" customHeight="1">
      <c r="A229" s="68"/>
    </row>
    <row r="230" spans="1:1" ht="15" customHeight="1">
      <c r="A230" s="68"/>
    </row>
    <row r="231" spans="1:1" ht="15" customHeight="1">
      <c r="A231" s="68"/>
    </row>
    <row r="232" spans="1:1" ht="15" customHeight="1">
      <c r="A232" s="68"/>
    </row>
    <row r="233" spans="1:1" ht="15" customHeight="1">
      <c r="A233" s="68"/>
    </row>
    <row r="234" spans="1:1" ht="15" customHeight="1">
      <c r="A234" s="68"/>
    </row>
    <row r="235" spans="1:1" ht="15" customHeight="1">
      <c r="A235" s="68"/>
    </row>
    <row r="236" spans="1:1" ht="15" customHeight="1">
      <c r="A236" s="68"/>
    </row>
    <row r="237" spans="1:1" ht="15" customHeight="1">
      <c r="A237" s="68"/>
    </row>
    <row r="238" spans="1:1" ht="15" customHeight="1">
      <c r="A238" s="68"/>
    </row>
    <row r="239" spans="1:1" ht="15" customHeight="1">
      <c r="A239" s="68"/>
    </row>
    <row r="240" spans="1:1" ht="15" customHeight="1">
      <c r="A240" s="68"/>
    </row>
    <row r="241" spans="1:1" ht="15" customHeight="1">
      <c r="A241" s="68"/>
    </row>
    <row r="242" spans="1:1" ht="15" customHeight="1">
      <c r="A242" s="68"/>
    </row>
    <row r="243" spans="1:1" ht="15" customHeight="1">
      <c r="A243" s="68"/>
    </row>
    <row r="244" spans="1:1" ht="15" customHeight="1">
      <c r="A244" s="68"/>
    </row>
    <row r="245" spans="1:1" ht="15" customHeight="1">
      <c r="A245" s="68"/>
    </row>
    <row r="246" spans="1:1" ht="15" customHeight="1">
      <c r="A246" s="68"/>
    </row>
    <row r="247" spans="1:1" ht="15" customHeight="1">
      <c r="A247" s="68"/>
    </row>
    <row r="248" spans="1:1" ht="15" customHeight="1">
      <c r="A248" s="68"/>
    </row>
    <row r="249" spans="1:1" ht="15" customHeight="1">
      <c r="A249" s="68"/>
    </row>
    <row r="250" spans="1:1" ht="15" customHeight="1">
      <c r="A250" s="68"/>
    </row>
    <row r="251" spans="1:1" ht="15" customHeight="1">
      <c r="A251" s="68"/>
    </row>
    <row r="252" spans="1:1" ht="15" customHeight="1">
      <c r="A252" s="68"/>
    </row>
    <row r="253" spans="1:1" ht="15" customHeight="1">
      <c r="A253" s="68"/>
    </row>
    <row r="254" spans="1:1" ht="15" customHeight="1">
      <c r="A254" s="68"/>
    </row>
    <row r="255" spans="1:1" ht="15" customHeight="1">
      <c r="A255" s="68"/>
    </row>
    <row r="256" spans="1:1" ht="15" customHeight="1">
      <c r="A256" s="68"/>
    </row>
    <row r="257" spans="1:1" ht="15" customHeight="1">
      <c r="A257" s="68"/>
    </row>
    <row r="258" spans="1:1" ht="15" customHeight="1">
      <c r="A258" s="68"/>
    </row>
    <row r="259" spans="1:1" ht="15" customHeight="1">
      <c r="A259" s="68"/>
    </row>
    <row r="260" spans="1:1" ht="15" customHeight="1">
      <c r="A260" s="68"/>
    </row>
    <row r="261" spans="1:1" ht="15" customHeight="1">
      <c r="A261" s="68"/>
    </row>
    <row r="262" spans="1:1" ht="15" customHeight="1">
      <c r="A262" s="68"/>
    </row>
    <row r="263" spans="1:1" ht="15" customHeight="1">
      <c r="A263" s="68"/>
    </row>
    <row r="264" spans="1:1" ht="15" customHeight="1">
      <c r="A264" s="68"/>
    </row>
    <row r="265" spans="1:1" ht="15" customHeight="1">
      <c r="A265" s="68"/>
    </row>
    <row r="266" spans="1:1" ht="15" customHeight="1">
      <c r="A266" s="68"/>
    </row>
    <row r="267" spans="1:1" ht="15" customHeight="1">
      <c r="A267" s="68"/>
    </row>
    <row r="268" spans="1:1" ht="15" customHeight="1">
      <c r="A268" s="68"/>
    </row>
    <row r="269" spans="1:1" ht="15" customHeight="1">
      <c r="A269" s="68"/>
    </row>
    <row r="270" spans="1:1" ht="15" customHeight="1">
      <c r="A270" s="68"/>
    </row>
    <row r="271" spans="1:1" ht="15" customHeight="1">
      <c r="A271" s="68"/>
    </row>
    <row r="272" spans="1:1" ht="15" customHeight="1">
      <c r="A272" s="68"/>
    </row>
    <row r="273" spans="1:1" ht="15" customHeight="1">
      <c r="A273" s="68"/>
    </row>
    <row r="274" spans="1:1" ht="15" customHeight="1">
      <c r="A274" s="68"/>
    </row>
    <row r="275" spans="1:1" ht="15" customHeight="1">
      <c r="A275" s="68"/>
    </row>
    <row r="276" spans="1:1" ht="15" customHeight="1">
      <c r="A276" s="68"/>
    </row>
    <row r="277" spans="1:1" ht="15" customHeight="1">
      <c r="A277" s="68"/>
    </row>
    <row r="278" spans="1:1" ht="15" customHeight="1">
      <c r="A278" s="68"/>
    </row>
    <row r="279" spans="1:1" ht="15" customHeight="1">
      <c r="A279" s="68"/>
    </row>
    <row r="280" spans="1:1" ht="15" customHeight="1">
      <c r="A280" s="68"/>
    </row>
    <row r="281" spans="1:1" ht="15" customHeight="1">
      <c r="A281" s="68"/>
    </row>
    <row r="282" spans="1:1" ht="15" customHeight="1">
      <c r="A282" s="68"/>
    </row>
    <row r="283" spans="1:1" ht="15" customHeight="1">
      <c r="A283" s="68"/>
    </row>
    <row r="284" spans="1:1" ht="15" customHeight="1">
      <c r="A284" s="68"/>
    </row>
    <row r="285" spans="1:1" ht="15" customHeight="1">
      <c r="A285" s="68"/>
    </row>
    <row r="286" spans="1:1" ht="15" customHeight="1">
      <c r="A286" s="68"/>
    </row>
    <row r="287" spans="1:1" ht="15" customHeight="1">
      <c r="A287" s="68"/>
    </row>
    <row r="288" spans="1:1" ht="15" customHeight="1">
      <c r="A288" s="68"/>
    </row>
    <row r="289" spans="1:1" ht="15" customHeight="1">
      <c r="A289" s="68"/>
    </row>
    <row r="290" spans="1:1" ht="15" customHeight="1">
      <c r="A290" s="68"/>
    </row>
    <row r="291" spans="1:1" ht="15" customHeight="1">
      <c r="A291" s="68"/>
    </row>
    <row r="292" spans="1:1" ht="15" customHeight="1">
      <c r="A292" s="68"/>
    </row>
    <row r="293" spans="1:1" ht="15" customHeight="1">
      <c r="A293" s="68"/>
    </row>
    <row r="294" spans="1:1" ht="15" customHeight="1">
      <c r="A294" s="68"/>
    </row>
    <row r="295" spans="1:1" ht="15" customHeight="1">
      <c r="A295" s="68"/>
    </row>
    <row r="296" spans="1:1" ht="15" customHeight="1">
      <c r="A296" s="68"/>
    </row>
    <row r="297" spans="1:1" ht="15" customHeight="1">
      <c r="A297" s="68"/>
    </row>
    <row r="298" spans="1:1" ht="15" customHeight="1">
      <c r="A298" s="68"/>
    </row>
    <row r="299" spans="1:1" ht="15" customHeight="1">
      <c r="A299" s="68"/>
    </row>
    <row r="300" spans="1:1" ht="15" customHeight="1">
      <c r="A300" s="68"/>
    </row>
    <row r="301" spans="1:1" ht="15" customHeight="1">
      <c r="A301" s="68"/>
    </row>
    <row r="302" spans="1:1" ht="15" customHeight="1">
      <c r="A302" s="68"/>
    </row>
    <row r="303" spans="1:1" ht="15" customHeight="1">
      <c r="A303" s="68"/>
    </row>
    <row r="304" spans="1:1" ht="15" customHeight="1">
      <c r="A304" s="68"/>
    </row>
    <row r="305" spans="1:1" ht="15" customHeight="1">
      <c r="A305" s="68"/>
    </row>
    <row r="306" spans="1:1" ht="15" customHeight="1">
      <c r="A306" s="68"/>
    </row>
    <row r="307" spans="1:1" ht="15" customHeight="1">
      <c r="A307" s="68"/>
    </row>
    <row r="308" spans="1:1" ht="15" customHeight="1">
      <c r="A308" s="68"/>
    </row>
    <row r="309" spans="1:1" ht="15" customHeight="1">
      <c r="A309" s="68"/>
    </row>
    <row r="310" spans="1:1" ht="15" customHeight="1">
      <c r="A310" s="68"/>
    </row>
    <row r="311" spans="1:1" ht="15" customHeight="1">
      <c r="A311" s="68"/>
    </row>
    <row r="312" spans="1:1" ht="15" customHeight="1">
      <c r="A312" s="68"/>
    </row>
    <row r="313" spans="1:1" ht="15" customHeight="1">
      <c r="A313" s="68"/>
    </row>
    <row r="314" spans="1:1" ht="15" customHeight="1">
      <c r="A314" s="68"/>
    </row>
    <row r="315" spans="1:1" ht="15" customHeight="1">
      <c r="A315" s="68"/>
    </row>
    <row r="316" spans="1:1" ht="15" customHeight="1">
      <c r="A316" s="68"/>
    </row>
    <row r="317" spans="1:1" ht="15" customHeight="1">
      <c r="A317" s="68"/>
    </row>
    <row r="318" spans="1:1" ht="15" customHeight="1">
      <c r="A318" s="68"/>
    </row>
    <row r="319" spans="1:1" ht="15" customHeight="1">
      <c r="A319" s="68"/>
    </row>
    <row r="320" spans="1:1" ht="15" customHeight="1">
      <c r="A320" s="68"/>
    </row>
    <row r="321" spans="1:1" ht="15" customHeight="1">
      <c r="A321" s="68"/>
    </row>
    <row r="322" spans="1:1" ht="15" customHeight="1">
      <c r="A322" s="68"/>
    </row>
    <row r="323" spans="1:1" ht="15" customHeight="1">
      <c r="A323" s="68"/>
    </row>
    <row r="324" spans="1:1" ht="15" customHeight="1">
      <c r="A324" s="68"/>
    </row>
    <row r="325" spans="1:1" ht="15" customHeight="1">
      <c r="A325" s="68"/>
    </row>
    <row r="326" spans="1:1" ht="15" customHeight="1">
      <c r="A326" s="68"/>
    </row>
    <row r="327" spans="1:1" ht="15" customHeight="1">
      <c r="A327" s="68"/>
    </row>
    <row r="328" spans="1:1" ht="15" customHeight="1">
      <c r="A328" s="68"/>
    </row>
    <row r="329" spans="1:1" ht="15" customHeight="1">
      <c r="A329" s="68"/>
    </row>
    <row r="330" spans="1:1" ht="15" customHeight="1">
      <c r="A330" s="68"/>
    </row>
    <row r="331" spans="1:1" ht="15" customHeight="1">
      <c r="A331" s="68"/>
    </row>
    <row r="332" spans="1:1" ht="15" customHeight="1">
      <c r="A332" s="68"/>
    </row>
    <row r="333" spans="1:1" ht="15" customHeight="1">
      <c r="A333" s="68"/>
    </row>
    <row r="334" spans="1:1" ht="15" customHeight="1">
      <c r="A334" s="68"/>
    </row>
    <row r="335" spans="1:1" ht="15" customHeight="1">
      <c r="A335" s="68"/>
    </row>
    <row r="336" spans="1:1" ht="15" customHeight="1">
      <c r="A336" s="68"/>
    </row>
    <row r="337" spans="1:1" ht="15" customHeight="1">
      <c r="A337" s="68"/>
    </row>
    <row r="338" spans="1:1" ht="15" customHeight="1">
      <c r="A338" s="68"/>
    </row>
    <row r="339" spans="1:1" ht="15" customHeight="1">
      <c r="A339" s="68"/>
    </row>
    <row r="340" spans="1:1" ht="15" customHeight="1">
      <c r="A340" s="68"/>
    </row>
    <row r="341" spans="1:1" ht="15" customHeight="1">
      <c r="A341" s="68"/>
    </row>
    <row r="342" spans="1:1" ht="15" customHeight="1">
      <c r="A342" s="68"/>
    </row>
    <row r="343" spans="1:1" ht="15" customHeight="1">
      <c r="A343" s="68"/>
    </row>
    <row r="344" spans="1:1" ht="15" customHeight="1">
      <c r="A344" s="68"/>
    </row>
    <row r="345" spans="1:1" ht="15" customHeight="1">
      <c r="A345" s="68"/>
    </row>
    <row r="346" spans="1:1" ht="15" customHeight="1">
      <c r="A346" s="68"/>
    </row>
    <row r="347" spans="1:1" ht="15" customHeight="1">
      <c r="A347" s="68"/>
    </row>
    <row r="348" spans="1:1" ht="15" customHeight="1">
      <c r="A348" s="68"/>
    </row>
    <row r="349" spans="1:1" ht="15" customHeight="1">
      <c r="A349" s="68"/>
    </row>
    <row r="350" spans="1:1" ht="15" customHeight="1">
      <c r="A350" s="68"/>
    </row>
    <row r="351" spans="1:1" ht="15" customHeight="1">
      <c r="A351" s="68"/>
    </row>
    <row r="352" spans="1:1" ht="15" customHeight="1">
      <c r="A352" s="68"/>
    </row>
    <row r="353" spans="1:1" ht="15" customHeight="1">
      <c r="A353" s="68"/>
    </row>
    <row r="354" spans="1:1" ht="15" customHeight="1">
      <c r="A354" s="68"/>
    </row>
    <row r="355" spans="1:1" ht="15" customHeight="1">
      <c r="A355" s="68"/>
    </row>
    <row r="356" spans="1:1" ht="15" customHeight="1">
      <c r="A356" s="68"/>
    </row>
    <row r="357" spans="1:1" ht="15" customHeight="1">
      <c r="A357" s="68"/>
    </row>
    <row r="358" spans="1:1" ht="15" customHeight="1">
      <c r="A358" s="68"/>
    </row>
    <row r="359" spans="1:1" ht="15" customHeight="1">
      <c r="A359" s="68"/>
    </row>
    <row r="360" spans="1:1" ht="15" customHeight="1">
      <c r="A360" s="68"/>
    </row>
    <row r="361" spans="1:1" ht="15" customHeight="1">
      <c r="A361" s="68"/>
    </row>
    <row r="362" spans="1:1" ht="15" customHeight="1">
      <c r="A362" s="68"/>
    </row>
  </sheetData>
  <mergeCells count="13">
    <mergeCell ref="K10:K12"/>
    <mergeCell ref="F10:F12"/>
    <mergeCell ref="G10:G12"/>
    <mergeCell ref="H10:H12"/>
    <mergeCell ref="I10:I12"/>
    <mergeCell ref="J10:J12"/>
    <mergeCell ref="F39:H39"/>
    <mergeCell ref="F32:K32"/>
    <mergeCell ref="J33:K33"/>
    <mergeCell ref="J34:K34"/>
    <mergeCell ref="J35:K35"/>
    <mergeCell ref="J36:K36"/>
    <mergeCell ref="J37:K37"/>
  </mergeCells>
  <pageMargins left="0.25" right="0.25" top="0.75" bottom="0.75" header="0.3" footer="0.3"/>
  <pageSetup paperSize="7" scale="47" orientation="landscape" r:id="rId1"/>
  <headerFooter>
    <oddFooter>&amp;L&amp;1#&amp;"Arial"&amp;11&amp;K000000SW Private Commercial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B31F-97B0-4291-99AC-FDBDFA47065B}">
  <dimension ref="A1:R275"/>
  <sheetViews>
    <sheetView zoomScaleNormal="100" zoomScalePageLayoutView="55" workbookViewId="0">
      <selection sqref="A1:XFD1048576"/>
    </sheetView>
  </sheetViews>
  <sheetFormatPr defaultColWidth="9.1796875" defaultRowHeight="12.5"/>
  <cols>
    <col min="1" max="1" width="7.1796875" style="91" customWidth="1"/>
    <col min="2" max="2" width="54.81640625" style="91" customWidth="1"/>
    <col min="3" max="3" width="19.81640625" style="91" customWidth="1"/>
    <col min="4" max="4" width="16.1796875" style="91" customWidth="1"/>
    <col min="5" max="5" width="12.1796875" style="91" customWidth="1"/>
    <col min="6" max="6" width="19.1796875" style="91" customWidth="1"/>
    <col min="7" max="7" width="20.54296875" style="91" customWidth="1"/>
    <col min="8" max="8" width="18" style="91" customWidth="1"/>
    <col min="9" max="9" width="1.81640625" style="91" customWidth="1"/>
    <col min="10" max="10" width="14.54296875" style="91" customWidth="1"/>
    <col min="11" max="11" width="11.81640625" style="91" customWidth="1"/>
    <col min="12" max="12" width="2.453125" style="91" customWidth="1"/>
    <col min="13" max="13" width="23.54296875" style="91" customWidth="1"/>
    <col min="14" max="14" width="12.453125" style="91" customWidth="1"/>
    <col min="15" max="15" width="23.7265625" style="91" customWidth="1"/>
    <col min="16" max="16" width="25.7265625" style="91" customWidth="1"/>
    <col min="17" max="17" width="12.7265625" style="91" customWidth="1"/>
    <col min="18" max="18" width="15.7265625" style="91" customWidth="1"/>
    <col min="19" max="16384" width="9.1796875" style="91"/>
  </cols>
  <sheetData>
    <row r="1" spans="1:18" s="85" customFormat="1" ht="20">
      <c r="A1" s="83" t="s">
        <v>0</v>
      </c>
      <c r="B1" s="84"/>
      <c r="C1" s="84"/>
    </row>
    <row r="2" spans="1:18" s="85" customFormat="1" ht="20"/>
    <row r="3" spans="1:18" s="85" customFormat="1" ht="20">
      <c r="A3" s="86" t="s">
        <v>1</v>
      </c>
      <c r="B3" s="87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5.5">
      <c r="A4" s="89"/>
      <c r="B4" s="90"/>
      <c r="C4" s="90"/>
    </row>
    <row r="5" spans="1:18" ht="16" thickBot="1">
      <c r="A5" s="89"/>
      <c r="B5" s="90"/>
      <c r="C5" s="90"/>
    </row>
    <row r="6" spans="1:18" ht="20">
      <c r="A6" s="1282" t="s">
        <v>2</v>
      </c>
      <c r="B6" s="1283"/>
      <c r="C6" s="1283"/>
      <c r="D6" s="1283"/>
      <c r="E6" s="1283"/>
      <c r="F6" s="1283"/>
      <c r="G6" s="1284"/>
    </row>
    <row r="7" spans="1:18" ht="20.5" thickBot="1">
      <c r="A7" s="1285" t="s">
        <v>804</v>
      </c>
      <c r="B7" s="1286"/>
      <c r="C7" s="1286"/>
      <c r="D7" s="1286"/>
      <c r="E7" s="1286"/>
      <c r="F7" s="1286"/>
      <c r="G7" s="1287"/>
    </row>
    <row r="8" spans="1:18" ht="15.5">
      <c r="A8" s="89"/>
      <c r="R8" s="446"/>
    </row>
    <row r="9" spans="1:18" ht="16" thickBot="1">
      <c r="A9" s="89"/>
      <c r="B9" s="92">
        <v>1</v>
      </c>
      <c r="C9" s="93">
        <v>2</v>
      </c>
      <c r="D9" s="93">
        <v>3</v>
      </c>
      <c r="E9" s="93">
        <v>4</v>
      </c>
      <c r="F9" s="93">
        <v>5</v>
      </c>
      <c r="G9" s="93">
        <v>6</v>
      </c>
      <c r="H9" s="94">
        <v>7</v>
      </c>
      <c r="J9" s="95">
        <v>8</v>
      </c>
      <c r="K9" s="96">
        <v>9</v>
      </c>
      <c r="M9" s="92">
        <v>10</v>
      </c>
      <c r="N9" s="93">
        <v>11</v>
      </c>
      <c r="O9" s="93">
        <v>12</v>
      </c>
      <c r="P9" s="93">
        <v>13</v>
      </c>
      <c r="Q9" s="94">
        <v>14</v>
      </c>
      <c r="R9" s="94">
        <v>15</v>
      </c>
    </row>
    <row r="10" spans="1:18">
      <c r="B10" s="1279" t="s">
        <v>805</v>
      </c>
      <c r="C10" s="1267" t="s">
        <v>806</v>
      </c>
      <c r="D10" s="1267" t="s">
        <v>807</v>
      </c>
      <c r="E10" s="1267" t="s">
        <v>808</v>
      </c>
      <c r="F10" s="1267" t="s">
        <v>809</v>
      </c>
      <c r="G10" s="1267" t="s">
        <v>810</v>
      </c>
      <c r="H10" s="1270" t="s">
        <v>1488</v>
      </c>
      <c r="J10" s="1273" t="s">
        <v>811</v>
      </c>
      <c r="K10" s="1276" t="s">
        <v>812</v>
      </c>
      <c r="M10" s="1279" t="s">
        <v>813</v>
      </c>
      <c r="N10" s="1267" t="s">
        <v>814</v>
      </c>
      <c r="O10" s="1267" t="s">
        <v>815</v>
      </c>
      <c r="P10" s="1267" t="s">
        <v>816</v>
      </c>
      <c r="Q10" s="1270" t="s">
        <v>759</v>
      </c>
      <c r="R10" s="1270" t="s">
        <v>772</v>
      </c>
    </row>
    <row r="11" spans="1:18">
      <c r="B11" s="1280"/>
      <c r="C11" s="1267"/>
      <c r="D11" s="1267"/>
      <c r="E11" s="1267"/>
      <c r="F11" s="1267"/>
      <c r="G11" s="1267"/>
      <c r="H11" s="1271" t="s">
        <v>745</v>
      </c>
      <c r="J11" s="1274" t="s">
        <v>745</v>
      </c>
      <c r="K11" s="1277" t="s">
        <v>745</v>
      </c>
      <c r="M11" s="1280"/>
      <c r="N11" s="1268"/>
      <c r="O11" s="1268"/>
      <c r="P11" s="1268"/>
      <c r="Q11" s="1271"/>
      <c r="R11" s="1271"/>
    </row>
    <row r="12" spans="1:18" ht="13" thickBot="1">
      <c r="B12" s="1281"/>
      <c r="C12" s="1288"/>
      <c r="D12" s="1288"/>
      <c r="E12" s="1288"/>
      <c r="F12" s="1288"/>
      <c r="G12" s="1288"/>
      <c r="H12" s="1272"/>
      <c r="J12" s="1275"/>
      <c r="K12" s="1278"/>
      <c r="M12" s="1281"/>
      <c r="N12" s="1269"/>
      <c r="O12" s="1269"/>
      <c r="P12" s="1269"/>
      <c r="Q12" s="1272"/>
      <c r="R12" s="1272"/>
    </row>
    <row r="13" spans="1:18">
      <c r="B13" s="34" t="s">
        <v>817</v>
      </c>
      <c r="C13" s="119">
        <v>44.933</v>
      </c>
      <c r="D13" s="109">
        <v>0</v>
      </c>
      <c r="E13" s="109">
        <v>0</v>
      </c>
      <c r="F13" s="119">
        <v>32.762999999999998</v>
      </c>
      <c r="G13" s="119">
        <v>31.809000000000001</v>
      </c>
      <c r="H13" s="114">
        <f>+C13+D13-E13-F13</f>
        <v>12.170000000000002</v>
      </c>
      <c r="J13" s="291">
        <v>2.621</v>
      </c>
      <c r="K13" s="114">
        <f>+H13-J13</f>
        <v>9.5490000000000013</v>
      </c>
      <c r="M13" s="122">
        <f>+IF(ISERROR(K13/(F13+J13)),0,K13/(F13+J13))</f>
        <v>0.26986773683020576</v>
      </c>
      <c r="N13" s="119">
        <v>96.912999999999997</v>
      </c>
      <c r="O13" s="125">
        <f>IF(K13&lt;0,N13/$N$263,0)</f>
        <v>0</v>
      </c>
      <c r="P13" s="78">
        <f>(M13^2*O13)*100</f>
        <v>0</v>
      </c>
      <c r="Q13" s="97"/>
    </row>
    <row r="14" spans="1:18">
      <c r="B14" s="35" t="s">
        <v>818</v>
      </c>
      <c r="C14" s="120">
        <v>12.156000000000001</v>
      </c>
      <c r="D14" s="110">
        <v>0</v>
      </c>
      <c r="E14" s="110">
        <v>0</v>
      </c>
      <c r="F14" s="120">
        <v>10.121</v>
      </c>
      <c r="G14" s="120">
        <v>9.8260000000000005</v>
      </c>
      <c r="H14" s="115">
        <f>+C14+D14-E14-F14</f>
        <v>2.0350000000000001</v>
      </c>
      <c r="J14" s="292">
        <v>0.81</v>
      </c>
      <c r="K14" s="115">
        <f t="shared" ref="K14:K37" si="0">+H14-J14</f>
        <v>1.2250000000000001</v>
      </c>
      <c r="M14" s="123">
        <f>+IF(ISERROR(K14/(F14+J14)),0,K14/(F14+J14))</f>
        <v>0.11206659957917849</v>
      </c>
      <c r="N14" s="120">
        <v>35.978999999999999</v>
      </c>
      <c r="O14" s="126">
        <f t="shared" ref="O14:O77" si="1">IF(K14&lt;0,N14/$N$263,0)</f>
        <v>0</v>
      </c>
      <c r="P14" s="79">
        <f t="shared" ref="P14:P37" si="2">(M14^2*O14)*100</f>
        <v>0</v>
      </c>
      <c r="Q14" s="97"/>
    </row>
    <row r="15" spans="1:18">
      <c r="B15" s="35" t="s">
        <v>819</v>
      </c>
      <c r="C15" s="120">
        <v>98.063000000000002</v>
      </c>
      <c r="D15" s="110">
        <v>0</v>
      </c>
      <c r="E15" s="110">
        <v>0</v>
      </c>
      <c r="F15" s="120">
        <v>100.298</v>
      </c>
      <c r="G15" s="120">
        <v>97.376000000000005</v>
      </c>
      <c r="H15" s="115">
        <f t="shared" ref="H15:H37" si="3">+C15+D15-E15-F15</f>
        <v>-2.2349999999999994</v>
      </c>
      <c r="J15" s="292">
        <v>8.0239999999999991</v>
      </c>
      <c r="K15" s="115">
        <f t="shared" si="0"/>
        <v>-10.258999999999999</v>
      </c>
      <c r="M15" s="123">
        <f>+IF(ISERROR(K15/(F15+J15)),0,K15/(F15+J15))</f>
        <v>-9.4708369490962119E-2</v>
      </c>
      <c r="N15" s="120">
        <v>301.57400000000001</v>
      </c>
      <c r="O15" s="126">
        <f>IF(K15&lt;0,N15/$N$263,0)</f>
        <v>5.6480253898381835E-2</v>
      </c>
      <c r="P15" s="79">
        <f>(M15^2*O15)*100</f>
        <v>5.0660953559846733E-2</v>
      </c>
      <c r="Q15" s="97"/>
    </row>
    <row r="16" spans="1:18">
      <c r="B16" s="35" t="s">
        <v>820</v>
      </c>
      <c r="C16" s="120">
        <v>24.378</v>
      </c>
      <c r="D16" s="110">
        <v>0</v>
      </c>
      <c r="E16" s="110">
        <v>0</v>
      </c>
      <c r="F16" s="120">
        <v>16.876999999999999</v>
      </c>
      <c r="G16" s="120">
        <v>16.385000000000002</v>
      </c>
      <c r="H16" s="115">
        <f t="shared" si="3"/>
        <v>7.5010000000000012</v>
      </c>
      <c r="J16" s="292">
        <v>1.35</v>
      </c>
      <c r="K16" s="115">
        <f t="shared" si="0"/>
        <v>6.1510000000000016</v>
      </c>
      <c r="M16" s="123">
        <f t="shared" ref="M16:M37" si="4">+IF(ISERROR(K16/(F16+J16)),0,K16/(F16+J16))</f>
        <v>0.33746639600592537</v>
      </c>
      <c r="N16" s="120">
        <v>56.704000000000001</v>
      </c>
      <c r="O16" s="126">
        <f>IF(K16&lt;0,N16/$N$263,0)</f>
        <v>0</v>
      </c>
      <c r="P16" s="79">
        <f>(M16^2*O16)*100</f>
        <v>0</v>
      </c>
      <c r="Q16" s="97"/>
    </row>
    <row r="17" spans="2:17">
      <c r="B17" s="35" t="s">
        <v>821</v>
      </c>
      <c r="C17" s="120">
        <v>3.3530000000000002</v>
      </c>
      <c r="D17" s="110">
        <v>0</v>
      </c>
      <c r="E17" s="110">
        <v>0</v>
      </c>
      <c r="F17" s="120">
        <v>4.6980000000000004</v>
      </c>
      <c r="G17" s="120">
        <v>4.5609999999999999</v>
      </c>
      <c r="H17" s="115">
        <f t="shared" si="3"/>
        <v>-1.3450000000000002</v>
      </c>
      <c r="J17" s="292">
        <v>0.45800000000000002</v>
      </c>
      <c r="K17" s="115">
        <f t="shared" si="0"/>
        <v>-1.8030000000000002</v>
      </c>
      <c r="M17" s="123">
        <f t="shared" si="4"/>
        <v>-0.34968968192397204</v>
      </c>
      <c r="N17" s="120">
        <v>8.2720000000000002</v>
      </c>
      <c r="O17" s="126">
        <f t="shared" si="1"/>
        <v>1.5492206232878647E-3</v>
      </c>
      <c r="P17" s="79">
        <f t="shared" si="2"/>
        <v>1.8944314972432635E-2</v>
      </c>
      <c r="Q17" s="97"/>
    </row>
    <row r="18" spans="2:17">
      <c r="B18" s="35" t="s">
        <v>822</v>
      </c>
      <c r="C18" s="120">
        <v>0.29699999999999999</v>
      </c>
      <c r="D18" s="110">
        <v>0</v>
      </c>
      <c r="E18" s="110">
        <v>0</v>
      </c>
      <c r="F18" s="120">
        <v>0.13700000000000001</v>
      </c>
      <c r="G18" s="120">
        <v>0.13300000000000001</v>
      </c>
      <c r="H18" s="115">
        <f t="shared" si="3"/>
        <v>0.15999999999999998</v>
      </c>
      <c r="J18" s="292">
        <v>1.0999999999999999E-2</v>
      </c>
      <c r="K18" s="115">
        <f t="shared" si="0"/>
        <v>0.14899999999999997</v>
      </c>
      <c r="M18" s="123">
        <f t="shared" si="4"/>
        <v>1.0067567567567564</v>
      </c>
      <c r="N18" s="120">
        <v>0.34599999999999997</v>
      </c>
      <c r="O18" s="126">
        <f t="shared" si="1"/>
        <v>0</v>
      </c>
      <c r="P18" s="79">
        <f t="shared" si="2"/>
        <v>0</v>
      </c>
      <c r="Q18" s="97"/>
    </row>
    <row r="19" spans="2:17">
      <c r="B19" s="35" t="s">
        <v>823</v>
      </c>
      <c r="C19" s="120">
        <v>0.17899999999999999</v>
      </c>
      <c r="D19" s="110">
        <v>0</v>
      </c>
      <c r="E19" s="110">
        <v>0</v>
      </c>
      <c r="F19" s="120">
        <v>0.16900000000000001</v>
      </c>
      <c r="G19" s="120">
        <v>0.16400000000000001</v>
      </c>
      <c r="H19" s="115">
        <f t="shared" si="3"/>
        <v>9.9999999999999811E-3</v>
      </c>
      <c r="J19" s="292">
        <v>1.4999999999999999E-2</v>
      </c>
      <c r="K19" s="115">
        <f t="shared" si="0"/>
        <v>-5.0000000000000183E-3</v>
      </c>
      <c r="M19" s="123">
        <f t="shared" si="4"/>
        <v>-2.7173913043478361E-2</v>
      </c>
      <c r="N19" s="120">
        <v>0.39800000000000002</v>
      </c>
      <c r="O19" s="126">
        <f t="shared" si="1"/>
        <v>7.4539386855484793E-5</v>
      </c>
      <c r="P19" s="79">
        <f t="shared" si="2"/>
        <v>5.5041489584922425E-6</v>
      </c>
      <c r="Q19" s="97"/>
    </row>
    <row r="20" spans="2:17">
      <c r="B20" s="35" t="s">
        <v>824</v>
      </c>
      <c r="C20" s="120">
        <v>28.311</v>
      </c>
      <c r="D20" s="110">
        <v>0</v>
      </c>
      <c r="E20" s="110">
        <v>0</v>
      </c>
      <c r="F20" s="120">
        <v>24.838999999999999</v>
      </c>
      <c r="G20" s="120">
        <v>24.114999999999998</v>
      </c>
      <c r="H20" s="115">
        <f t="shared" si="3"/>
        <v>3.4720000000000013</v>
      </c>
      <c r="J20" s="292">
        <v>1.9870000000000001</v>
      </c>
      <c r="K20" s="115">
        <f t="shared" si="0"/>
        <v>1.4850000000000012</v>
      </c>
      <c r="M20" s="123">
        <f t="shared" si="4"/>
        <v>5.5356743457839454E-2</v>
      </c>
      <c r="N20" s="120">
        <v>67.397000000000006</v>
      </c>
      <c r="O20" s="126">
        <f t="shared" si="1"/>
        <v>0</v>
      </c>
      <c r="P20" s="79">
        <f t="shared" si="2"/>
        <v>0</v>
      </c>
      <c r="Q20" s="97"/>
    </row>
    <row r="21" spans="2:17">
      <c r="B21" s="35" t="s">
        <v>825</v>
      </c>
      <c r="C21" s="120">
        <v>108.175</v>
      </c>
      <c r="D21" s="110">
        <v>0</v>
      </c>
      <c r="E21" s="110">
        <v>0</v>
      </c>
      <c r="F21" s="120">
        <v>98.206000000000003</v>
      </c>
      <c r="G21" s="120">
        <v>95.346000000000004</v>
      </c>
      <c r="H21" s="115">
        <f t="shared" si="3"/>
        <v>9.9689999999999941</v>
      </c>
      <c r="J21" s="292">
        <v>7.8559999999999999</v>
      </c>
      <c r="K21" s="115">
        <f t="shared" si="0"/>
        <v>2.1129999999999942</v>
      </c>
      <c r="M21" s="123">
        <f t="shared" si="4"/>
        <v>1.9922309592502446E-2</v>
      </c>
      <c r="N21" s="120">
        <v>341.44600000000003</v>
      </c>
      <c r="O21" s="126">
        <f t="shared" si="1"/>
        <v>0</v>
      </c>
      <c r="P21" s="79">
        <f t="shared" si="2"/>
        <v>0</v>
      </c>
      <c r="Q21" s="97"/>
    </row>
    <row r="22" spans="2:17">
      <c r="B22" s="35" t="s">
        <v>826</v>
      </c>
      <c r="C22" s="120">
        <v>1.746</v>
      </c>
      <c r="D22" s="110">
        <v>0</v>
      </c>
      <c r="E22" s="110">
        <v>0</v>
      </c>
      <c r="F22" s="120">
        <v>1.048</v>
      </c>
      <c r="G22" s="120">
        <v>1.0169999999999999</v>
      </c>
      <c r="H22" s="115">
        <f t="shared" si="3"/>
        <v>0.69799999999999995</v>
      </c>
      <c r="J22" s="292">
        <v>8.4000000000000005E-2</v>
      </c>
      <c r="K22" s="115">
        <f t="shared" si="0"/>
        <v>0.61399999999999999</v>
      </c>
      <c r="M22" s="123">
        <f t="shared" si="4"/>
        <v>0.54240282685512364</v>
      </c>
      <c r="N22" s="120">
        <v>3.552</v>
      </c>
      <c r="O22" s="126">
        <f t="shared" si="1"/>
        <v>0</v>
      </c>
      <c r="P22" s="79">
        <f t="shared" si="2"/>
        <v>0</v>
      </c>
      <c r="Q22" s="97"/>
    </row>
    <row r="23" spans="2:17">
      <c r="B23" s="35" t="s">
        <v>827</v>
      </c>
      <c r="C23" s="120">
        <v>0.56999999999999995</v>
      </c>
      <c r="D23" s="110">
        <v>0</v>
      </c>
      <c r="E23" s="110">
        <v>0</v>
      </c>
      <c r="F23" s="120">
        <v>1.7330000000000001</v>
      </c>
      <c r="G23" s="120">
        <v>1.6819999999999999</v>
      </c>
      <c r="H23" s="115">
        <f t="shared" si="3"/>
        <v>-1.1630000000000003</v>
      </c>
      <c r="J23" s="292">
        <v>0.16800000000000001</v>
      </c>
      <c r="K23" s="115">
        <f t="shared" si="0"/>
        <v>-1.3310000000000002</v>
      </c>
      <c r="M23" s="123">
        <f t="shared" si="4"/>
        <v>-0.70015781167806423</v>
      </c>
      <c r="N23" s="120">
        <v>5.5830000000000002</v>
      </c>
      <c r="O23" s="126">
        <f t="shared" si="1"/>
        <v>1.0456115497843508E-3</v>
      </c>
      <c r="P23" s="79">
        <f t="shared" si="2"/>
        <v>5.125806990333763E-2</v>
      </c>
      <c r="Q23" s="97"/>
    </row>
    <row r="24" spans="2:17">
      <c r="B24" s="35" t="s">
        <v>828</v>
      </c>
      <c r="C24" s="120">
        <v>0.45600000000000002</v>
      </c>
      <c r="D24" s="110">
        <v>0</v>
      </c>
      <c r="E24" s="110">
        <v>0</v>
      </c>
      <c r="F24" s="120">
        <v>0.32400000000000001</v>
      </c>
      <c r="G24" s="120">
        <v>0.315</v>
      </c>
      <c r="H24" s="115">
        <f t="shared" si="3"/>
        <v>0.13200000000000001</v>
      </c>
      <c r="J24" s="292">
        <v>2.5999999999999999E-2</v>
      </c>
      <c r="K24" s="115">
        <f t="shared" si="0"/>
        <v>0.10600000000000001</v>
      </c>
      <c r="M24" s="123">
        <f t="shared" si="4"/>
        <v>0.30285714285714288</v>
      </c>
      <c r="N24" s="120">
        <v>0.70499999999999996</v>
      </c>
      <c r="O24" s="126">
        <f t="shared" si="1"/>
        <v>0</v>
      </c>
      <c r="P24" s="79">
        <f t="shared" si="2"/>
        <v>0</v>
      </c>
      <c r="Q24" s="97"/>
    </row>
    <row r="25" spans="2:17">
      <c r="B25" s="35" t="s">
        <v>829</v>
      </c>
      <c r="C25" s="120">
        <v>2</v>
      </c>
      <c r="D25" s="110">
        <v>0</v>
      </c>
      <c r="E25" s="110">
        <v>0</v>
      </c>
      <c r="F25" s="120">
        <v>1.331</v>
      </c>
      <c r="G25" s="120">
        <v>1.292</v>
      </c>
      <c r="H25" s="115">
        <f t="shared" si="3"/>
        <v>0.66900000000000004</v>
      </c>
      <c r="J25" s="292">
        <v>0.106</v>
      </c>
      <c r="K25" s="115">
        <f t="shared" si="0"/>
        <v>0.56300000000000006</v>
      </c>
      <c r="M25" s="123">
        <f t="shared" si="4"/>
        <v>0.39178844815588032</v>
      </c>
      <c r="N25" s="120">
        <v>5.4029999999999996</v>
      </c>
      <c r="O25" s="126">
        <f t="shared" si="1"/>
        <v>0</v>
      </c>
      <c r="P25" s="79">
        <f t="shared" si="2"/>
        <v>0</v>
      </c>
      <c r="Q25" s="97"/>
    </row>
    <row r="26" spans="2:17">
      <c r="B26" s="35" t="s">
        <v>830</v>
      </c>
      <c r="C26" s="120">
        <v>3.5999999999999997E-2</v>
      </c>
      <c r="D26" s="110">
        <v>0</v>
      </c>
      <c r="E26" s="110">
        <v>0</v>
      </c>
      <c r="F26" s="120">
        <v>8.0000000000000002E-3</v>
      </c>
      <c r="G26" s="120">
        <v>8.0000000000000002E-3</v>
      </c>
      <c r="H26" s="115">
        <f t="shared" si="3"/>
        <v>2.7999999999999997E-2</v>
      </c>
      <c r="J26" s="292">
        <v>1E-3</v>
      </c>
      <c r="K26" s="115">
        <f t="shared" si="0"/>
        <v>2.6999999999999996E-2</v>
      </c>
      <c r="M26" s="123">
        <f t="shared" si="4"/>
        <v>2.9999999999999991</v>
      </c>
      <c r="N26" s="120">
        <v>4.4999999999999998E-2</v>
      </c>
      <c r="O26" s="126">
        <f t="shared" si="1"/>
        <v>0</v>
      </c>
      <c r="P26" s="79">
        <f t="shared" si="2"/>
        <v>0</v>
      </c>
      <c r="Q26" s="97"/>
    </row>
    <row r="27" spans="2:17">
      <c r="B27" s="35" t="s">
        <v>831</v>
      </c>
      <c r="C27" s="120">
        <v>0.249</v>
      </c>
      <c r="D27" s="110">
        <v>0</v>
      </c>
      <c r="E27" s="110">
        <v>0</v>
      </c>
      <c r="F27" s="120">
        <v>0.159</v>
      </c>
      <c r="G27" s="120">
        <v>0.155</v>
      </c>
      <c r="H27" s="115">
        <f t="shared" si="3"/>
        <v>0.09</v>
      </c>
      <c r="J27" s="292">
        <v>1.2999999999999999E-2</v>
      </c>
      <c r="K27" s="115">
        <f t="shared" si="0"/>
        <v>7.6999999999999999E-2</v>
      </c>
      <c r="M27" s="123">
        <f t="shared" si="4"/>
        <v>0.44767441860465113</v>
      </c>
      <c r="N27" s="120">
        <v>0.44500000000000001</v>
      </c>
      <c r="O27" s="126">
        <f t="shared" si="1"/>
        <v>0</v>
      </c>
      <c r="P27" s="79">
        <f t="shared" si="2"/>
        <v>0</v>
      </c>
      <c r="Q27" s="97"/>
    </row>
    <row r="28" spans="2:17">
      <c r="B28" s="35" t="s">
        <v>832</v>
      </c>
      <c r="C28" s="120">
        <v>9.5000000000000001E-2</v>
      </c>
      <c r="D28" s="110">
        <v>0</v>
      </c>
      <c r="E28" s="110">
        <v>0</v>
      </c>
      <c r="F28" s="120">
        <v>9.7000000000000003E-2</v>
      </c>
      <c r="G28" s="120">
        <v>9.4E-2</v>
      </c>
      <c r="H28" s="115">
        <f t="shared" si="3"/>
        <v>-2.0000000000000018E-3</v>
      </c>
      <c r="J28" s="292">
        <v>8.0000000000000002E-3</v>
      </c>
      <c r="K28" s="115">
        <f t="shared" si="0"/>
        <v>-1.0000000000000002E-2</v>
      </c>
      <c r="M28" s="123">
        <f t="shared" si="4"/>
        <v>-9.5238095238095247E-2</v>
      </c>
      <c r="N28" s="120">
        <v>0.151</v>
      </c>
      <c r="O28" s="126">
        <f t="shared" si="1"/>
        <v>2.8280018631101013E-5</v>
      </c>
      <c r="P28" s="79">
        <f t="shared" si="2"/>
        <v>2.5650810549751494E-5</v>
      </c>
      <c r="Q28" s="97"/>
    </row>
    <row r="29" spans="2:17">
      <c r="B29" s="35" t="s">
        <v>833</v>
      </c>
      <c r="C29" s="120">
        <v>0.14899999999999999</v>
      </c>
      <c r="D29" s="110">
        <v>0</v>
      </c>
      <c r="E29" s="110">
        <v>0</v>
      </c>
      <c r="F29" s="120">
        <v>0.10299999999999999</v>
      </c>
      <c r="G29" s="120">
        <v>0.1</v>
      </c>
      <c r="H29" s="115">
        <f t="shared" si="3"/>
        <v>4.5999999999999999E-2</v>
      </c>
      <c r="J29" s="292">
        <v>1.2999999999999999E-2</v>
      </c>
      <c r="K29" s="115">
        <f t="shared" si="0"/>
        <v>3.3000000000000002E-2</v>
      </c>
      <c r="M29" s="123">
        <f t="shared" si="4"/>
        <v>0.28448275862068967</v>
      </c>
      <c r="N29" s="120">
        <v>0.42899999999999999</v>
      </c>
      <c r="O29" s="126">
        <f t="shared" si="1"/>
        <v>0</v>
      </c>
      <c r="P29" s="79">
        <f t="shared" si="2"/>
        <v>0</v>
      </c>
      <c r="Q29" s="97"/>
    </row>
    <row r="30" spans="2:17">
      <c r="B30" s="35" t="s">
        <v>834</v>
      </c>
      <c r="C30" s="120">
        <v>20.776</v>
      </c>
      <c r="D30" s="110">
        <v>0</v>
      </c>
      <c r="E30" s="110">
        <v>0</v>
      </c>
      <c r="F30" s="120">
        <v>25.969000000000001</v>
      </c>
      <c r="G30" s="120">
        <v>25.213000000000001</v>
      </c>
      <c r="H30" s="115">
        <f t="shared" si="3"/>
        <v>-5.1930000000000014</v>
      </c>
      <c r="J30" s="292">
        <v>2.1779999999999999</v>
      </c>
      <c r="K30" s="115">
        <f t="shared" si="0"/>
        <v>-7.3710000000000013</v>
      </c>
      <c r="M30" s="123">
        <f t="shared" si="4"/>
        <v>-0.26187515543397166</v>
      </c>
      <c r="N30" s="120">
        <v>80.775000000000006</v>
      </c>
      <c r="O30" s="126">
        <f t="shared" si="1"/>
        <v>1.5127937118723076E-2</v>
      </c>
      <c r="P30" s="79">
        <f t="shared" si="2"/>
        <v>0.10374527036140478</v>
      </c>
      <c r="Q30" s="97"/>
    </row>
    <row r="31" spans="2:17">
      <c r="B31" s="35" t="s">
        <v>835</v>
      </c>
      <c r="C31" s="120">
        <v>3.88</v>
      </c>
      <c r="D31" s="110">
        <v>0</v>
      </c>
      <c r="E31" s="110">
        <v>0</v>
      </c>
      <c r="F31" s="120">
        <v>3.0089999999999999</v>
      </c>
      <c r="G31" s="120">
        <v>2.9220000000000002</v>
      </c>
      <c r="H31" s="115">
        <f t="shared" si="3"/>
        <v>0.871</v>
      </c>
      <c r="J31" s="292">
        <v>0.24099999999999999</v>
      </c>
      <c r="K31" s="115">
        <f t="shared" si="0"/>
        <v>0.63</v>
      </c>
      <c r="M31" s="123">
        <f t="shared" si="4"/>
        <v>0.19384615384615383</v>
      </c>
      <c r="N31" s="120">
        <v>5.9210000000000003</v>
      </c>
      <c r="O31" s="126">
        <f t="shared" si="1"/>
        <v>0</v>
      </c>
      <c r="P31" s="79">
        <f t="shared" si="2"/>
        <v>0</v>
      </c>
      <c r="Q31" s="97"/>
    </row>
    <row r="32" spans="2:17">
      <c r="B32" s="35" t="s">
        <v>836</v>
      </c>
      <c r="C32" s="120">
        <v>0.57099999999999995</v>
      </c>
      <c r="D32" s="110">
        <v>0</v>
      </c>
      <c r="E32" s="110">
        <v>0</v>
      </c>
      <c r="F32" s="120">
        <v>0.27900000000000003</v>
      </c>
      <c r="G32" s="120">
        <v>0.27100000000000002</v>
      </c>
      <c r="H32" s="115">
        <f t="shared" si="3"/>
        <v>0.29199999999999993</v>
      </c>
      <c r="J32" s="292">
        <v>2.1999999999999999E-2</v>
      </c>
      <c r="K32" s="115">
        <f t="shared" si="0"/>
        <v>0.26999999999999991</v>
      </c>
      <c r="M32" s="123">
        <f t="shared" si="4"/>
        <v>0.89700996677740819</v>
      </c>
      <c r="N32" s="120">
        <v>0.42399999999999999</v>
      </c>
      <c r="O32" s="126">
        <f t="shared" si="1"/>
        <v>0</v>
      </c>
      <c r="P32" s="79">
        <f t="shared" si="2"/>
        <v>0</v>
      </c>
      <c r="Q32" s="97"/>
    </row>
    <row r="33" spans="2:17">
      <c r="B33" s="35" t="s">
        <v>837</v>
      </c>
      <c r="C33" s="120">
        <v>1.4</v>
      </c>
      <c r="D33" s="110">
        <v>0</v>
      </c>
      <c r="E33" s="110">
        <v>0</v>
      </c>
      <c r="F33" s="120">
        <v>1.4910000000000001</v>
      </c>
      <c r="G33" s="120">
        <v>1.448</v>
      </c>
      <c r="H33" s="115">
        <f t="shared" si="3"/>
        <v>-9.1000000000000192E-2</v>
      </c>
      <c r="J33" s="292">
        <v>0.13100000000000001</v>
      </c>
      <c r="K33" s="115">
        <f t="shared" si="0"/>
        <v>-0.2220000000000002</v>
      </c>
      <c r="M33" s="123">
        <f t="shared" si="4"/>
        <v>-0.13686806411837249</v>
      </c>
      <c r="N33" s="120">
        <v>2.71</v>
      </c>
      <c r="O33" s="126">
        <f t="shared" si="1"/>
        <v>5.0754205622704465E-4</v>
      </c>
      <c r="P33" s="79">
        <f t="shared" si="2"/>
        <v>9.507717823778513E-4</v>
      </c>
      <c r="Q33" s="97"/>
    </row>
    <row r="34" spans="2:17">
      <c r="B34" s="35" t="s">
        <v>838</v>
      </c>
      <c r="C34" s="120">
        <v>1.046</v>
      </c>
      <c r="D34" s="110">
        <v>0</v>
      </c>
      <c r="E34" s="110">
        <v>0</v>
      </c>
      <c r="F34" s="120">
        <v>0.88200000000000001</v>
      </c>
      <c r="G34" s="120">
        <v>0.85599999999999998</v>
      </c>
      <c r="H34" s="115">
        <f t="shared" si="3"/>
        <v>0.16400000000000003</v>
      </c>
      <c r="J34" s="292">
        <v>0.12</v>
      </c>
      <c r="K34" s="115">
        <f t="shared" si="0"/>
        <v>4.4000000000000039E-2</v>
      </c>
      <c r="M34" s="123">
        <f t="shared" si="4"/>
        <v>4.3912175648702631E-2</v>
      </c>
      <c r="N34" s="120">
        <v>1.58</v>
      </c>
      <c r="O34" s="126">
        <f t="shared" si="1"/>
        <v>0</v>
      </c>
      <c r="P34" s="79">
        <f t="shared" si="2"/>
        <v>0</v>
      </c>
      <c r="Q34" s="97"/>
    </row>
    <row r="35" spans="2:17">
      <c r="B35" s="35" t="s">
        <v>839</v>
      </c>
      <c r="C35" s="120">
        <v>0.97</v>
      </c>
      <c r="D35" s="110">
        <v>0</v>
      </c>
      <c r="E35" s="110">
        <v>0</v>
      </c>
      <c r="F35" s="120">
        <v>0.54300000000000004</v>
      </c>
      <c r="G35" s="120">
        <v>0.52800000000000002</v>
      </c>
      <c r="H35" s="115">
        <f t="shared" si="3"/>
        <v>0.42699999999999994</v>
      </c>
      <c r="J35" s="292">
        <v>4.2999999999999997E-2</v>
      </c>
      <c r="K35" s="115">
        <f t="shared" si="0"/>
        <v>0.38399999999999995</v>
      </c>
      <c r="M35" s="123">
        <f t="shared" si="4"/>
        <v>0.65529010238907837</v>
      </c>
      <c r="N35" s="120">
        <v>1.0109999999999999</v>
      </c>
      <c r="O35" s="126">
        <f t="shared" si="1"/>
        <v>0</v>
      </c>
      <c r="P35" s="79">
        <f t="shared" si="2"/>
        <v>0</v>
      </c>
      <c r="Q35" s="97"/>
    </row>
    <row r="36" spans="2:17">
      <c r="B36" s="35" t="s">
        <v>840</v>
      </c>
      <c r="C36" s="120">
        <v>6.984</v>
      </c>
      <c r="D36" s="110">
        <v>0</v>
      </c>
      <c r="E36" s="110">
        <v>0</v>
      </c>
      <c r="F36" s="120">
        <v>6.319</v>
      </c>
      <c r="G36" s="120">
        <v>6.1349999999999998</v>
      </c>
      <c r="H36" s="115">
        <f t="shared" si="3"/>
        <v>0.66500000000000004</v>
      </c>
      <c r="J36" s="292">
        <v>0.50600000000000001</v>
      </c>
      <c r="K36" s="115">
        <f t="shared" si="0"/>
        <v>0.15900000000000003</v>
      </c>
      <c r="M36" s="123">
        <f t="shared" si="4"/>
        <v>2.3296703296703299E-2</v>
      </c>
      <c r="N36" s="120">
        <v>12.567</v>
      </c>
      <c r="O36" s="126">
        <f t="shared" si="1"/>
        <v>0</v>
      </c>
      <c r="P36" s="79">
        <f t="shared" si="2"/>
        <v>0</v>
      </c>
      <c r="Q36" s="97"/>
    </row>
    <row r="37" spans="2:17">
      <c r="B37" s="129" t="s">
        <v>841</v>
      </c>
      <c r="C37" s="133">
        <v>0.159</v>
      </c>
      <c r="D37" s="130">
        <v>0</v>
      </c>
      <c r="E37" s="130">
        <v>0</v>
      </c>
      <c r="F37" s="133">
        <v>5.1999999999999998E-2</v>
      </c>
      <c r="G37" s="133">
        <v>5.0999999999999997E-2</v>
      </c>
      <c r="H37" s="131">
        <f t="shared" si="3"/>
        <v>0.10700000000000001</v>
      </c>
      <c r="J37" s="293">
        <v>4.0000000000000001E-3</v>
      </c>
      <c r="K37" s="131">
        <f t="shared" si="0"/>
        <v>0.10300000000000001</v>
      </c>
      <c r="M37" s="132">
        <f t="shared" si="4"/>
        <v>1.8392857142857146</v>
      </c>
      <c r="N37" s="133">
        <v>7.2999999999999995E-2</v>
      </c>
      <c r="O37" s="134">
        <f t="shared" si="1"/>
        <v>0</v>
      </c>
      <c r="P37" s="135">
        <f t="shared" si="2"/>
        <v>0</v>
      </c>
      <c r="Q37" s="97"/>
    </row>
    <row r="38" spans="2:17">
      <c r="B38" s="35" t="s">
        <v>842</v>
      </c>
      <c r="C38" s="120">
        <v>0.02</v>
      </c>
      <c r="D38" s="110">
        <v>0</v>
      </c>
      <c r="E38" s="110">
        <v>0</v>
      </c>
      <c r="F38" s="120">
        <v>1.2E-2</v>
      </c>
      <c r="G38" s="120">
        <v>1.0999999999999999E-2</v>
      </c>
      <c r="H38" s="115">
        <f>+C38+D38-E38-F38</f>
        <v>8.0000000000000002E-3</v>
      </c>
      <c r="J38" s="292">
        <v>1E-3</v>
      </c>
      <c r="K38" s="115">
        <f>+H38-J38</f>
        <v>7.0000000000000001E-3</v>
      </c>
      <c r="M38" s="123">
        <f>+IF(ISERROR(K38/(F38+J38)),0,K38/(F38+J38))</f>
        <v>0.53846153846153844</v>
      </c>
      <c r="N38" s="120">
        <v>5.7000000000000002E-2</v>
      </c>
      <c r="O38" s="126">
        <f t="shared" si="1"/>
        <v>0</v>
      </c>
      <c r="P38" s="79">
        <f>(M38^2*O38)*100</f>
        <v>0</v>
      </c>
      <c r="Q38" s="97"/>
    </row>
    <row r="39" spans="2:17">
      <c r="B39" s="35" t="s">
        <v>843</v>
      </c>
      <c r="C39" s="120">
        <v>16.975000000000001</v>
      </c>
      <c r="D39" s="110">
        <v>0</v>
      </c>
      <c r="E39" s="110">
        <v>0</v>
      </c>
      <c r="F39" s="120">
        <v>13.151</v>
      </c>
      <c r="G39" s="120">
        <v>12.768000000000001</v>
      </c>
      <c r="H39" s="115">
        <f t="shared" ref="H39:H62" si="5">+C39+D39-E39-F39</f>
        <v>3.8240000000000016</v>
      </c>
      <c r="J39" s="292">
        <v>1.052</v>
      </c>
      <c r="K39" s="115">
        <f t="shared" ref="K39:K62" si="6">+H39-J39</f>
        <v>2.7720000000000016</v>
      </c>
      <c r="M39" s="123">
        <f>+IF(ISERROR(K39/(F39+J39)),0,K39/(F39+J39))</f>
        <v>0.1951700344997537</v>
      </c>
      <c r="N39" s="120">
        <v>26.774000000000001</v>
      </c>
      <c r="O39" s="126">
        <f t="shared" si="1"/>
        <v>0</v>
      </c>
      <c r="P39" s="79">
        <f t="shared" ref="P39:P62" si="7">(M39^2*O39)*100</f>
        <v>0</v>
      </c>
      <c r="Q39" s="97"/>
    </row>
    <row r="40" spans="2:17">
      <c r="B40" s="35" t="s">
        <v>844</v>
      </c>
      <c r="C40" s="120">
        <v>0.249</v>
      </c>
      <c r="D40" s="110">
        <v>0</v>
      </c>
      <c r="E40" s="110">
        <v>0</v>
      </c>
      <c r="F40" s="120">
        <v>0.13300000000000001</v>
      </c>
      <c r="G40" s="120">
        <v>0.129</v>
      </c>
      <c r="H40" s="115">
        <f t="shared" si="5"/>
        <v>0.11599999999999999</v>
      </c>
      <c r="J40" s="292">
        <v>1.0999999999999999E-2</v>
      </c>
      <c r="K40" s="115">
        <f t="shared" si="6"/>
        <v>0.105</v>
      </c>
      <c r="M40" s="123">
        <f t="shared" ref="M40:M62" si="8">+IF(ISERROR(K40/(F40+J40)),0,K40/(F40+J40))</f>
        <v>0.72916666666666652</v>
      </c>
      <c r="N40" s="120">
        <v>0.317</v>
      </c>
      <c r="O40" s="126">
        <f t="shared" si="1"/>
        <v>0</v>
      </c>
      <c r="P40" s="79">
        <f t="shared" si="7"/>
        <v>0</v>
      </c>
      <c r="Q40" s="97"/>
    </row>
    <row r="41" spans="2:17">
      <c r="B41" s="35" t="s">
        <v>845</v>
      </c>
      <c r="C41" s="120">
        <v>0.34799999999999998</v>
      </c>
      <c r="D41" s="110">
        <v>0</v>
      </c>
      <c r="E41" s="110">
        <v>0</v>
      </c>
      <c r="F41" s="120">
        <v>0.26700000000000002</v>
      </c>
      <c r="G41" s="120">
        <v>0.26</v>
      </c>
      <c r="H41" s="115">
        <f t="shared" si="5"/>
        <v>8.0999999999999961E-2</v>
      </c>
      <c r="J41" s="292">
        <v>2.1000000000000001E-2</v>
      </c>
      <c r="K41" s="115">
        <f t="shared" si="6"/>
        <v>5.9999999999999956E-2</v>
      </c>
      <c r="M41" s="123">
        <f t="shared" si="8"/>
        <v>0.20833333333333315</v>
      </c>
      <c r="N41" s="120">
        <v>0.45100000000000001</v>
      </c>
      <c r="O41" s="126">
        <f t="shared" si="1"/>
        <v>0</v>
      </c>
      <c r="P41" s="79">
        <f t="shared" si="7"/>
        <v>0</v>
      </c>
      <c r="Q41" s="97"/>
    </row>
    <row r="42" spans="2:17">
      <c r="B42" s="35" t="s">
        <v>846</v>
      </c>
      <c r="C42" s="120">
        <v>0.129</v>
      </c>
      <c r="D42" s="110">
        <v>0</v>
      </c>
      <c r="E42" s="110">
        <v>0</v>
      </c>
      <c r="F42" s="120">
        <v>9.2999999999999999E-2</v>
      </c>
      <c r="G42" s="120">
        <v>0.09</v>
      </c>
      <c r="H42" s="115">
        <f t="shared" si="5"/>
        <v>3.6000000000000004E-2</v>
      </c>
      <c r="J42" s="292">
        <v>7.0000000000000001E-3</v>
      </c>
      <c r="K42" s="115">
        <f t="shared" si="6"/>
        <v>2.9000000000000005E-2</v>
      </c>
      <c r="M42" s="123">
        <f t="shared" si="8"/>
        <v>0.29000000000000004</v>
      </c>
      <c r="N42" s="120">
        <v>0.17499999999999999</v>
      </c>
      <c r="O42" s="126">
        <f t="shared" si="1"/>
        <v>0</v>
      </c>
      <c r="P42" s="79">
        <f t="shared" si="7"/>
        <v>0</v>
      </c>
      <c r="Q42" s="97"/>
    </row>
    <row r="43" spans="2:17">
      <c r="B43" s="35" t="s">
        <v>847</v>
      </c>
      <c r="C43" s="120">
        <v>2.4E-2</v>
      </c>
      <c r="D43" s="110">
        <v>0</v>
      </c>
      <c r="E43" s="110">
        <v>0</v>
      </c>
      <c r="F43" s="120">
        <v>1.4E-2</v>
      </c>
      <c r="G43" s="120">
        <v>1.4E-2</v>
      </c>
      <c r="H43" s="115">
        <f t="shared" si="5"/>
        <v>0.01</v>
      </c>
      <c r="J43" s="292">
        <v>1E-3</v>
      </c>
      <c r="K43" s="115">
        <f t="shared" si="6"/>
        <v>9.0000000000000011E-3</v>
      </c>
      <c r="M43" s="123">
        <f t="shared" si="8"/>
        <v>0.60000000000000009</v>
      </c>
      <c r="N43" s="120">
        <v>2.5000000000000001E-2</v>
      </c>
      <c r="O43" s="126">
        <f t="shared" si="1"/>
        <v>0</v>
      </c>
      <c r="P43" s="79">
        <f t="shared" si="7"/>
        <v>0</v>
      </c>
      <c r="Q43" s="97"/>
    </row>
    <row r="44" spans="2:17">
      <c r="B44" s="35" t="s">
        <v>848</v>
      </c>
      <c r="C44" s="120">
        <v>0.39800000000000002</v>
      </c>
      <c r="D44" s="110">
        <v>0</v>
      </c>
      <c r="E44" s="110">
        <v>0</v>
      </c>
      <c r="F44" s="120">
        <v>0.437</v>
      </c>
      <c r="G44" s="120">
        <v>0.42399999999999999</v>
      </c>
      <c r="H44" s="115">
        <f t="shared" si="5"/>
        <v>-3.8999999999999979E-2</v>
      </c>
      <c r="J44" s="292">
        <v>3.5000000000000003E-2</v>
      </c>
      <c r="K44" s="115">
        <f t="shared" si="6"/>
        <v>-7.3999999999999982E-2</v>
      </c>
      <c r="M44" s="123">
        <f t="shared" si="8"/>
        <v>-0.15677966101694912</v>
      </c>
      <c r="N44" s="120">
        <v>0.879</v>
      </c>
      <c r="O44" s="126">
        <f t="shared" si="1"/>
        <v>1.6462341971349529E-4</v>
      </c>
      <c r="P44" s="79">
        <f t="shared" si="7"/>
        <v>4.0464209564021648E-4</v>
      </c>
      <c r="Q44" s="97"/>
    </row>
    <row r="45" spans="2:17">
      <c r="B45" s="35" t="s">
        <v>849</v>
      </c>
      <c r="C45" s="120">
        <v>2.4529999999999998</v>
      </c>
      <c r="D45" s="110">
        <v>0</v>
      </c>
      <c r="E45" s="110">
        <v>0</v>
      </c>
      <c r="F45" s="120">
        <v>2.0470000000000002</v>
      </c>
      <c r="G45" s="120">
        <v>1.9870000000000001</v>
      </c>
      <c r="H45" s="115">
        <f t="shared" si="5"/>
        <v>0.40599999999999969</v>
      </c>
      <c r="J45" s="292">
        <v>0.33700000000000002</v>
      </c>
      <c r="K45" s="115">
        <f t="shared" si="6"/>
        <v>6.8999999999999673E-2</v>
      </c>
      <c r="M45" s="123">
        <f t="shared" si="8"/>
        <v>2.8942953020134086E-2</v>
      </c>
      <c r="N45" s="120">
        <v>4.6710000000000003</v>
      </c>
      <c r="O45" s="126">
        <f t="shared" si="1"/>
        <v>0</v>
      </c>
      <c r="P45" s="79">
        <f t="shared" si="7"/>
        <v>0</v>
      </c>
      <c r="Q45" s="97"/>
    </row>
    <row r="46" spans="2:17">
      <c r="B46" s="35" t="s">
        <v>850</v>
      </c>
      <c r="C46" s="120">
        <v>0.51</v>
      </c>
      <c r="D46" s="110">
        <v>0</v>
      </c>
      <c r="E46" s="110">
        <v>0</v>
      </c>
      <c r="F46" s="120">
        <v>0.48599999999999999</v>
      </c>
      <c r="G46" s="120">
        <v>0.47199999999999998</v>
      </c>
      <c r="H46" s="115">
        <f t="shared" si="5"/>
        <v>2.4000000000000021E-2</v>
      </c>
      <c r="J46" s="292">
        <v>5.2999999999999999E-2</v>
      </c>
      <c r="K46" s="115">
        <f t="shared" si="6"/>
        <v>-2.8999999999999977E-2</v>
      </c>
      <c r="M46" s="123">
        <f t="shared" si="8"/>
        <v>-5.3803339517625184E-2</v>
      </c>
      <c r="N46" s="120">
        <v>0.56399999999999995</v>
      </c>
      <c r="O46" s="126">
        <f t="shared" si="1"/>
        <v>1.0562867886053622E-4</v>
      </c>
      <c r="P46" s="79">
        <f t="shared" si="7"/>
        <v>3.0577383019372372E-5</v>
      </c>
      <c r="Q46" s="97"/>
    </row>
    <row r="47" spans="2:17">
      <c r="B47" s="35" t="s">
        <v>851</v>
      </c>
      <c r="C47" s="120">
        <v>7.4999999999999997E-2</v>
      </c>
      <c r="D47" s="110">
        <v>0</v>
      </c>
      <c r="E47" s="110">
        <v>0</v>
      </c>
      <c r="F47" s="120">
        <v>7.2999999999999995E-2</v>
      </c>
      <c r="G47" s="120">
        <v>7.0999999999999994E-2</v>
      </c>
      <c r="H47" s="115">
        <f t="shared" si="5"/>
        <v>2.0000000000000018E-3</v>
      </c>
      <c r="J47" s="292">
        <v>6.0000000000000001E-3</v>
      </c>
      <c r="K47" s="115">
        <f t="shared" si="6"/>
        <v>-3.9999999999999983E-3</v>
      </c>
      <c r="M47" s="123">
        <f t="shared" si="8"/>
        <v>-5.0632911392405042E-2</v>
      </c>
      <c r="N47" s="120">
        <v>5.5E-2</v>
      </c>
      <c r="O47" s="126">
        <f t="shared" si="1"/>
        <v>1.0300669037818249E-5</v>
      </c>
      <c r="P47" s="79">
        <f t="shared" si="7"/>
        <v>2.6407739882245127E-6</v>
      </c>
      <c r="Q47" s="97"/>
    </row>
    <row r="48" spans="2:17">
      <c r="B48" s="35" t="s">
        <v>852</v>
      </c>
      <c r="C48" s="120">
        <v>0.17899999999999999</v>
      </c>
      <c r="D48" s="110">
        <v>0</v>
      </c>
      <c r="E48" s="110">
        <v>0</v>
      </c>
      <c r="F48" s="120">
        <v>0.14099999999999999</v>
      </c>
      <c r="G48" s="120">
        <v>0.13700000000000001</v>
      </c>
      <c r="H48" s="115">
        <f t="shared" si="5"/>
        <v>3.8000000000000006E-2</v>
      </c>
      <c r="J48" s="292">
        <v>1.7999999999999999E-2</v>
      </c>
      <c r="K48" s="115">
        <f t="shared" si="6"/>
        <v>2.0000000000000007E-2</v>
      </c>
      <c r="M48" s="123">
        <f t="shared" si="8"/>
        <v>0.12578616352201263</v>
      </c>
      <c r="N48" s="120">
        <v>0.3</v>
      </c>
      <c r="O48" s="126">
        <f t="shared" si="1"/>
        <v>0</v>
      </c>
      <c r="P48" s="79">
        <f t="shared" si="7"/>
        <v>0</v>
      </c>
      <c r="Q48" s="97"/>
    </row>
    <row r="49" spans="2:17">
      <c r="B49" s="35" t="s">
        <v>853</v>
      </c>
      <c r="C49" s="120">
        <v>0.05</v>
      </c>
      <c r="D49" s="110">
        <v>0</v>
      </c>
      <c r="E49" s="110">
        <v>0</v>
      </c>
      <c r="F49" s="120">
        <v>3.3000000000000002E-2</v>
      </c>
      <c r="G49" s="120">
        <v>3.2000000000000001E-2</v>
      </c>
      <c r="H49" s="115">
        <f t="shared" si="5"/>
        <v>1.7000000000000001E-2</v>
      </c>
      <c r="J49" s="292">
        <v>3.0000000000000001E-3</v>
      </c>
      <c r="K49" s="115">
        <f t="shared" si="6"/>
        <v>1.4000000000000002E-2</v>
      </c>
      <c r="M49" s="123">
        <f t="shared" si="8"/>
        <v>0.3888888888888889</v>
      </c>
      <c r="N49" s="120">
        <v>0.11799999999999999</v>
      </c>
      <c r="O49" s="126">
        <f t="shared" si="1"/>
        <v>0</v>
      </c>
      <c r="P49" s="79">
        <f t="shared" si="7"/>
        <v>0</v>
      </c>
      <c r="Q49" s="97"/>
    </row>
    <row r="50" spans="2:17">
      <c r="B50" s="35" t="s">
        <v>854</v>
      </c>
      <c r="C50" s="120">
        <v>1.4159999999999999</v>
      </c>
      <c r="D50" s="110">
        <v>0</v>
      </c>
      <c r="E50" s="110">
        <v>0</v>
      </c>
      <c r="F50" s="120">
        <v>1.2430000000000001</v>
      </c>
      <c r="G50" s="120">
        <v>1.2070000000000001</v>
      </c>
      <c r="H50" s="115">
        <f t="shared" si="5"/>
        <v>0.17299999999999982</v>
      </c>
      <c r="J50" s="292">
        <v>9.9000000000000005E-2</v>
      </c>
      <c r="K50" s="115">
        <f t="shared" si="6"/>
        <v>7.3999999999999816E-2</v>
      </c>
      <c r="M50" s="123">
        <f t="shared" si="8"/>
        <v>5.5141579731743523E-2</v>
      </c>
      <c r="N50" s="120">
        <v>2.0059999999999998</v>
      </c>
      <c r="O50" s="126">
        <f t="shared" si="1"/>
        <v>0</v>
      </c>
      <c r="P50" s="79">
        <f t="shared" si="7"/>
        <v>0</v>
      </c>
      <c r="Q50" s="97"/>
    </row>
    <row r="51" spans="2:17">
      <c r="B51" s="35" t="s">
        <v>855</v>
      </c>
      <c r="C51" s="120">
        <v>0.14899999999999999</v>
      </c>
      <c r="D51" s="110">
        <v>0</v>
      </c>
      <c r="E51" s="110">
        <v>0</v>
      </c>
      <c r="F51" s="120">
        <v>7.3999999999999996E-2</v>
      </c>
      <c r="G51" s="120">
        <v>7.1999999999999995E-2</v>
      </c>
      <c r="H51" s="115">
        <f t="shared" si="5"/>
        <v>7.4999999999999997E-2</v>
      </c>
      <c r="J51" s="292">
        <v>6.0000000000000001E-3</v>
      </c>
      <c r="K51" s="115">
        <f t="shared" si="6"/>
        <v>6.8999999999999992E-2</v>
      </c>
      <c r="M51" s="123">
        <f t="shared" si="8"/>
        <v>0.86249999999999993</v>
      </c>
      <c r="N51" s="120">
        <v>0.14599999999999999</v>
      </c>
      <c r="O51" s="126">
        <f t="shared" si="1"/>
        <v>0</v>
      </c>
      <c r="P51" s="79">
        <f t="shared" si="7"/>
        <v>0</v>
      </c>
      <c r="Q51" s="97"/>
    </row>
    <row r="52" spans="2:17">
      <c r="B52" s="35" t="s">
        <v>856</v>
      </c>
      <c r="C52" s="120">
        <v>0.32300000000000001</v>
      </c>
      <c r="D52" s="110">
        <v>0</v>
      </c>
      <c r="E52" s="110">
        <v>0</v>
      </c>
      <c r="F52" s="120">
        <v>0.26400000000000001</v>
      </c>
      <c r="G52" s="120">
        <v>0.25700000000000001</v>
      </c>
      <c r="H52" s="115">
        <f t="shared" si="5"/>
        <v>5.8999999999999997E-2</v>
      </c>
      <c r="J52" s="292">
        <v>2.5999999999999999E-2</v>
      </c>
      <c r="K52" s="115">
        <f t="shared" si="6"/>
        <v>3.3000000000000002E-2</v>
      </c>
      <c r="M52" s="123">
        <f t="shared" si="8"/>
        <v>0.11379310344827585</v>
      </c>
      <c r="N52" s="120">
        <v>0.35699999999999998</v>
      </c>
      <c r="O52" s="126">
        <f t="shared" si="1"/>
        <v>0</v>
      </c>
      <c r="P52" s="79">
        <f t="shared" si="7"/>
        <v>0</v>
      </c>
      <c r="Q52" s="97"/>
    </row>
    <row r="53" spans="2:17">
      <c r="B53" s="35" t="s">
        <v>857</v>
      </c>
      <c r="C53" s="120">
        <v>0.14899999999999999</v>
      </c>
      <c r="D53" s="110">
        <v>0</v>
      </c>
      <c r="E53" s="110">
        <v>0</v>
      </c>
      <c r="F53" s="120">
        <v>9.9000000000000005E-2</v>
      </c>
      <c r="G53" s="120">
        <v>9.6000000000000002E-2</v>
      </c>
      <c r="H53" s="115">
        <f t="shared" si="5"/>
        <v>4.9999999999999989E-2</v>
      </c>
      <c r="J53" s="292">
        <v>8.0000000000000002E-3</v>
      </c>
      <c r="K53" s="115">
        <f t="shared" si="6"/>
        <v>4.1999999999999989E-2</v>
      </c>
      <c r="M53" s="123">
        <f t="shared" si="8"/>
        <v>0.39252336448598119</v>
      </c>
      <c r="N53" s="120">
        <v>0.114</v>
      </c>
      <c r="O53" s="126">
        <f t="shared" si="1"/>
        <v>0</v>
      </c>
      <c r="P53" s="79">
        <f t="shared" si="7"/>
        <v>0</v>
      </c>
      <c r="Q53" s="97"/>
    </row>
    <row r="54" spans="2:17">
      <c r="B54" s="35" t="s">
        <v>858</v>
      </c>
      <c r="C54" s="120">
        <v>0.44800000000000001</v>
      </c>
      <c r="D54" s="110">
        <v>0</v>
      </c>
      <c r="E54" s="110">
        <v>0</v>
      </c>
      <c r="F54" s="120">
        <v>0.44</v>
      </c>
      <c r="G54" s="120">
        <v>0.42699999999999999</v>
      </c>
      <c r="H54" s="115">
        <f t="shared" si="5"/>
        <v>8.0000000000000071E-3</v>
      </c>
      <c r="J54" s="292">
        <v>7.8E-2</v>
      </c>
      <c r="K54" s="115">
        <f t="shared" si="6"/>
        <v>-6.9999999999999993E-2</v>
      </c>
      <c r="M54" s="123">
        <f t="shared" si="8"/>
        <v>-0.13513513513513511</v>
      </c>
      <c r="N54" s="120">
        <v>0.77500000000000002</v>
      </c>
      <c r="O54" s="126">
        <f t="shared" si="1"/>
        <v>1.4514579098743897E-4</v>
      </c>
      <c r="P54" s="79">
        <f t="shared" si="7"/>
        <v>2.6505805512680593E-4</v>
      </c>
      <c r="Q54" s="97"/>
    </row>
    <row r="55" spans="2:17">
      <c r="B55" s="35" t="s">
        <v>859</v>
      </c>
      <c r="C55" s="120">
        <v>0.19900000000000001</v>
      </c>
      <c r="D55" s="110">
        <v>0</v>
      </c>
      <c r="E55" s="110">
        <v>0</v>
      </c>
      <c r="F55" s="120">
        <v>0.187</v>
      </c>
      <c r="G55" s="120">
        <v>0.182</v>
      </c>
      <c r="H55" s="115">
        <f t="shared" si="5"/>
        <v>1.2000000000000011E-2</v>
      </c>
      <c r="J55" s="292">
        <v>3.9E-2</v>
      </c>
      <c r="K55" s="115">
        <f t="shared" si="6"/>
        <v>-2.6999999999999989E-2</v>
      </c>
      <c r="M55" s="123">
        <f t="shared" si="8"/>
        <v>-0.11946902654867252</v>
      </c>
      <c r="N55" s="120">
        <v>0.28699999999999998</v>
      </c>
      <c r="O55" s="126">
        <f t="shared" si="1"/>
        <v>5.3750763888251589E-5</v>
      </c>
      <c r="P55" s="79">
        <f t="shared" si="7"/>
        <v>7.6717649922733528E-5</v>
      </c>
      <c r="Q55" s="97"/>
    </row>
    <row r="56" spans="2:17">
      <c r="B56" s="35" t="s">
        <v>860</v>
      </c>
      <c r="C56" s="120">
        <v>0.1</v>
      </c>
      <c r="D56" s="110">
        <v>0</v>
      </c>
      <c r="E56" s="110">
        <v>0</v>
      </c>
      <c r="F56" s="120">
        <v>6.9000000000000006E-2</v>
      </c>
      <c r="G56" s="120">
        <v>6.7000000000000004E-2</v>
      </c>
      <c r="H56" s="115">
        <f t="shared" si="5"/>
        <v>3.1E-2</v>
      </c>
      <c r="J56" s="292">
        <v>5.0000000000000001E-3</v>
      </c>
      <c r="K56" s="115">
        <f t="shared" si="6"/>
        <v>2.5999999999999999E-2</v>
      </c>
      <c r="M56" s="123">
        <f t="shared" si="8"/>
        <v>0.35135135135135126</v>
      </c>
      <c r="N56" s="120">
        <v>0.10199999999999999</v>
      </c>
      <c r="O56" s="126">
        <f t="shared" si="1"/>
        <v>0</v>
      </c>
      <c r="P56" s="79">
        <f t="shared" si="7"/>
        <v>0</v>
      </c>
      <c r="Q56" s="97"/>
    </row>
    <row r="57" spans="2:17">
      <c r="B57" s="35" t="s">
        <v>861</v>
      </c>
      <c r="C57" s="120">
        <v>0.1</v>
      </c>
      <c r="D57" s="110">
        <v>0</v>
      </c>
      <c r="E57" s="110">
        <v>0</v>
      </c>
      <c r="F57" s="120">
        <v>6.9000000000000006E-2</v>
      </c>
      <c r="G57" s="120">
        <v>6.7000000000000004E-2</v>
      </c>
      <c r="H57" s="115">
        <f t="shared" si="5"/>
        <v>3.1E-2</v>
      </c>
      <c r="J57" s="292">
        <v>6.0000000000000001E-3</v>
      </c>
      <c r="K57" s="115">
        <f t="shared" si="6"/>
        <v>2.5000000000000001E-2</v>
      </c>
      <c r="M57" s="123">
        <f t="shared" si="8"/>
        <v>0.33333333333333331</v>
      </c>
      <c r="N57" s="120">
        <v>0.152</v>
      </c>
      <c r="O57" s="126">
        <f t="shared" si="1"/>
        <v>0</v>
      </c>
      <c r="P57" s="79">
        <f t="shared" si="7"/>
        <v>0</v>
      </c>
      <c r="Q57" s="97"/>
    </row>
    <row r="58" spans="2:17">
      <c r="B58" s="35" t="s">
        <v>862</v>
      </c>
      <c r="C58" s="120">
        <v>5.8999999999999997E-2</v>
      </c>
      <c r="D58" s="110">
        <v>0</v>
      </c>
      <c r="E58" s="110">
        <v>0</v>
      </c>
      <c r="F58" s="120">
        <v>3.9E-2</v>
      </c>
      <c r="G58" s="120">
        <v>3.7999999999999999E-2</v>
      </c>
      <c r="H58" s="115">
        <f t="shared" si="5"/>
        <v>1.9999999999999997E-2</v>
      </c>
      <c r="J58" s="292">
        <v>3.0000000000000001E-3</v>
      </c>
      <c r="K58" s="115">
        <f t="shared" si="6"/>
        <v>1.6999999999999998E-2</v>
      </c>
      <c r="M58" s="123">
        <f t="shared" si="8"/>
        <v>0.40476190476190466</v>
      </c>
      <c r="N58" s="120">
        <v>0.10199999999999999</v>
      </c>
      <c r="O58" s="126">
        <f t="shared" si="1"/>
        <v>0</v>
      </c>
      <c r="P58" s="79">
        <f t="shared" si="7"/>
        <v>0</v>
      </c>
      <c r="Q58" s="97"/>
    </row>
    <row r="59" spans="2:17">
      <c r="B59" s="35" t="s">
        <v>863</v>
      </c>
      <c r="C59" s="120">
        <v>0.04</v>
      </c>
      <c r="D59" s="110">
        <v>0</v>
      </c>
      <c r="E59" s="110">
        <v>0</v>
      </c>
      <c r="F59" s="120">
        <v>2.8000000000000001E-2</v>
      </c>
      <c r="G59" s="120">
        <v>2.8000000000000001E-2</v>
      </c>
      <c r="H59" s="115">
        <f t="shared" si="5"/>
        <v>1.2E-2</v>
      </c>
      <c r="J59" s="292">
        <v>2E-3</v>
      </c>
      <c r="K59" s="115">
        <f t="shared" si="6"/>
        <v>0.01</v>
      </c>
      <c r="M59" s="123">
        <f t="shared" si="8"/>
        <v>0.33333333333333337</v>
      </c>
      <c r="N59" s="120">
        <v>7.0000000000000007E-2</v>
      </c>
      <c r="O59" s="126">
        <f t="shared" si="1"/>
        <v>0</v>
      </c>
      <c r="P59" s="79">
        <f t="shared" si="7"/>
        <v>0</v>
      </c>
      <c r="Q59" s="97"/>
    </row>
    <row r="60" spans="2:17">
      <c r="B60" s="35" t="s">
        <v>864</v>
      </c>
      <c r="C60" s="120">
        <v>0.159</v>
      </c>
      <c r="D60" s="110">
        <v>0</v>
      </c>
      <c r="E60" s="110">
        <v>0</v>
      </c>
      <c r="F60" s="120">
        <v>0.121</v>
      </c>
      <c r="G60" s="120">
        <v>0.11700000000000001</v>
      </c>
      <c r="H60" s="115">
        <f t="shared" si="5"/>
        <v>3.8000000000000006E-2</v>
      </c>
      <c r="J60" s="292">
        <v>0.01</v>
      </c>
      <c r="K60" s="115">
        <f t="shared" si="6"/>
        <v>2.8000000000000004E-2</v>
      </c>
      <c r="M60" s="123">
        <f t="shared" si="8"/>
        <v>0.2137404580152672</v>
      </c>
      <c r="N60" s="120">
        <v>0.246</v>
      </c>
      <c r="O60" s="126">
        <f t="shared" si="1"/>
        <v>0</v>
      </c>
      <c r="P60" s="79">
        <f t="shared" si="7"/>
        <v>0</v>
      </c>
      <c r="Q60" s="97"/>
    </row>
    <row r="61" spans="2:17">
      <c r="B61" s="35" t="s">
        <v>865</v>
      </c>
      <c r="C61" s="120">
        <v>0.05</v>
      </c>
      <c r="D61" s="110">
        <v>0</v>
      </c>
      <c r="E61" s="110">
        <v>0</v>
      </c>
      <c r="F61" s="120">
        <v>1.4999999999999999E-2</v>
      </c>
      <c r="G61" s="120">
        <v>1.4999999999999999E-2</v>
      </c>
      <c r="H61" s="115">
        <f t="shared" si="5"/>
        <v>3.5000000000000003E-2</v>
      </c>
      <c r="J61" s="292">
        <v>1E-3</v>
      </c>
      <c r="K61" s="115">
        <f t="shared" si="6"/>
        <v>3.4000000000000002E-2</v>
      </c>
      <c r="M61" s="123">
        <f t="shared" si="8"/>
        <v>2.125</v>
      </c>
      <c r="N61" s="120">
        <v>4.8000000000000001E-2</v>
      </c>
      <c r="O61" s="126">
        <f t="shared" si="1"/>
        <v>0</v>
      </c>
      <c r="P61" s="79">
        <f t="shared" si="7"/>
        <v>0</v>
      </c>
      <c r="Q61" s="97"/>
    </row>
    <row r="62" spans="2:17">
      <c r="B62" s="35" t="s">
        <v>866</v>
      </c>
      <c r="C62" s="120">
        <v>0.44800000000000001</v>
      </c>
      <c r="D62" s="110">
        <v>0</v>
      </c>
      <c r="E62" s="110">
        <v>0</v>
      </c>
      <c r="F62" s="120">
        <v>0.33800000000000002</v>
      </c>
      <c r="G62" s="120">
        <v>0.32800000000000001</v>
      </c>
      <c r="H62" s="115">
        <f t="shared" si="5"/>
        <v>0.10999999999999999</v>
      </c>
      <c r="J62" s="292">
        <v>2.7E-2</v>
      </c>
      <c r="K62" s="115">
        <f t="shared" si="6"/>
        <v>8.299999999999999E-2</v>
      </c>
      <c r="M62" s="123">
        <f t="shared" si="8"/>
        <v>0.22739726027397256</v>
      </c>
      <c r="N62" s="120">
        <v>0.95199999999999996</v>
      </c>
      <c r="O62" s="126">
        <f t="shared" si="1"/>
        <v>0</v>
      </c>
      <c r="P62" s="79">
        <f t="shared" si="7"/>
        <v>0</v>
      </c>
      <c r="Q62" s="97"/>
    </row>
    <row r="63" spans="2:17">
      <c r="B63" s="35" t="s">
        <v>867</v>
      </c>
      <c r="C63" s="120">
        <v>1.4550000000000001</v>
      </c>
      <c r="D63" s="110">
        <v>0</v>
      </c>
      <c r="E63" s="110">
        <v>0</v>
      </c>
      <c r="F63" s="120">
        <v>0.93200000000000005</v>
      </c>
      <c r="G63" s="120">
        <v>0.90500000000000003</v>
      </c>
      <c r="H63" s="115">
        <f>+C63+D63-E63-F63</f>
        <v>0.52300000000000002</v>
      </c>
      <c r="J63" s="292">
        <v>0.127</v>
      </c>
      <c r="K63" s="115">
        <f>+H63-J63</f>
        <v>0.39600000000000002</v>
      </c>
      <c r="M63" s="123">
        <f>+IF(ISERROR(K63/(F63+J63)),0,K63/(F63+J63))</f>
        <v>0.3739376770538243</v>
      </c>
      <c r="N63" s="120">
        <v>1.5960000000000001</v>
      </c>
      <c r="O63" s="126">
        <f t="shared" si="1"/>
        <v>0</v>
      </c>
      <c r="P63" s="79">
        <f>(M63^2*O63)*100</f>
        <v>0</v>
      </c>
      <c r="Q63" s="97"/>
    </row>
    <row r="64" spans="2:17">
      <c r="B64" s="35" t="s">
        <v>868</v>
      </c>
      <c r="C64" s="120">
        <v>5.8000000000000003E-2</v>
      </c>
      <c r="D64" s="110">
        <v>0</v>
      </c>
      <c r="E64" s="110">
        <v>0</v>
      </c>
      <c r="F64" s="120">
        <v>4.5999999999999999E-2</v>
      </c>
      <c r="G64" s="120">
        <v>4.4999999999999998E-2</v>
      </c>
      <c r="H64" s="115">
        <f t="shared" ref="H64:H87" si="9">+C64+D64-E64-F64</f>
        <v>1.2000000000000004E-2</v>
      </c>
      <c r="J64" s="292">
        <v>4.0000000000000001E-3</v>
      </c>
      <c r="K64" s="115">
        <f t="shared" ref="K64:K87" si="10">+H64-J64</f>
        <v>8.0000000000000036E-3</v>
      </c>
      <c r="M64" s="123">
        <f>+IF(ISERROR(K64/(F64+J64)),0,K64/(F64+J64))</f>
        <v>0.16000000000000006</v>
      </c>
      <c r="N64" s="120">
        <v>4.8000000000000001E-2</v>
      </c>
      <c r="O64" s="126">
        <f t="shared" si="1"/>
        <v>0</v>
      </c>
      <c r="P64" s="79">
        <f t="shared" ref="P64:P87" si="11">(M64^2*O64)*100</f>
        <v>0</v>
      </c>
      <c r="Q64" s="97"/>
    </row>
    <row r="65" spans="2:17">
      <c r="B65" s="35" t="s">
        <v>869</v>
      </c>
      <c r="C65" s="120">
        <v>0.32800000000000001</v>
      </c>
      <c r="D65" s="110">
        <v>0</v>
      </c>
      <c r="E65" s="110">
        <v>0</v>
      </c>
      <c r="F65" s="120">
        <v>0.23400000000000001</v>
      </c>
      <c r="G65" s="120">
        <v>0.22700000000000001</v>
      </c>
      <c r="H65" s="115">
        <f t="shared" si="9"/>
        <v>9.4E-2</v>
      </c>
      <c r="J65" s="292">
        <v>2.4E-2</v>
      </c>
      <c r="K65" s="115">
        <f t="shared" si="10"/>
        <v>7.0000000000000007E-2</v>
      </c>
      <c r="M65" s="123">
        <f t="shared" ref="M65:M87" si="12">+IF(ISERROR(K65/(F65+J65)),0,K65/(F65+J65))</f>
        <v>0.27131782945736438</v>
      </c>
      <c r="N65" s="120">
        <v>0.52900000000000003</v>
      </c>
      <c r="O65" s="126">
        <f t="shared" si="1"/>
        <v>0</v>
      </c>
      <c r="P65" s="79">
        <f t="shared" si="11"/>
        <v>0</v>
      </c>
      <c r="Q65" s="97"/>
    </row>
    <row r="66" spans="2:17">
      <c r="B66" s="35" t="s">
        <v>870</v>
      </c>
      <c r="C66" s="120">
        <v>2.4E-2</v>
      </c>
      <c r="D66" s="110">
        <v>0</v>
      </c>
      <c r="E66" s="110">
        <v>0</v>
      </c>
      <c r="F66" s="120">
        <v>2.8000000000000001E-2</v>
      </c>
      <c r="G66" s="120">
        <v>2.8000000000000001E-2</v>
      </c>
      <c r="H66" s="115">
        <f t="shared" si="9"/>
        <v>-4.0000000000000001E-3</v>
      </c>
      <c r="J66" s="292">
        <v>2E-3</v>
      </c>
      <c r="K66" s="115">
        <f t="shared" si="10"/>
        <v>-6.0000000000000001E-3</v>
      </c>
      <c r="M66" s="123">
        <f t="shared" si="12"/>
        <v>-0.2</v>
      </c>
      <c r="N66" s="120">
        <v>6.6000000000000003E-2</v>
      </c>
      <c r="O66" s="126">
        <f t="shared" si="1"/>
        <v>1.23608028453819E-5</v>
      </c>
      <c r="P66" s="79">
        <f t="shared" si="11"/>
        <v>4.9443211381527612E-5</v>
      </c>
      <c r="Q66" s="97"/>
    </row>
    <row r="67" spans="2:17">
      <c r="B67" s="35" t="s">
        <v>871</v>
      </c>
      <c r="C67" s="120">
        <v>0.151</v>
      </c>
      <c r="D67" s="110">
        <v>0</v>
      </c>
      <c r="E67" s="110">
        <v>0</v>
      </c>
      <c r="F67" s="120">
        <v>0.13600000000000001</v>
      </c>
      <c r="G67" s="120">
        <v>0.13200000000000001</v>
      </c>
      <c r="H67" s="115">
        <f t="shared" si="9"/>
        <v>1.4999999999999986E-2</v>
      </c>
      <c r="J67" s="292">
        <v>1.0999999999999999E-2</v>
      </c>
      <c r="K67" s="115">
        <f t="shared" si="10"/>
        <v>3.9999999999999862E-3</v>
      </c>
      <c r="M67" s="123">
        <f t="shared" si="12"/>
        <v>2.7210884353741398E-2</v>
      </c>
      <c r="N67" s="120">
        <v>0.23200000000000001</v>
      </c>
      <c r="O67" s="126">
        <f t="shared" si="1"/>
        <v>0</v>
      </c>
      <c r="P67" s="79">
        <f t="shared" si="11"/>
        <v>0</v>
      </c>
      <c r="Q67" s="97"/>
    </row>
    <row r="68" spans="2:17">
      <c r="B68" s="35" t="s">
        <v>872</v>
      </c>
      <c r="C68" s="120">
        <v>0.01</v>
      </c>
      <c r="D68" s="110">
        <v>0</v>
      </c>
      <c r="E68" s="110">
        <v>0</v>
      </c>
      <c r="F68" s="120">
        <v>2E-3</v>
      </c>
      <c r="G68" s="120">
        <v>2E-3</v>
      </c>
      <c r="H68" s="115">
        <f t="shared" si="9"/>
        <v>8.0000000000000002E-3</v>
      </c>
      <c r="J68" s="292">
        <v>0</v>
      </c>
      <c r="K68" s="115">
        <f t="shared" si="10"/>
        <v>8.0000000000000002E-3</v>
      </c>
      <c r="M68" s="123">
        <f t="shared" si="12"/>
        <v>4</v>
      </c>
      <c r="N68" s="120">
        <v>2.1000000000000001E-2</v>
      </c>
      <c r="O68" s="126">
        <f t="shared" si="1"/>
        <v>0</v>
      </c>
      <c r="P68" s="79">
        <f t="shared" si="11"/>
        <v>0</v>
      </c>
      <c r="Q68" s="97"/>
    </row>
    <row r="69" spans="2:17">
      <c r="B69" s="35" t="s">
        <v>873</v>
      </c>
      <c r="C69" s="120">
        <v>0.378</v>
      </c>
      <c r="D69" s="110">
        <v>0</v>
      </c>
      <c r="E69" s="110">
        <v>0</v>
      </c>
      <c r="F69" s="120">
        <v>0.20300000000000001</v>
      </c>
      <c r="G69" s="120">
        <v>0.19700000000000001</v>
      </c>
      <c r="H69" s="115">
        <f t="shared" si="9"/>
        <v>0.17499999999999999</v>
      </c>
      <c r="J69" s="292">
        <v>1.6E-2</v>
      </c>
      <c r="K69" s="115">
        <f t="shared" si="10"/>
        <v>0.15899999999999997</v>
      </c>
      <c r="M69" s="123">
        <f t="shared" si="12"/>
        <v>0.72602739726027377</v>
      </c>
      <c r="N69" s="120">
        <v>0.40300000000000002</v>
      </c>
      <c r="O69" s="126">
        <f t="shared" si="1"/>
        <v>0</v>
      </c>
      <c r="P69" s="79">
        <f t="shared" si="11"/>
        <v>0</v>
      </c>
      <c r="Q69" s="97"/>
    </row>
    <row r="70" spans="2:17">
      <c r="B70" s="35" t="s">
        <v>874</v>
      </c>
      <c r="C70" s="120">
        <v>0.254</v>
      </c>
      <c r="D70" s="110">
        <v>0</v>
      </c>
      <c r="E70" s="110">
        <v>0</v>
      </c>
      <c r="F70" s="120">
        <v>0.124</v>
      </c>
      <c r="G70" s="120">
        <v>0.12</v>
      </c>
      <c r="H70" s="115">
        <f t="shared" si="9"/>
        <v>0.13</v>
      </c>
      <c r="J70" s="292">
        <v>0.01</v>
      </c>
      <c r="K70" s="115">
        <f t="shared" si="10"/>
        <v>0.12000000000000001</v>
      </c>
      <c r="M70" s="123">
        <f t="shared" si="12"/>
        <v>0.89552238805970152</v>
      </c>
      <c r="N70" s="120">
        <v>0.21</v>
      </c>
      <c r="O70" s="126">
        <f t="shared" si="1"/>
        <v>0</v>
      </c>
      <c r="P70" s="79">
        <f t="shared" si="11"/>
        <v>0</v>
      </c>
      <c r="Q70" s="97"/>
    </row>
    <row r="71" spans="2:17">
      <c r="B71" s="35" t="s">
        <v>875</v>
      </c>
      <c r="C71" s="120">
        <v>0.19400000000000001</v>
      </c>
      <c r="D71" s="110">
        <v>0</v>
      </c>
      <c r="E71" s="110">
        <v>0</v>
      </c>
      <c r="F71" s="120">
        <v>3.9E-2</v>
      </c>
      <c r="G71" s="120">
        <v>3.7999999999999999E-2</v>
      </c>
      <c r="H71" s="115">
        <f t="shared" si="9"/>
        <v>0.155</v>
      </c>
      <c r="J71" s="292">
        <v>3.0000000000000001E-3</v>
      </c>
      <c r="K71" s="115">
        <f t="shared" si="10"/>
        <v>0.152</v>
      </c>
      <c r="M71" s="123">
        <f t="shared" si="12"/>
        <v>3.6190476190476186</v>
      </c>
      <c r="N71" s="120">
        <v>0.223</v>
      </c>
      <c r="O71" s="126">
        <f t="shared" si="1"/>
        <v>0</v>
      </c>
      <c r="P71" s="79">
        <f t="shared" si="11"/>
        <v>0</v>
      </c>
      <c r="Q71" s="97"/>
    </row>
    <row r="72" spans="2:17">
      <c r="B72" s="35" t="s">
        <v>876</v>
      </c>
      <c r="C72" s="120">
        <v>2.5999999999999999E-2</v>
      </c>
      <c r="D72" s="110">
        <v>0</v>
      </c>
      <c r="E72" s="110">
        <v>0</v>
      </c>
      <c r="F72" s="120">
        <v>0.01</v>
      </c>
      <c r="G72" s="120">
        <v>0.01</v>
      </c>
      <c r="H72" s="115">
        <f t="shared" si="9"/>
        <v>1.6E-2</v>
      </c>
      <c r="J72" s="292">
        <v>1E-3</v>
      </c>
      <c r="K72" s="115">
        <f t="shared" si="10"/>
        <v>1.4999999999999999E-2</v>
      </c>
      <c r="M72" s="123">
        <f t="shared" si="12"/>
        <v>1.3636363636363638</v>
      </c>
      <c r="N72" s="120">
        <v>5.2999999999999999E-2</v>
      </c>
      <c r="O72" s="126">
        <f t="shared" si="1"/>
        <v>0</v>
      </c>
      <c r="P72" s="79">
        <f t="shared" si="11"/>
        <v>0</v>
      </c>
      <c r="Q72" s="97"/>
    </row>
    <row r="73" spans="2:17">
      <c r="B73" s="35" t="s">
        <v>877</v>
      </c>
      <c r="C73" s="120">
        <v>2.1520000000000001</v>
      </c>
      <c r="D73" s="110">
        <v>0</v>
      </c>
      <c r="E73" s="110">
        <v>0</v>
      </c>
      <c r="F73" s="120">
        <v>2.16</v>
      </c>
      <c r="G73" s="120">
        <v>2.097</v>
      </c>
      <c r="H73" s="115">
        <f t="shared" si="9"/>
        <v>-8.0000000000000071E-3</v>
      </c>
      <c r="J73" s="292">
        <v>0.17299999999999999</v>
      </c>
      <c r="K73" s="115">
        <f t="shared" si="10"/>
        <v>-0.18099999999999999</v>
      </c>
      <c r="M73" s="123">
        <f t="shared" si="12"/>
        <v>-7.7582511787398195E-2</v>
      </c>
      <c r="N73" s="120">
        <v>3.823</v>
      </c>
      <c r="O73" s="126">
        <f t="shared" si="1"/>
        <v>7.1599014057416668E-4</v>
      </c>
      <c r="P73" s="79">
        <f t="shared" si="11"/>
        <v>4.309577688494156E-4</v>
      </c>
      <c r="Q73" s="97"/>
    </row>
    <row r="74" spans="2:17">
      <c r="B74" s="35" t="s">
        <v>878</v>
      </c>
      <c r="C74" s="120">
        <v>1.0289999999999999</v>
      </c>
      <c r="D74" s="110">
        <v>0</v>
      </c>
      <c r="E74" s="110">
        <v>0</v>
      </c>
      <c r="F74" s="120">
        <v>0.47799999999999998</v>
      </c>
      <c r="G74" s="120">
        <v>0.46400000000000002</v>
      </c>
      <c r="H74" s="115">
        <f t="shared" si="9"/>
        <v>0.55099999999999993</v>
      </c>
      <c r="J74" s="292">
        <v>6.8000000000000005E-2</v>
      </c>
      <c r="K74" s="115">
        <f t="shared" si="10"/>
        <v>0.48299999999999993</v>
      </c>
      <c r="M74" s="123">
        <f t="shared" si="12"/>
        <v>0.88461538461538447</v>
      </c>
      <c r="N74" s="120">
        <v>1.373</v>
      </c>
      <c r="O74" s="126">
        <f t="shared" si="1"/>
        <v>0</v>
      </c>
      <c r="P74" s="79">
        <f t="shared" si="11"/>
        <v>0</v>
      </c>
      <c r="Q74" s="97"/>
    </row>
    <row r="75" spans="2:17">
      <c r="B75" s="35" t="s">
        <v>879</v>
      </c>
      <c r="C75" s="120">
        <v>0.36299999999999999</v>
      </c>
      <c r="D75" s="110">
        <v>0</v>
      </c>
      <c r="E75" s="110">
        <v>0</v>
      </c>
      <c r="F75" s="120">
        <v>0.42599999999999999</v>
      </c>
      <c r="G75" s="120">
        <v>0.41299999999999998</v>
      </c>
      <c r="H75" s="115">
        <f t="shared" si="9"/>
        <v>-6.3E-2</v>
      </c>
      <c r="J75" s="292">
        <v>3.4000000000000002E-2</v>
      </c>
      <c r="K75" s="115">
        <f t="shared" si="10"/>
        <v>-9.7000000000000003E-2</v>
      </c>
      <c r="M75" s="123">
        <f t="shared" si="12"/>
        <v>-0.21086956521739134</v>
      </c>
      <c r="N75" s="120">
        <v>0.54900000000000004</v>
      </c>
      <c r="O75" s="126">
        <f t="shared" si="1"/>
        <v>1.028194054865858E-4</v>
      </c>
      <c r="P75" s="79">
        <f t="shared" si="11"/>
        <v>4.5719649632480438E-4</v>
      </c>
      <c r="Q75" s="97"/>
    </row>
    <row r="76" spans="2:17">
      <c r="B76" s="35" t="s">
        <v>880</v>
      </c>
      <c r="C76" s="120">
        <v>0.30499999999999999</v>
      </c>
      <c r="D76" s="110">
        <v>0</v>
      </c>
      <c r="E76" s="110">
        <v>0</v>
      </c>
      <c r="F76" s="120">
        <v>0.246</v>
      </c>
      <c r="G76" s="120">
        <v>0.23899999999999999</v>
      </c>
      <c r="H76" s="115">
        <f t="shared" si="9"/>
        <v>5.8999999999999997E-2</v>
      </c>
      <c r="J76" s="292">
        <v>0.02</v>
      </c>
      <c r="K76" s="115">
        <f t="shared" si="10"/>
        <v>3.8999999999999993E-2</v>
      </c>
      <c r="M76" s="123">
        <f t="shared" si="12"/>
        <v>0.14661654135338342</v>
      </c>
      <c r="N76" s="120">
        <v>0.39600000000000002</v>
      </c>
      <c r="O76" s="126">
        <f t="shared" si="1"/>
        <v>0</v>
      </c>
      <c r="P76" s="79">
        <f t="shared" si="11"/>
        <v>0</v>
      </c>
      <c r="Q76" s="97"/>
    </row>
    <row r="77" spans="2:17">
      <c r="B77" s="35" t="s">
        <v>881</v>
      </c>
      <c r="C77" s="120">
        <v>0.39800000000000002</v>
      </c>
      <c r="D77" s="110">
        <v>0</v>
      </c>
      <c r="E77" s="110">
        <v>0</v>
      </c>
      <c r="F77" s="120">
        <v>0.39800000000000002</v>
      </c>
      <c r="G77" s="120">
        <v>0.38700000000000001</v>
      </c>
      <c r="H77" s="115">
        <f t="shared" si="9"/>
        <v>0</v>
      </c>
      <c r="J77" s="292">
        <v>4.2000000000000003E-2</v>
      </c>
      <c r="K77" s="115">
        <f t="shared" si="10"/>
        <v>-4.2000000000000003E-2</v>
      </c>
      <c r="M77" s="123">
        <f t="shared" si="12"/>
        <v>-9.5454545454545459E-2</v>
      </c>
      <c r="N77" s="120">
        <v>0.66</v>
      </c>
      <c r="O77" s="126">
        <f t="shared" si="1"/>
        <v>1.2360802845381901E-4</v>
      </c>
      <c r="P77" s="79">
        <f t="shared" si="11"/>
        <v>1.1262632344655824E-4</v>
      </c>
      <c r="Q77" s="97"/>
    </row>
    <row r="78" spans="2:17">
      <c r="B78" s="35" t="s">
        <v>882</v>
      </c>
      <c r="C78" s="120">
        <v>0.13900000000000001</v>
      </c>
      <c r="D78" s="110">
        <v>0</v>
      </c>
      <c r="E78" s="110">
        <v>0</v>
      </c>
      <c r="F78" s="120">
        <v>0.14099999999999999</v>
      </c>
      <c r="G78" s="120">
        <v>0.13700000000000001</v>
      </c>
      <c r="H78" s="115">
        <f t="shared" si="9"/>
        <v>-1.999999999999974E-3</v>
      </c>
      <c r="J78" s="292">
        <v>1.0999999999999999E-2</v>
      </c>
      <c r="K78" s="115">
        <f t="shared" si="10"/>
        <v>-1.2999999999999973E-2</v>
      </c>
      <c r="M78" s="123">
        <f t="shared" si="12"/>
        <v>-8.5526315789473506E-2</v>
      </c>
      <c r="N78" s="120">
        <v>0.34899999999999998</v>
      </c>
      <c r="O78" s="126">
        <f t="shared" ref="O78:O141" si="13">IF(K78&lt;0,N78/$N$263,0)</f>
        <v>6.53624271672467E-5</v>
      </c>
      <c r="P78" s="79">
        <f t="shared" si="11"/>
        <v>4.7810985938645455E-5</v>
      </c>
      <c r="Q78" s="97"/>
    </row>
    <row r="79" spans="2:17">
      <c r="B79" s="35" t="s">
        <v>883</v>
      </c>
      <c r="C79" s="120">
        <v>0.189</v>
      </c>
      <c r="D79" s="110">
        <v>0</v>
      </c>
      <c r="E79" s="110">
        <v>0</v>
      </c>
      <c r="F79" s="120">
        <v>0.182</v>
      </c>
      <c r="G79" s="120">
        <v>0.17699999999999999</v>
      </c>
      <c r="H79" s="115">
        <f t="shared" si="9"/>
        <v>7.0000000000000062E-3</v>
      </c>
      <c r="J79" s="292">
        <v>1.4999999999999999E-2</v>
      </c>
      <c r="K79" s="115">
        <f t="shared" si="10"/>
        <v>-7.9999999999999932E-3</v>
      </c>
      <c r="M79" s="123">
        <f t="shared" si="12"/>
        <v>-4.0609137055837526E-2</v>
      </c>
      <c r="N79" s="120">
        <v>0.54600000000000004</v>
      </c>
      <c r="O79" s="126">
        <f t="shared" si="13"/>
        <v>1.0225755081179572E-4</v>
      </c>
      <c r="P79" s="79">
        <f t="shared" si="11"/>
        <v>1.6863313282885193E-5</v>
      </c>
      <c r="Q79" s="97"/>
    </row>
    <row r="80" spans="2:17">
      <c r="B80" s="35" t="s">
        <v>884</v>
      </c>
      <c r="C80" s="120">
        <v>0.16900000000000001</v>
      </c>
      <c r="D80" s="110">
        <v>0</v>
      </c>
      <c r="E80" s="110">
        <v>0</v>
      </c>
      <c r="F80" s="120">
        <v>8.4000000000000005E-2</v>
      </c>
      <c r="G80" s="120">
        <v>8.1000000000000003E-2</v>
      </c>
      <c r="H80" s="115">
        <f t="shared" si="9"/>
        <v>8.5000000000000006E-2</v>
      </c>
      <c r="J80" s="292">
        <v>7.0000000000000001E-3</v>
      </c>
      <c r="K80" s="115">
        <f t="shared" si="10"/>
        <v>7.8E-2</v>
      </c>
      <c r="M80" s="123">
        <f t="shared" si="12"/>
        <v>0.85714285714285698</v>
      </c>
      <c r="N80" s="120">
        <v>0.23899999999999999</v>
      </c>
      <c r="O80" s="126">
        <f t="shared" si="13"/>
        <v>0</v>
      </c>
      <c r="P80" s="79">
        <f t="shared" si="11"/>
        <v>0</v>
      </c>
      <c r="Q80" s="97"/>
    </row>
    <row r="81" spans="2:17">
      <c r="B81" s="35" t="s">
        <v>885</v>
      </c>
      <c r="C81" s="120">
        <v>0.249</v>
      </c>
      <c r="D81" s="110">
        <v>0</v>
      </c>
      <c r="E81" s="110">
        <v>0</v>
      </c>
      <c r="F81" s="120">
        <v>0.22500000000000001</v>
      </c>
      <c r="G81" s="120">
        <v>0.218</v>
      </c>
      <c r="H81" s="115">
        <f t="shared" si="9"/>
        <v>2.3999999999999994E-2</v>
      </c>
      <c r="J81" s="292">
        <v>3.4000000000000002E-2</v>
      </c>
      <c r="K81" s="115">
        <f t="shared" si="10"/>
        <v>-1.0000000000000009E-2</v>
      </c>
      <c r="M81" s="123">
        <f t="shared" si="12"/>
        <v>-3.8610038610038644E-2</v>
      </c>
      <c r="N81" s="120">
        <v>0.54100000000000004</v>
      </c>
      <c r="O81" s="126">
        <f t="shared" si="13"/>
        <v>1.0132112635381225E-4</v>
      </c>
      <c r="P81" s="79">
        <f t="shared" si="11"/>
        <v>1.5104295754954821E-5</v>
      </c>
      <c r="Q81" s="97"/>
    </row>
    <row r="82" spans="2:17">
      <c r="B82" s="35" t="s">
        <v>886</v>
      </c>
      <c r="C82" s="120">
        <v>0.54600000000000004</v>
      </c>
      <c r="D82" s="110">
        <v>0</v>
      </c>
      <c r="E82" s="110">
        <v>0</v>
      </c>
      <c r="F82" s="120">
        <v>0.49399999999999999</v>
      </c>
      <c r="G82" s="120">
        <v>0.47899999999999998</v>
      </c>
      <c r="H82" s="115">
        <f t="shared" si="9"/>
        <v>5.2000000000000046E-2</v>
      </c>
      <c r="J82" s="292">
        <v>3.9E-2</v>
      </c>
      <c r="K82" s="115">
        <f t="shared" si="10"/>
        <v>1.3000000000000046E-2</v>
      </c>
      <c r="M82" s="123">
        <f t="shared" si="12"/>
        <v>2.4390243902439109E-2</v>
      </c>
      <c r="N82" s="120">
        <v>0.91300000000000003</v>
      </c>
      <c r="O82" s="126">
        <f t="shared" si="13"/>
        <v>0</v>
      </c>
      <c r="P82" s="79">
        <f t="shared" si="11"/>
        <v>0</v>
      </c>
      <c r="Q82" s="97"/>
    </row>
    <row r="83" spans="2:17">
      <c r="B83" s="35" t="s">
        <v>887</v>
      </c>
      <c r="C83" s="120">
        <v>0.19900000000000001</v>
      </c>
      <c r="D83" s="110">
        <v>0</v>
      </c>
      <c r="E83" s="110">
        <v>0</v>
      </c>
      <c r="F83" s="120">
        <v>0.14399999999999999</v>
      </c>
      <c r="G83" s="120">
        <v>0.14000000000000001</v>
      </c>
      <c r="H83" s="115">
        <f t="shared" si="9"/>
        <v>5.5000000000000021E-2</v>
      </c>
      <c r="J83" s="292">
        <v>1.7999999999999999E-2</v>
      </c>
      <c r="K83" s="115">
        <f t="shared" si="10"/>
        <v>3.7000000000000019E-2</v>
      </c>
      <c r="M83" s="123">
        <f t="shared" si="12"/>
        <v>0.22839506172839522</v>
      </c>
      <c r="N83" s="120">
        <v>0.26400000000000001</v>
      </c>
      <c r="O83" s="126">
        <f t="shared" si="13"/>
        <v>0</v>
      </c>
      <c r="P83" s="79">
        <f t="shared" si="11"/>
        <v>0</v>
      </c>
      <c r="Q83" s="97"/>
    </row>
    <row r="84" spans="2:17">
      <c r="B84" s="35" t="s">
        <v>888</v>
      </c>
      <c r="C84" s="120">
        <v>1</v>
      </c>
      <c r="D84" s="110">
        <v>0</v>
      </c>
      <c r="E84" s="110">
        <v>0</v>
      </c>
      <c r="F84" s="120">
        <v>0.75900000000000001</v>
      </c>
      <c r="G84" s="120">
        <v>0.73699999999999999</v>
      </c>
      <c r="H84" s="115">
        <f t="shared" si="9"/>
        <v>0.24099999999999999</v>
      </c>
      <c r="J84" s="292">
        <v>6.0999999999999999E-2</v>
      </c>
      <c r="K84" s="115">
        <f t="shared" si="10"/>
        <v>0.18</v>
      </c>
      <c r="M84" s="123">
        <f t="shared" si="12"/>
        <v>0.21951219512195119</v>
      </c>
      <c r="N84" s="120">
        <v>1.581</v>
      </c>
      <c r="O84" s="126">
        <f t="shared" si="13"/>
        <v>0</v>
      </c>
      <c r="P84" s="79">
        <f t="shared" si="11"/>
        <v>0</v>
      </c>
      <c r="Q84" s="97"/>
    </row>
    <row r="85" spans="2:17">
      <c r="B85" s="35" t="s">
        <v>889</v>
      </c>
      <c r="C85" s="120">
        <v>0.159</v>
      </c>
      <c r="D85" s="110">
        <v>0</v>
      </c>
      <c r="E85" s="110">
        <v>0</v>
      </c>
      <c r="F85" s="120">
        <v>9.9000000000000005E-2</v>
      </c>
      <c r="G85" s="120">
        <v>9.6000000000000002E-2</v>
      </c>
      <c r="H85" s="115">
        <f t="shared" si="9"/>
        <v>0.06</v>
      </c>
      <c r="J85" s="292">
        <v>8.0000000000000002E-3</v>
      </c>
      <c r="K85" s="115">
        <f t="shared" si="10"/>
        <v>5.1999999999999998E-2</v>
      </c>
      <c r="M85" s="123">
        <f t="shared" si="12"/>
        <v>0.4859813084112149</v>
      </c>
      <c r="N85" s="120">
        <v>0.17299999999999999</v>
      </c>
      <c r="O85" s="126">
        <f t="shared" si="13"/>
        <v>0</v>
      </c>
      <c r="P85" s="79">
        <f t="shared" si="11"/>
        <v>0</v>
      </c>
      <c r="Q85" s="97"/>
    </row>
    <row r="86" spans="2:17">
      <c r="B86" s="35" t="s">
        <v>890</v>
      </c>
      <c r="C86" s="120">
        <v>2.4E-2</v>
      </c>
      <c r="D86" s="110">
        <v>0</v>
      </c>
      <c r="E86" s="110">
        <v>0</v>
      </c>
      <c r="F86" s="120">
        <v>4.4999999999999998E-2</v>
      </c>
      <c r="G86" s="120">
        <v>4.3999999999999997E-2</v>
      </c>
      <c r="H86" s="115">
        <f t="shared" si="9"/>
        <v>-2.0999999999999998E-2</v>
      </c>
      <c r="J86" s="292">
        <v>5.0000000000000001E-3</v>
      </c>
      <c r="K86" s="115">
        <f t="shared" si="10"/>
        <v>-2.5999999999999999E-2</v>
      </c>
      <c r="M86" s="123">
        <f t="shared" si="12"/>
        <v>-0.52</v>
      </c>
      <c r="N86" s="120">
        <v>7.0999999999999994E-2</v>
      </c>
      <c r="O86" s="126">
        <f t="shared" si="13"/>
        <v>1.3297227303365376E-5</v>
      </c>
      <c r="P86" s="79">
        <f t="shared" si="11"/>
        <v>3.595570262829998E-4</v>
      </c>
      <c r="Q86" s="97"/>
    </row>
    <row r="87" spans="2:17">
      <c r="B87" s="35" t="s">
        <v>891</v>
      </c>
      <c r="C87" s="120">
        <v>1.681</v>
      </c>
      <c r="D87" s="110">
        <v>0</v>
      </c>
      <c r="E87" s="110">
        <v>0</v>
      </c>
      <c r="F87" s="120">
        <v>1.5069999999999999</v>
      </c>
      <c r="G87" s="120">
        <v>1.4630000000000001</v>
      </c>
      <c r="H87" s="115">
        <f t="shared" si="9"/>
        <v>0.17400000000000015</v>
      </c>
      <c r="J87" s="292">
        <v>0.19700000000000001</v>
      </c>
      <c r="K87" s="115">
        <f t="shared" si="10"/>
        <v>-2.2999999999999854E-2</v>
      </c>
      <c r="M87" s="123">
        <f t="shared" si="12"/>
        <v>-1.3497652582159538E-2</v>
      </c>
      <c r="N87" s="120">
        <v>2.9609999999999999</v>
      </c>
      <c r="O87" s="126">
        <f t="shared" si="13"/>
        <v>5.5455056401781521E-4</v>
      </c>
      <c r="P87" s="79">
        <f t="shared" si="11"/>
        <v>1.0103169577706574E-5</v>
      </c>
      <c r="Q87" s="97"/>
    </row>
    <row r="88" spans="2:17">
      <c r="B88" s="35" t="s">
        <v>892</v>
      </c>
      <c r="C88" s="120">
        <v>0.51700000000000002</v>
      </c>
      <c r="D88" s="110">
        <v>0</v>
      </c>
      <c r="E88" s="110">
        <v>0</v>
      </c>
      <c r="F88" s="120">
        <v>0.50900000000000001</v>
      </c>
      <c r="G88" s="120">
        <v>0.49399999999999999</v>
      </c>
      <c r="H88" s="115">
        <f>+C88+D88-E88-F88</f>
        <v>8.0000000000000071E-3</v>
      </c>
      <c r="J88" s="292">
        <v>4.1000000000000002E-2</v>
      </c>
      <c r="K88" s="115">
        <f>+H88-J88</f>
        <v>-3.2999999999999995E-2</v>
      </c>
      <c r="M88" s="123">
        <f>+IF(ISERROR(K88/(F88+J88)),0,K88/(F88+J88))</f>
        <v>-5.9999999999999984E-2</v>
      </c>
      <c r="N88" s="120">
        <v>0.92200000000000004</v>
      </c>
      <c r="O88" s="126">
        <f t="shared" si="13"/>
        <v>1.7267667005215322E-4</v>
      </c>
      <c r="P88" s="79">
        <f>(M88^2*O88)*100</f>
        <v>6.2163601218775131E-5</v>
      </c>
      <c r="Q88" s="97"/>
    </row>
    <row r="89" spans="2:17">
      <c r="B89" s="35" t="s">
        <v>893</v>
      </c>
      <c r="C89" s="120">
        <v>1.2609999999999999</v>
      </c>
      <c r="D89" s="110">
        <v>0</v>
      </c>
      <c r="E89" s="110">
        <v>0</v>
      </c>
      <c r="F89" s="120">
        <v>0.88800000000000001</v>
      </c>
      <c r="G89" s="120">
        <v>0.86199999999999999</v>
      </c>
      <c r="H89" s="115">
        <f t="shared" ref="H89:H112" si="14">+C89+D89-E89-F89</f>
        <v>0.37299999999999989</v>
      </c>
      <c r="J89" s="292">
        <v>7.0999999999999994E-2</v>
      </c>
      <c r="K89" s="115">
        <f t="shared" ref="K89:K112" si="15">+H89-J89</f>
        <v>0.30199999999999988</v>
      </c>
      <c r="M89" s="123">
        <f>+IF(ISERROR(K89/(F89+J89)),0,K89/(F89+J89))</f>
        <v>0.31491136600625641</v>
      </c>
      <c r="N89" s="120">
        <v>1.4490000000000001</v>
      </c>
      <c r="O89" s="126">
        <f t="shared" si="13"/>
        <v>0</v>
      </c>
      <c r="P89" s="79">
        <f t="shared" ref="P89:P112" si="16">(M89^2*O89)*100</f>
        <v>0</v>
      </c>
      <c r="Q89" s="97"/>
    </row>
    <row r="90" spans="2:17">
      <c r="B90" s="35" t="s">
        <v>894</v>
      </c>
      <c r="C90" s="120">
        <v>0.42799999999999999</v>
      </c>
      <c r="D90" s="110">
        <v>0</v>
      </c>
      <c r="E90" s="110">
        <v>0</v>
      </c>
      <c r="F90" s="120">
        <v>0.161</v>
      </c>
      <c r="G90" s="120">
        <v>0.156</v>
      </c>
      <c r="H90" s="115">
        <f t="shared" si="14"/>
        <v>0.26700000000000002</v>
      </c>
      <c r="J90" s="292">
        <v>1.2999999999999999E-2</v>
      </c>
      <c r="K90" s="115">
        <f t="shared" si="15"/>
        <v>0.254</v>
      </c>
      <c r="M90" s="123">
        <f t="shared" ref="M90:M112" si="17">+IF(ISERROR(K90/(F90+J90)),0,K90/(F90+J90))</f>
        <v>1.4597701149425286</v>
      </c>
      <c r="N90" s="120">
        <v>0.19500000000000001</v>
      </c>
      <c r="O90" s="126">
        <f t="shared" si="13"/>
        <v>0</v>
      </c>
      <c r="P90" s="79">
        <f t="shared" si="16"/>
        <v>0</v>
      </c>
      <c r="Q90" s="97"/>
    </row>
    <row r="91" spans="2:17">
      <c r="B91" s="35" t="s">
        <v>895</v>
      </c>
      <c r="C91" s="120">
        <v>5.7000000000000002E-2</v>
      </c>
      <c r="D91" s="110">
        <v>0</v>
      </c>
      <c r="E91" s="110">
        <v>0</v>
      </c>
      <c r="F91" s="120">
        <v>2.5999999999999999E-2</v>
      </c>
      <c r="G91" s="120">
        <v>2.5000000000000001E-2</v>
      </c>
      <c r="H91" s="115">
        <f t="shared" si="14"/>
        <v>3.1000000000000003E-2</v>
      </c>
      <c r="J91" s="292">
        <v>2E-3</v>
      </c>
      <c r="K91" s="115">
        <f t="shared" si="15"/>
        <v>2.9000000000000005E-2</v>
      </c>
      <c r="M91" s="123">
        <f t="shared" si="17"/>
        <v>1.035714285714286</v>
      </c>
      <c r="N91" s="120">
        <v>8.4000000000000005E-2</v>
      </c>
      <c r="O91" s="126">
        <f t="shared" si="13"/>
        <v>0</v>
      </c>
      <c r="P91" s="79">
        <f t="shared" si="16"/>
        <v>0</v>
      </c>
      <c r="Q91" s="97"/>
    </row>
    <row r="92" spans="2:17">
      <c r="B92" s="35" t="s">
        <v>896</v>
      </c>
      <c r="C92" s="120">
        <v>0.35299999999999998</v>
      </c>
      <c r="D92" s="110">
        <v>0</v>
      </c>
      <c r="E92" s="110">
        <v>0</v>
      </c>
      <c r="F92" s="120">
        <v>0.34200000000000003</v>
      </c>
      <c r="G92" s="120">
        <v>0.33200000000000002</v>
      </c>
      <c r="H92" s="115">
        <f t="shared" si="14"/>
        <v>1.0999999999999954E-2</v>
      </c>
      <c r="J92" s="292">
        <v>2.7E-2</v>
      </c>
      <c r="K92" s="115">
        <f t="shared" si="15"/>
        <v>-1.6000000000000045E-2</v>
      </c>
      <c r="M92" s="123">
        <f t="shared" si="17"/>
        <v>-4.3360433604336161E-2</v>
      </c>
      <c r="N92" s="120">
        <v>0.52200000000000002</v>
      </c>
      <c r="O92" s="126">
        <f t="shared" si="13"/>
        <v>9.7762713413475027E-5</v>
      </c>
      <c r="P92" s="79">
        <f t="shared" si="16"/>
        <v>1.8380633686481256E-5</v>
      </c>
      <c r="Q92" s="97"/>
    </row>
    <row r="93" spans="2:17">
      <c r="B93" s="35" t="s">
        <v>897</v>
      </c>
      <c r="C93" s="120">
        <v>4.9000000000000002E-2</v>
      </c>
      <c r="D93" s="110">
        <v>0</v>
      </c>
      <c r="E93" s="110">
        <v>0</v>
      </c>
      <c r="F93" s="120">
        <v>1.9E-2</v>
      </c>
      <c r="G93" s="120">
        <v>1.7999999999999999E-2</v>
      </c>
      <c r="H93" s="115">
        <f t="shared" si="14"/>
        <v>3.0000000000000002E-2</v>
      </c>
      <c r="J93" s="292">
        <v>2E-3</v>
      </c>
      <c r="K93" s="115">
        <f t="shared" si="15"/>
        <v>2.8000000000000004E-2</v>
      </c>
      <c r="M93" s="123">
        <f t="shared" si="17"/>
        <v>1.3333333333333337</v>
      </c>
      <c r="N93" s="120">
        <v>9.1999999999999998E-2</v>
      </c>
      <c r="O93" s="126">
        <f t="shared" si="13"/>
        <v>0</v>
      </c>
      <c r="P93" s="79">
        <f t="shared" si="16"/>
        <v>0</v>
      </c>
      <c r="Q93" s="97"/>
    </row>
    <row r="94" spans="2:17">
      <c r="B94" s="35" t="s">
        <v>898</v>
      </c>
      <c r="C94" s="120">
        <v>0.04</v>
      </c>
      <c r="D94" s="110">
        <v>0</v>
      </c>
      <c r="E94" s="110">
        <v>0</v>
      </c>
      <c r="F94" s="120">
        <v>8.0000000000000002E-3</v>
      </c>
      <c r="G94" s="120">
        <v>8.0000000000000002E-3</v>
      </c>
      <c r="H94" s="115">
        <f t="shared" si="14"/>
        <v>3.2000000000000001E-2</v>
      </c>
      <c r="J94" s="292">
        <v>1E-3</v>
      </c>
      <c r="K94" s="115">
        <f t="shared" si="15"/>
        <v>3.1E-2</v>
      </c>
      <c r="M94" s="123">
        <f t="shared" si="17"/>
        <v>3.4444444444444442</v>
      </c>
      <c r="N94" s="120">
        <v>5.3999999999999999E-2</v>
      </c>
      <c r="O94" s="126">
        <f t="shared" si="13"/>
        <v>0</v>
      </c>
      <c r="P94" s="79">
        <f t="shared" si="16"/>
        <v>0</v>
      </c>
      <c r="Q94" s="97"/>
    </row>
    <row r="95" spans="2:17">
      <c r="B95" s="35" t="s">
        <v>899</v>
      </c>
      <c r="C95" s="120">
        <v>0.61099999999999999</v>
      </c>
      <c r="D95" s="110">
        <v>0</v>
      </c>
      <c r="E95" s="110">
        <v>0</v>
      </c>
      <c r="F95" s="120">
        <v>0.42799999999999999</v>
      </c>
      <c r="G95" s="120">
        <v>0.41499999999999998</v>
      </c>
      <c r="H95" s="115">
        <f t="shared" si="14"/>
        <v>0.183</v>
      </c>
      <c r="J95" s="292">
        <v>5.3999999999999999E-2</v>
      </c>
      <c r="K95" s="115">
        <f t="shared" si="15"/>
        <v>0.129</v>
      </c>
      <c r="M95" s="123">
        <f t="shared" si="17"/>
        <v>0.26763485477178423</v>
      </c>
      <c r="N95" s="120">
        <v>0.49299999999999999</v>
      </c>
      <c r="O95" s="126">
        <f t="shared" si="13"/>
        <v>0</v>
      </c>
      <c r="P95" s="79">
        <f t="shared" si="16"/>
        <v>0</v>
      </c>
      <c r="Q95" s="97"/>
    </row>
    <row r="96" spans="2:17">
      <c r="B96" s="35" t="s">
        <v>900</v>
      </c>
      <c r="C96" s="120">
        <v>0.35</v>
      </c>
      <c r="D96" s="110">
        <v>0</v>
      </c>
      <c r="E96" s="110">
        <v>0</v>
      </c>
      <c r="F96" s="120">
        <v>0.16700000000000001</v>
      </c>
      <c r="G96" s="120">
        <v>0.16200000000000001</v>
      </c>
      <c r="H96" s="115">
        <f t="shared" si="14"/>
        <v>0.18299999999999997</v>
      </c>
      <c r="J96" s="292">
        <v>1.2999999999999999E-2</v>
      </c>
      <c r="K96" s="115">
        <f t="shared" si="15"/>
        <v>0.16999999999999996</v>
      </c>
      <c r="M96" s="123">
        <f t="shared" si="17"/>
        <v>0.94444444444444409</v>
      </c>
      <c r="N96" s="120">
        <v>0.32400000000000001</v>
      </c>
      <c r="O96" s="126">
        <f t="shared" si="13"/>
        <v>0</v>
      </c>
      <c r="P96" s="79">
        <f t="shared" si="16"/>
        <v>0</v>
      </c>
      <c r="Q96" s="97"/>
    </row>
    <row r="97" spans="2:17">
      <c r="B97" s="35" t="s">
        <v>901</v>
      </c>
      <c r="C97" s="120">
        <v>0.60599999999999998</v>
      </c>
      <c r="D97" s="110">
        <v>0</v>
      </c>
      <c r="E97" s="110">
        <v>0</v>
      </c>
      <c r="F97" s="120">
        <v>0.47099999999999997</v>
      </c>
      <c r="G97" s="120">
        <v>0.45700000000000002</v>
      </c>
      <c r="H97" s="115">
        <f t="shared" si="14"/>
        <v>0.13500000000000001</v>
      </c>
      <c r="J97" s="292">
        <v>3.7999999999999999E-2</v>
      </c>
      <c r="K97" s="115">
        <f t="shared" si="15"/>
        <v>9.7000000000000003E-2</v>
      </c>
      <c r="M97" s="123">
        <f t="shared" si="17"/>
        <v>0.19056974459724951</v>
      </c>
      <c r="N97" s="120">
        <v>0.59399999999999997</v>
      </c>
      <c r="O97" s="126">
        <f t="shared" si="13"/>
        <v>0</v>
      </c>
      <c r="P97" s="79">
        <f t="shared" si="16"/>
        <v>0</v>
      </c>
      <c r="Q97" s="97"/>
    </row>
    <row r="98" spans="2:17">
      <c r="B98" s="35" t="s">
        <v>902</v>
      </c>
      <c r="C98" s="120">
        <v>4.2629999999999999</v>
      </c>
      <c r="D98" s="110">
        <v>0</v>
      </c>
      <c r="E98" s="110">
        <v>0</v>
      </c>
      <c r="F98" s="120">
        <v>3.8490000000000002</v>
      </c>
      <c r="G98" s="120">
        <v>3.7370000000000001</v>
      </c>
      <c r="H98" s="115">
        <f t="shared" si="14"/>
        <v>0.4139999999999997</v>
      </c>
      <c r="J98" s="292">
        <v>0.308</v>
      </c>
      <c r="K98" s="115">
        <f t="shared" si="15"/>
        <v>0.10599999999999971</v>
      </c>
      <c r="M98" s="123">
        <f t="shared" si="17"/>
        <v>2.5499158046668198E-2</v>
      </c>
      <c r="N98" s="120">
        <v>5.431</v>
      </c>
      <c r="O98" s="126">
        <f t="shared" si="13"/>
        <v>0</v>
      </c>
      <c r="P98" s="79">
        <f t="shared" si="16"/>
        <v>0</v>
      </c>
      <c r="Q98" s="97"/>
    </row>
    <row r="99" spans="2:17">
      <c r="B99" s="35" t="s">
        <v>903</v>
      </c>
      <c r="C99" s="120">
        <v>6.95</v>
      </c>
      <c r="D99" s="110">
        <v>0</v>
      </c>
      <c r="E99" s="110">
        <v>0</v>
      </c>
      <c r="F99" s="120">
        <v>6.4189999999999996</v>
      </c>
      <c r="G99" s="120">
        <v>6.2320000000000002</v>
      </c>
      <c r="H99" s="115">
        <f t="shared" si="14"/>
        <v>0.53100000000000058</v>
      </c>
      <c r="J99" s="292">
        <v>0.51400000000000001</v>
      </c>
      <c r="K99" s="115">
        <f t="shared" si="15"/>
        <v>1.700000000000057E-2</v>
      </c>
      <c r="M99" s="123">
        <f t="shared" si="17"/>
        <v>2.4520409635079431E-3</v>
      </c>
      <c r="N99" s="120">
        <v>14.31</v>
      </c>
      <c r="O99" s="126">
        <f t="shared" si="13"/>
        <v>0</v>
      </c>
      <c r="P99" s="79">
        <f t="shared" si="16"/>
        <v>0</v>
      </c>
      <c r="Q99" s="97"/>
    </row>
    <row r="100" spans="2:17">
      <c r="B100" s="35" t="s">
        <v>904</v>
      </c>
      <c r="C100" s="120">
        <v>0.59699999999999998</v>
      </c>
      <c r="D100" s="110">
        <v>0</v>
      </c>
      <c r="E100" s="110">
        <v>0</v>
      </c>
      <c r="F100" s="120">
        <v>0.60899999999999999</v>
      </c>
      <c r="G100" s="120">
        <v>0.59099999999999997</v>
      </c>
      <c r="H100" s="115">
        <f t="shared" si="14"/>
        <v>-1.2000000000000011E-2</v>
      </c>
      <c r="J100" s="292">
        <v>4.9000000000000002E-2</v>
      </c>
      <c r="K100" s="115">
        <f t="shared" si="15"/>
        <v>-6.1000000000000013E-2</v>
      </c>
      <c r="M100" s="123">
        <f t="shared" si="17"/>
        <v>-9.2705167173252293E-2</v>
      </c>
      <c r="N100" s="120">
        <v>0.98</v>
      </c>
      <c r="O100" s="126">
        <f t="shared" si="13"/>
        <v>1.8353919376476154E-4</v>
      </c>
      <c r="P100" s="79">
        <f t="shared" si="16"/>
        <v>1.5773813527191128E-4</v>
      </c>
      <c r="Q100" s="97"/>
    </row>
    <row r="101" spans="2:17">
      <c r="B101" s="35" t="s">
        <v>905</v>
      </c>
      <c r="C101" s="120">
        <v>0.58699999999999997</v>
      </c>
      <c r="D101" s="110">
        <v>0</v>
      </c>
      <c r="E101" s="110">
        <v>0</v>
      </c>
      <c r="F101" s="120">
        <v>0.38200000000000001</v>
      </c>
      <c r="G101" s="120">
        <v>0.371</v>
      </c>
      <c r="H101" s="115">
        <f t="shared" si="14"/>
        <v>0.20499999999999996</v>
      </c>
      <c r="J101" s="292">
        <v>3.1E-2</v>
      </c>
      <c r="K101" s="115">
        <f t="shared" si="15"/>
        <v>0.17399999999999996</v>
      </c>
      <c r="M101" s="123">
        <f t="shared" si="17"/>
        <v>0.42130750605326861</v>
      </c>
      <c r="N101" s="120">
        <v>0.747</v>
      </c>
      <c r="O101" s="126">
        <f t="shared" si="13"/>
        <v>0</v>
      </c>
      <c r="P101" s="79">
        <f t="shared" si="16"/>
        <v>0</v>
      </c>
      <c r="Q101" s="97"/>
    </row>
    <row r="102" spans="2:17">
      <c r="B102" s="35" t="s">
        <v>906</v>
      </c>
      <c r="C102" s="120">
        <v>0.39800000000000002</v>
      </c>
      <c r="D102" s="110">
        <v>0</v>
      </c>
      <c r="E102" s="110">
        <v>0</v>
      </c>
      <c r="F102" s="120">
        <v>0.33</v>
      </c>
      <c r="G102" s="120">
        <v>0.32100000000000001</v>
      </c>
      <c r="H102" s="115">
        <f t="shared" si="14"/>
        <v>6.8000000000000005E-2</v>
      </c>
      <c r="J102" s="292">
        <v>2.5999999999999999E-2</v>
      </c>
      <c r="K102" s="115">
        <f t="shared" si="15"/>
        <v>4.200000000000001E-2</v>
      </c>
      <c r="M102" s="123">
        <f t="shared" si="17"/>
        <v>0.11797752808988765</v>
      </c>
      <c r="N102" s="120">
        <v>0.86599999999999999</v>
      </c>
      <c r="O102" s="126">
        <f t="shared" si="13"/>
        <v>0</v>
      </c>
      <c r="P102" s="79">
        <f t="shared" si="16"/>
        <v>0</v>
      </c>
      <c r="Q102" s="97"/>
    </row>
    <row r="103" spans="2:17">
      <c r="B103" s="35" t="s">
        <v>907</v>
      </c>
      <c r="C103" s="120">
        <v>5.7000000000000002E-2</v>
      </c>
      <c r="D103" s="110">
        <v>0</v>
      </c>
      <c r="E103" s="110">
        <v>0</v>
      </c>
      <c r="F103" s="120">
        <v>2.4E-2</v>
      </c>
      <c r="G103" s="120">
        <v>2.3E-2</v>
      </c>
      <c r="H103" s="115">
        <f t="shared" si="14"/>
        <v>3.3000000000000002E-2</v>
      </c>
      <c r="J103" s="292">
        <v>2E-3</v>
      </c>
      <c r="K103" s="115">
        <f t="shared" si="15"/>
        <v>3.1E-2</v>
      </c>
      <c r="M103" s="123">
        <f t="shared" si="17"/>
        <v>1.1923076923076923</v>
      </c>
      <c r="N103" s="120">
        <v>0.114</v>
      </c>
      <c r="O103" s="126">
        <f t="shared" si="13"/>
        <v>0</v>
      </c>
      <c r="P103" s="79">
        <f t="shared" si="16"/>
        <v>0</v>
      </c>
      <c r="Q103" s="97"/>
    </row>
    <row r="104" spans="2:17">
      <c r="B104" s="35" t="s">
        <v>908</v>
      </c>
      <c r="C104" s="120">
        <v>0.02</v>
      </c>
      <c r="D104" s="110">
        <v>0</v>
      </c>
      <c r="E104" s="110">
        <v>0</v>
      </c>
      <c r="F104" s="120">
        <v>1.0999999999999999E-2</v>
      </c>
      <c r="G104" s="120">
        <v>1.0999999999999999E-2</v>
      </c>
      <c r="H104" s="115">
        <f t="shared" si="14"/>
        <v>9.0000000000000011E-3</v>
      </c>
      <c r="J104" s="292">
        <v>1E-3</v>
      </c>
      <c r="K104" s="115">
        <f t="shared" si="15"/>
        <v>8.0000000000000002E-3</v>
      </c>
      <c r="M104" s="123">
        <f t="shared" si="17"/>
        <v>0.66666666666666663</v>
      </c>
      <c r="N104" s="120">
        <v>6.9000000000000006E-2</v>
      </c>
      <c r="O104" s="126">
        <f t="shared" si="13"/>
        <v>0</v>
      </c>
      <c r="P104" s="79">
        <f t="shared" si="16"/>
        <v>0</v>
      </c>
      <c r="Q104" s="97"/>
    </row>
    <row r="105" spans="2:17">
      <c r="B105" s="35" t="s">
        <v>909</v>
      </c>
      <c r="C105" s="120">
        <v>0.03</v>
      </c>
      <c r="D105" s="110">
        <v>0</v>
      </c>
      <c r="E105" s="110">
        <v>0</v>
      </c>
      <c r="F105" s="120">
        <v>6.0000000000000001E-3</v>
      </c>
      <c r="G105" s="120">
        <v>6.0000000000000001E-3</v>
      </c>
      <c r="H105" s="115">
        <f t="shared" si="14"/>
        <v>2.4E-2</v>
      </c>
      <c r="J105" s="292">
        <v>1E-3</v>
      </c>
      <c r="K105" s="115">
        <f t="shared" si="15"/>
        <v>2.3E-2</v>
      </c>
      <c r="M105" s="123">
        <f t="shared" si="17"/>
        <v>3.2857142857142856</v>
      </c>
      <c r="N105" s="120">
        <v>5.6000000000000001E-2</v>
      </c>
      <c r="O105" s="126">
        <f t="shared" si="13"/>
        <v>0</v>
      </c>
      <c r="P105" s="79">
        <f t="shared" si="16"/>
        <v>0</v>
      </c>
      <c r="Q105" s="97"/>
    </row>
    <row r="106" spans="2:17">
      <c r="B106" s="35" t="s">
        <v>910</v>
      </c>
      <c r="C106" s="120">
        <v>0.01</v>
      </c>
      <c r="D106" s="110">
        <v>0</v>
      </c>
      <c r="E106" s="110">
        <v>0</v>
      </c>
      <c r="F106" s="120">
        <v>1.2E-2</v>
      </c>
      <c r="G106" s="120">
        <v>1.0999999999999999E-2</v>
      </c>
      <c r="H106" s="115">
        <f t="shared" si="14"/>
        <v>-2E-3</v>
      </c>
      <c r="J106" s="292">
        <v>1E-3</v>
      </c>
      <c r="K106" s="115">
        <f t="shared" si="15"/>
        <v>-3.0000000000000001E-3</v>
      </c>
      <c r="M106" s="123">
        <f t="shared" si="17"/>
        <v>-0.23076923076923075</v>
      </c>
      <c r="N106" s="120">
        <v>3.9E-2</v>
      </c>
      <c r="O106" s="126">
        <f t="shared" si="13"/>
        <v>7.3041107722711223E-6</v>
      </c>
      <c r="P106" s="79">
        <f t="shared" si="16"/>
        <v>3.8897631331621357E-5</v>
      </c>
      <c r="Q106" s="97"/>
    </row>
    <row r="107" spans="2:17">
      <c r="B107" s="35" t="s">
        <v>911</v>
      </c>
      <c r="C107" s="120">
        <v>1.4999999999999999E-2</v>
      </c>
      <c r="D107" s="110">
        <v>0</v>
      </c>
      <c r="E107" s="110">
        <v>0</v>
      </c>
      <c r="F107" s="120">
        <v>4.0000000000000001E-3</v>
      </c>
      <c r="G107" s="120">
        <v>4.0000000000000001E-3</v>
      </c>
      <c r="H107" s="115">
        <f t="shared" si="14"/>
        <v>1.0999999999999999E-2</v>
      </c>
      <c r="J107" s="292">
        <v>0</v>
      </c>
      <c r="K107" s="115">
        <f t="shared" si="15"/>
        <v>1.0999999999999999E-2</v>
      </c>
      <c r="M107" s="123">
        <f t="shared" si="17"/>
        <v>2.75</v>
      </c>
      <c r="N107" s="120">
        <v>1.9E-2</v>
      </c>
      <c r="O107" s="126">
        <f t="shared" si="13"/>
        <v>0</v>
      </c>
      <c r="P107" s="79">
        <f t="shared" si="16"/>
        <v>0</v>
      </c>
      <c r="Q107" s="97"/>
    </row>
    <row r="108" spans="2:17">
      <c r="B108" s="35" t="s">
        <v>912</v>
      </c>
      <c r="C108" s="120">
        <v>1.591</v>
      </c>
      <c r="D108" s="110">
        <v>0</v>
      </c>
      <c r="E108" s="110">
        <v>0</v>
      </c>
      <c r="F108" s="120">
        <v>1.228</v>
      </c>
      <c r="G108" s="120">
        <v>1.1919999999999999</v>
      </c>
      <c r="H108" s="115">
        <f t="shared" si="14"/>
        <v>0.36299999999999999</v>
      </c>
      <c r="J108" s="292">
        <v>9.8000000000000004E-2</v>
      </c>
      <c r="K108" s="115">
        <f t="shared" si="15"/>
        <v>0.26500000000000001</v>
      </c>
      <c r="M108" s="123">
        <f t="shared" si="17"/>
        <v>0.19984917043740574</v>
      </c>
      <c r="N108" s="120">
        <v>2.9079999999999999</v>
      </c>
      <c r="O108" s="126">
        <f t="shared" si="13"/>
        <v>0</v>
      </c>
      <c r="P108" s="79">
        <f t="shared" si="16"/>
        <v>0</v>
      </c>
      <c r="Q108" s="97"/>
    </row>
    <row r="109" spans="2:17">
      <c r="B109" s="35" t="s">
        <v>913</v>
      </c>
      <c r="C109" s="120">
        <v>0.52400000000000002</v>
      </c>
      <c r="D109" s="110">
        <v>0</v>
      </c>
      <c r="E109" s="110">
        <v>0</v>
      </c>
      <c r="F109" s="120">
        <v>0.372</v>
      </c>
      <c r="G109" s="120">
        <v>0.36099999999999999</v>
      </c>
      <c r="H109" s="115">
        <f t="shared" si="14"/>
        <v>0.15200000000000002</v>
      </c>
      <c r="J109" s="292">
        <v>0.03</v>
      </c>
      <c r="K109" s="115">
        <f t="shared" si="15"/>
        <v>0.12200000000000003</v>
      </c>
      <c r="M109" s="123">
        <f t="shared" si="17"/>
        <v>0.30348258706467668</v>
      </c>
      <c r="N109" s="120">
        <v>0.499</v>
      </c>
      <c r="O109" s="126">
        <f t="shared" si="13"/>
        <v>0</v>
      </c>
      <c r="P109" s="79">
        <f t="shared" si="16"/>
        <v>0</v>
      </c>
      <c r="Q109" s="97"/>
    </row>
    <row r="110" spans="2:17">
      <c r="B110" s="35" t="s">
        <v>914</v>
      </c>
      <c r="C110" s="120">
        <v>0.86599999999999999</v>
      </c>
      <c r="D110" s="110">
        <v>0</v>
      </c>
      <c r="E110" s="110">
        <v>0</v>
      </c>
      <c r="F110" s="120">
        <v>0.34200000000000003</v>
      </c>
      <c r="G110" s="120">
        <v>0.33200000000000002</v>
      </c>
      <c r="H110" s="115">
        <f t="shared" si="14"/>
        <v>0.52400000000000002</v>
      </c>
      <c r="J110" s="292">
        <v>2.7E-2</v>
      </c>
      <c r="K110" s="115">
        <f t="shared" si="15"/>
        <v>0.497</v>
      </c>
      <c r="M110" s="123">
        <f t="shared" si="17"/>
        <v>1.3468834688346882</v>
      </c>
      <c r="N110" s="120">
        <v>1.1519999999999999</v>
      </c>
      <c r="O110" s="126">
        <f t="shared" si="13"/>
        <v>0</v>
      </c>
      <c r="P110" s="79">
        <f t="shared" si="16"/>
        <v>0</v>
      </c>
      <c r="Q110" s="97"/>
    </row>
    <row r="111" spans="2:17">
      <c r="B111" s="35" t="s">
        <v>915</v>
      </c>
      <c r="C111" s="120">
        <v>6.2320000000000002</v>
      </c>
      <c r="D111" s="110">
        <v>0</v>
      </c>
      <c r="E111" s="110">
        <v>0</v>
      </c>
      <c r="F111" s="120">
        <v>3.589</v>
      </c>
      <c r="G111" s="120">
        <v>3.484</v>
      </c>
      <c r="H111" s="115">
        <f t="shared" si="14"/>
        <v>2.6430000000000002</v>
      </c>
      <c r="J111" s="292">
        <v>0.28699999999999998</v>
      </c>
      <c r="K111" s="115">
        <f t="shared" si="15"/>
        <v>2.3560000000000003</v>
      </c>
      <c r="M111" s="123">
        <f t="shared" si="17"/>
        <v>0.60784313725490202</v>
      </c>
      <c r="N111" s="120">
        <v>9.2579999999999991</v>
      </c>
      <c r="O111" s="126">
        <f t="shared" si="13"/>
        <v>0</v>
      </c>
      <c r="P111" s="79">
        <f t="shared" si="16"/>
        <v>0</v>
      </c>
      <c r="Q111" s="97"/>
    </row>
    <row r="112" spans="2:17">
      <c r="B112" s="35" t="s">
        <v>916</v>
      </c>
      <c r="C112" s="120">
        <v>2.17</v>
      </c>
      <c r="D112" s="110">
        <v>0</v>
      </c>
      <c r="E112" s="110">
        <v>0</v>
      </c>
      <c r="F112" s="120">
        <v>1.7729999999999999</v>
      </c>
      <c r="G112" s="120">
        <v>1.7210000000000001</v>
      </c>
      <c r="H112" s="115">
        <f t="shared" si="14"/>
        <v>0.39700000000000002</v>
      </c>
      <c r="J112" s="292">
        <v>0.14199999999999999</v>
      </c>
      <c r="K112" s="115">
        <f t="shared" si="15"/>
        <v>0.255</v>
      </c>
      <c r="M112" s="123">
        <f t="shared" si="17"/>
        <v>0.13315926892950394</v>
      </c>
      <c r="N112" s="120">
        <v>4.3159999999999998</v>
      </c>
      <c r="O112" s="126">
        <f t="shared" si="13"/>
        <v>0</v>
      </c>
      <c r="P112" s="79">
        <f t="shared" si="16"/>
        <v>0</v>
      </c>
      <c r="Q112" s="97"/>
    </row>
    <row r="113" spans="2:17">
      <c r="B113" s="35" t="s">
        <v>917</v>
      </c>
      <c r="C113" s="120">
        <v>3.0000000000000001E-3</v>
      </c>
      <c r="D113" s="110">
        <v>0</v>
      </c>
      <c r="E113" s="110">
        <v>0</v>
      </c>
      <c r="F113" s="120">
        <v>2E-3</v>
      </c>
      <c r="G113" s="120">
        <v>2E-3</v>
      </c>
      <c r="H113" s="115">
        <f>+C113+D113-E113-F113</f>
        <v>1E-3</v>
      </c>
      <c r="J113" s="292">
        <v>0</v>
      </c>
      <c r="K113" s="115">
        <f>+H113-J113</f>
        <v>1E-3</v>
      </c>
      <c r="M113" s="123">
        <f>+IF(ISERROR(K113/(F113+J113)),0,K113/(F113+J113))</f>
        <v>0.5</v>
      </c>
      <c r="N113" s="120">
        <v>1.6E-2</v>
      </c>
      <c r="O113" s="126">
        <f t="shared" si="13"/>
        <v>0</v>
      </c>
      <c r="P113" s="79">
        <f>(M113^2*O113)*100</f>
        <v>0</v>
      </c>
      <c r="Q113" s="97"/>
    </row>
    <row r="114" spans="2:17">
      <c r="B114" s="35" t="s">
        <v>918</v>
      </c>
      <c r="C114" s="120">
        <v>1.2E-2</v>
      </c>
      <c r="D114" s="110">
        <v>0</v>
      </c>
      <c r="E114" s="110">
        <v>0</v>
      </c>
      <c r="F114" s="120">
        <v>7.0000000000000001E-3</v>
      </c>
      <c r="G114" s="120">
        <v>7.0000000000000001E-3</v>
      </c>
      <c r="H114" s="115">
        <f t="shared" ref="H114:H137" si="18">+C114+D114-E114-F114</f>
        <v>5.0000000000000001E-3</v>
      </c>
      <c r="J114" s="292">
        <v>1E-3</v>
      </c>
      <c r="K114" s="115">
        <f t="shared" ref="K114:K137" si="19">+H114-J114</f>
        <v>4.0000000000000001E-3</v>
      </c>
      <c r="M114" s="123">
        <f>+IF(ISERROR(K114/(F114+J114)),0,K114/(F114+J114))</f>
        <v>0.5</v>
      </c>
      <c r="N114" s="120">
        <v>2.8000000000000001E-2</v>
      </c>
      <c r="O114" s="126">
        <f t="shared" si="13"/>
        <v>0</v>
      </c>
      <c r="P114" s="79">
        <f t="shared" ref="P114:P137" si="20">(M114^2*O114)*100</f>
        <v>0</v>
      </c>
      <c r="Q114" s="97"/>
    </row>
    <row r="115" spans="2:17">
      <c r="B115" s="35" t="s">
        <v>919</v>
      </c>
      <c r="C115" s="120">
        <v>0.61299999999999999</v>
      </c>
      <c r="D115" s="110">
        <v>0</v>
      </c>
      <c r="E115" s="110">
        <v>0</v>
      </c>
      <c r="F115" s="120">
        <v>0.47399999999999998</v>
      </c>
      <c r="G115" s="120">
        <v>0.46</v>
      </c>
      <c r="H115" s="115">
        <f t="shared" si="18"/>
        <v>0.13900000000000001</v>
      </c>
      <c r="J115" s="292">
        <v>0.04</v>
      </c>
      <c r="K115" s="115">
        <f t="shared" si="19"/>
        <v>9.9000000000000005E-2</v>
      </c>
      <c r="M115" s="123">
        <f t="shared" ref="M115:M137" si="21">+IF(ISERROR(K115/(F115+J115)),0,K115/(F115+J115))</f>
        <v>0.19260700389105059</v>
      </c>
      <c r="N115" s="120">
        <v>1.0309999999999999</v>
      </c>
      <c r="O115" s="126">
        <f t="shared" si="13"/>
        <v>0</v>
      </c>
      <c r="P115" s="79">
        <f t="shared" si="20"/>
        <v>0</v>
      </c>
      <c r="Q115" s="97"/>
    </row>
    <row r="116" spans="2:17">
      <c r="B116" s="35" t="s">
        <v>920</v>
      </c>
      <c r="C116" s="120">
        <v>3.0000000000000001E-3</v>
      </c>
      <c r="D116" s="110">
        <v>0</v>
      </c>
      <c r="E116" s="110">
        <v>0</v>
      </c>
      <c r="F116" s="120">
        <v>1E-3</v>
      </c>
      <c r="G116" s="120">
        <v>1E-3</v>
      </c>
      <c r="H116" s="115">
        <f t="shared" si="18"/>
        <v>2E-3</v>
      </c>
      <c r="J116" s="292">
        <v>0</v>
      </c>
      <c r="K116" s="115">
        <f t="shared" si="19"/>
        <v>2E-3</v>
      </c>
      <c r="M116" s="123">
        <f t="shared" si="21"/>
        <v>2</v>
      </c>
      <c r="N116" s="120">
        <v>0.01</v>
      </c>
      <c r="O116" s="126">
        <f t="shared" si="13"/>
        <v>0</v>
      </c>
      <c r="P116" s="79">
        <f t="shared" si="20"/>
        <v>0</v>
      </c>
      <c r="Q116" s="97"/>
    </row>
    <row r="117" spans="2:17">
      <c r="B117" s="35" t="s">
        <v>921</v>
      </c>
      <c r="C117" s="120">
        <v>0.97</v>
      </c>
      <c r="D117" s="110">
        <v>0</v>
      </c>
      <c r="E117" s="110">
        <v>0</v>
      </c>
      <c r="F117" s="120">
        <v>0.91600000000000004</v>
      </c>
      <c r="G117" s="120">
        <v>0.89</v>
      </c>
      <c r="H117" s="115">
        <f t="shared" si="18"/>
        <v>5.3999999999999937E-2</v>
      </c>
      <c r="J117" s="292">
        <v>0.113</v>
      </c>
      <c r="K117" s="115">
        <f t="shared" si="19"/>
        <v>-5.9000000000000066E-2</v>
      </c>
      <c r="M117" s="123">
        <f t="shared" si="21"/>
        <v>-5.733722060252678E-2</v>
      </c>
      <c r="N117" s="120">
        <v>1.71</v>
      </c>
      <c r="O117" s="126">
        <f t="shared" si="13"/>
        <v>3.2025716463034918E-4</v>
      </c>
      <c r="P117" s="79">
        <f t="shared" si="20"/>
        <v>1.0528636406016085E-4</v>
      </c>
      <c r="Q117" s="97"/>
    </row>
    <row r="118" spans="2:17">
      <c r="B118" s="35" t="s">
        <v>922</v>
      </c>
      <c r="C118" s="120">
        <v>1.2509999999999999</v>
      </c>
      <c r="D118" s="110">
        <v>0</v>
      </c>
      <c r="E118" s="110">
        <v>0</v>
      </c>
      <c r="F118" s="120">
        <v>0.876</v>
      </c>
      <c r="G118" s="120">
        <v>0.85099999999999998</v>
      </c>
      <c r="H118" s="115">
        <f t="shared" si="18"/>
        <v>0.37499999999999989</v>
      </c>
      <c r="J118" s="292">
        <v>7.0000000000000007E-2</v>
      </c>
      <c r="K118" s="115">
        <f t="shared" si="19"/>
        <v>0.30499999999999988</v>
      </c>
      <c r="M118" s="123">
        <f t="shared" si="21"/>
        <v>0.32241014799154322</v>
      </c>
      <c r="N118" s="120">
        <v>1.91</v>
      </c>
      <c r="O118" s="126">
        <f t="shared" si="13"/>
        <v>0</v>
      </c>
      <c r="P118" s="79">
        <f t="shared" si="20"/>
        <v>0</v>
      </c>
      <c r="Q118" s="97"/>
    </row>
    <row r="119" spans="2:17">
      <c r="B119" s="35" t="s">
        <v>923</v>
      </c>
      <c r="C119" s="120">
        <v>0.36699999999999999</v>
      </c>
      <c r="D119" s="110">
        <v>0</v>
      </c>
      <c r="E119" s="110">
        <v>0</v>
      </c>
      <c r="F119" s="120">
        <v>0.95199999999999996</v>
      </c>
      <c r="G119" s="120">
        <v>0.92400000000000004</v>
      </c>
      <c r="H119" s="115">
        <f t="shared" si="18"/>
        <v>-0.58499999999999996</v>
      </c>
      <c r="J119" s="292">
        <v>9.7000000000000003E-2</v>
      </c>
      <c r="K119" s="115">
        <f t="shared" si="19"/>
        <v>-0.68199999999999994</v>
      </c>
      <c r="M119" s="123">
        <f t="shared" si="21"/>
        <v>-0.65014299332697811</v>
      </c>
      <c r="N119" s="120">
        <v>1.419</v>
      </c>
      <c r="O119" s="126">
        <f t="shared" si="13"/>
        <v>2.6575726117571082E-4</v>
      </c>
      <c r="P119" s="79">
        <f t="shared" si="20"/>
        <v>1.123318502501282E-2</v>
      </c>
      <c r="Q119" s="97"/>
    </row>
    <row r="120" spans="2:17">
      <c r="B120" s="35" t="s">
        <v>924</v>
      </c>
      <c r="C120" s="120">
        <v>132.75</v>
      </c>
      <c r="D120" s="110">
        <v>0</v>
      </c>
      <c r="E120" s="110">
        <v>0</v>
      </c>
      <c r="F120" s="120">
        <v>132.14099999999999</v>
      </c>
      <c r="G120" s="120">
        <v>128.292</v>
      </c>
      <c r="H120" s="115">
        <f t="shared" si="18"/>
        <v>0.60900000000000887</v>
      </c>
      <c r="J120" s="292">
        <v>10.571</v>
      </c>
      <c r="K120" s="115">
        <f t="shared" si="19"/>
        <v>-9.9619999999999909</v>
      </c>
      <c r="M120" s="123">
        <f t="shared" si="21"/>
        <v>-6.9804921800549299E-2</v>
      </c>
      <c r="N120" s="120">
        <v>372.93400000000003</v>
      </c>
      <c r="O120" s="126">
        <f t="shared" si="13"/>
        <v>6.9844903762722024E-2</v>
      </c>
      <c r="P120" s="79">
        <f t="shared" si="20"/>
        <v>3.4033515589098805E-2</v>
      </c>
      <c r="Q120" s="97"/>
    </row>
    <row r="121" spans="2:17">
      <c r="B121" s="35" t="s">
        <v>925</v>
      </c>
      <c r="C121" s="120">
        <v>15.401</v>
      </c>
      <c r="D121" s="110">
        <v>0</v>
      </c>
      <c r="E121" s="110">
        <v>0</v>
      </c>
      <c r="F121" s="120">
        <v>12.249000000000001</v>
      </c>
      <c r="G121" s="120">
        <v>11.893000000000001</v>
      </c>
      <c r="H121" s="115">
        <f t="shared" si="18"/>
        <v>3.1519999999999992</v>
      </c>
      <c r="J121" s="292">
        <v>1.0720000000000001</v>
      </c>
      <c r="K121" s="115">
        <f t="shared" si="19"/>
        <v>2.0799999999999992</v>
      </c>
      <c r="M121" s="123">
        <f t="shared" si="21"/>
        <v>0.15614443360108093</v>
      </c>
      <c r="N121" s="120">
        <v>34.780999999999999</v>
      </c>
      <c r="O121" s="126">
        <f t="shared" si="13"/>
        <v>0</v>
      </c>
      <c r="P121" s="79">
        <f t="shared" si="20"/>
        <v>0</v>
      </c>
      <c r="Q121" s="97"/>
    </row>
    <row r="122" spans="2:17">
      <c r="B122" s="35" t="s">
        <v>926</v>
      </c>
      <c r="C122" s="120">
        <v>18.584</v>
      </c>
      <c r="D122" s="110">
        <v>0</v>
      </c>
      <c r="E122" s="110">
        <v>0</v>
      </c>
      <c r="F122" s="120">
        <v>11.973000000000001</v>
      </c>
      <c r="G122" s="120">
        <v>11.624000000000001</v>
      </c>
      <c r="H122" s="115">
        <f t="shared" si="18"/>
        <v>6.6109999999999989</v>
      </c>
      <c r="J122" s="292">
        <v>0.95799999999999996</v>
      </c>
      <c r="K122" s="115">
        <f t="shared" si="19"/>
        <v>5.6529999999999987</v>
      </c>
      <c r="M122" s="123">
        <f t="shared" si="21"/>
        <v>0.43716649911066419</v>
      </c>
      <c r="N122" s="120">
        <v>33.981999999999999</v>
      </c>
      <c r="O122" s="126">
        <f t="shared" si="13"/>
        <v>0</v>
      </c>
      <c r="P122" s="79">
        <f t="shared" si="20"/>
        <v>0</v>
      </c>
      <c r="Q122" s="97"/>
    </row>
    <row r="123" spans="2:17">
      <c r="B123" s="35" t="s">
        <v>927</v>
      </c>
      <c r="C123" s="120">
        <v>1.94</v>
      </c>
      <c r="D123" s="110">
        <v>0</v>
      </c>
      <c r="E123" s="110">
        <v>0</v>
      </c>
      <c r="F123" s="120">
        <v>1.718</v>
      </c>
      <c r="G123" s="120">
        <v>1.6679999999999999</v>
      </c>
      <c r="H123" s="115">
        <f t="shared" si="18"/>
        <v>0.22199999999999998</v>
      </c>
      <c r="J123" s="292">
        <v>0.13700000000000001</v>
      </c>
      <c r="K123" s="115">
        <f t="shared" si="19"/>
        <v>8.4999999999999964E-2</v>
      </c>
      <c r="M123" s="123">
        <f t="shared" si="21"/>
        <v>4.5822102425875991E-2</v>
      </c>
      <c r="N123" s="120">
        <v>4.3890000000000002</v>
      </c>
      <c r="O123" s="126">
        <f t="shared" si="13"/>
        <v>0</v>
      </c>
      <c r="P123" s="79">
        <f t="shared" si="20"/>
        <v>0</v>
      </c>
      <c r="Q123" s="97"/>
    </row>
    <row r="124" spans="2:17">
      <c r="B124" s="35" t="s">
        <v>928</v>
      </c>
      <c r="C124" s="120">
        <v>7.8090000000000002</v>
      </c>
      <c r="D124" s="110">
        <v>0</v>
      </c>
      <c r="E124" s="110">
        <v>0</v>
      </c>
      <c r="F124" s="120">
        <v>7.3920000000000003</v>
      </c>
      <c r="G124" s="120">
        <v>7.1769999999999996</v>
      </c>
      <c r="H124" s="115">
        <f t="shared" si="18"/>
        <v>0.41699999999999982</v>
      </c>
      <c r="J124" s="292">
        <v>0.59099999999999997</v>
      </c>
      <c r="K124" s="115">
        <f t="shared" si="19"/>
        <v>-0.17400000000000015</v>
      </c>
      <c r="M124" s="123">
        <f t="shared" si="21"/>
        <v>-2.1796317173994755E-2</v>
      </c>
      <c r="N124" s="120">
        <v>18.077000000000002</v>
      </c>
      <c r="O124" s="126">
        <f t="shared" si="13"/>
        <v>3.3855489853934638E-3</v>
      </c>
      <c r="P124" s="79">
        <f t="shared" si="20"/>
        <v>1.6084047240272315E-4</v>
      </c>
      <c r="Q124" s="97"/>
    </row>
    <row r="125" spans="2:17">
      <c r="B125" s="35" t="s">
        <v>929</v>
      </c>
      <c r="C125" s="120">
        <v>0.44800000000000001</v>
      </c>
      <c r="D125" s="110">
        <v>0</v>
      </c>
      <c r="E125" s="110">
        <v>0</v>
      </c>
      <c r="F125" s="120">
        <v>0.28199999999999997</v>
      </c>
      <c r="G125" s="120">
        <v>0.27400000000000002</v>
      </c>
      <c r="H125" s="115">
        <f t="shared" si="18"/>
        <v>0.16600000000000004</v>
      </c>
      <c r="J125" s="292">
        <v>2.3E-2</v>
      </c>
      <c r="K125" s="115">
        <f t="shared" si="19"/>
        <v>0.14300000000000004</v>
      </c>
      <c r="M125" s="123">
        <f t="shared" si="21"/>
        <v>0.46885245901639361</v>
      </c>
      <c r="N125" s="120">
        <v>0.79400000000000004</v>
      </c>
      <c r="O125" s="126">
        <f t="shared" si="13"/>
        <v>0</v>
      </c>
      <c r="P125" s="79">
        <f t="shared" si="20"/>
        <v>0</v>
      </c>
      <c r="Q125" s="97"/>
    </row>
    <row r="126" spans="2:17">
      <c r="B126" s="35" t="s">
        <v>930</v>
      </c>
      <c r="C126" s="120">
        <v>4.3999999999999997E-2</v>
      </c>
      <c r="D126" s="110">
        <v>0</v>
      </c>
      <c r="E126" s="110">
        <v>0</v>
      </c>
      <c r="F126" s="120">
        <v>4.5999999999999999E-2</v>
      </c>
      <c r="G126" s="120">
        <v>4.4999999999999998E-2</v>
      </c>
      <c r="H126" s="115">
        <f t="shared" si="18"/>
        <v>-2.0000000000000018E-3</v>
      </c>
      <c r="J126" s="292">
        <v>4.0000000000000001E-3</v>
      </c>
      <c r="K126" s="115">
        <f t="shared" si="19"/>
        <v>-6.0000000000000019E-3</v>
      </c>
      <c r="M126" s="123">
        <f t="shared" si="21"/>
        <v>-0.12000000000000004</v>
      </c>
      <c r="N126" s="120">
        <v>6.6000000000000003E-2</v>
      </c>
      <c r="O126" s="126">
        <f t="shared" si="13"/>
        <v>1.23608028453819E-5</v>
      </c>
      <c r="P126" s="79">
        <f t="shared" si="20"/>
        <v>1.7799556097349945E-5</v>
      </c>
      <c r="Q126" s="97"/>
    </row>
    <row r="127" spans="2:17">
      <c r="B127" s="35" t="s">
        <v>931</v>
      </c>
      <c r="C127" s="120">
        <v>19.422000000000001</v>
      </c>
      <c r="D127" s="110">
        <v>0</v>
      </c>
      <c r="E127" s="110">
        <v>0</v>
      </c>
      <c r="F127" s="120">
        <v>16.745000000000001</v>
      </c>
      <c r="G127" s="120">
        <v>16.257000000000001</v>
      </c>
      <c r="H127" s="115">
        <f t="shared" si="18"/>
        <v>2.6769999999999996</v>
      </c>
      <c r="J127" s="292">
        <v>1.375</v>
      </c>
      <c r="K127" s="115">
        <f t="shared" si="19"/>
        <v>1.3019999999999996</v>
      </c>
      <c r="M127" s="123">
        <f t="shared" si="21"/>
        <v>7.1854304635761562E-2</v>
      </c>
      <c r="N127" s="120">
        <v>26.41</v>
      </c>
      <c r="O127" s="126">
        <f t="shared" si="13"/>
        <v>0</v>
      </c>
      <c r="P127" s="79">
        <f t="shared" si="20"/>
        <v>0</v>
      </c>
      <c r="Q127" s="97"/>
    </row>
    <row r="128" spans="2:17">
      <c r="B128" s="35" t="s">
        <v>932</v>
      </c>
      <c r="C128" s="120">
        <v>35.167000000000002</v>
      </c>
      <c r="D128" s="110">
        <v>0</v>
      </c>
      <c r="E128" s="110">
        <v>0</v>
      </c>
      <c r="F128" s="120">
        <v>31.989000000000001</v>
      </c>
      <c r="G128" s="120">
        <v>31.056999999999999</v>
      </c>
      <c r="H128" s="115">
        <f t="shared" si="18"/>
        <v>3.1780000000000008</v>
      </c>
      <c r="J128" s="292">
        <v>2.5590000000000002</v>
      </c>
      <c r="K128" s="115">
        <f t="shared" si="19"/>
        <v>0.61900000000000066</v>
      </c>
      <c r="M128" s="123">
        <f t="shared" si="21"/>
        <v>1.7917100845200897E-2</v>
      </c>
      <c r="N128" s="120">
        <v>47.234000000000002</v>
      </c>
      <c r="O128" s="126">
        <f t="shared" si="13"/>
        <v>0</v>
      </c>
      <c r="P128" s="79">
        <f t="shared" si="20"/>
        <v>0</v>
      </c>
      <c r="Q128" s="97"/>
    </row>
    <row r="129" spans="2:17">
      <c r="B129" s="35" t="s">
        <v>933</v>
      </c>
      <c r="C129" s="120">
        <v>0.1</v>
      </c>
      <c r="D129" s="110">
        <v>0</v>
      </c>
      <c r="E129" s="110">
        <v>0</v>
      </c>
      <c r="F129" s="120">
        <v>2.1000000000000001E-2</v>
      </c>
      <c r="G129" s="120">
        <v>0.02</v>
      </c>
      <c r="H129" s="115">
        <f t="shared" si="18"/>
        <v>7.9000000000000001E-2</v>
      </c>
      <c r="J129" s="292">
        <v>2E-3</v>
      </c>
      <c r="K129" s="115">
        <f t="shared" si="19"/>
        <v>7.6999999999999999E-2</v>
      </c>
      <c r="M129" s="123">
        <f t="shared" si="21"/>
        <v>3.347826086956522</v>
      </c>
      <c r="N129" s="120">
        <v>7.6999999999999999E-2</v>
      </c>
      <c r="O129" s="126">
        <f t="shared" si="13"/>
        <v>0</v>
      </c>
      <c r="P129" s="79">
        <f t="shared" si="20"/>
        <v>0</v>
      </c>
      <c r="Q129" s="97"/>
    </row>
    <row r="130" spans="2:17">
      <c r="B130" s="35" t="s">
        <v>934</v>
      </c>
      <c r="C130" s="120">
        <v>15.195</v>
      </c>
      <c r="D130" s="110">
        <v>0</v>
      </c>
      <c r="E130" s="110">
        <v>0</v>
      </c>
      <c r="F130" s="120">
        <v>13.154999999999999</v>
      </c>
      <c r="G130" s="120">
        <v>12.772</v>
      </c>
      <c r="H130" s="115">
        <f t="shared" si="18"/>
        <v>2.0400000000000009</v>
      </c>
      <c r="J130" s="292">
        <v>1.052</v>
      </c>
      <c r="K130" s="115">
        <f t="shared" si="19"/>
        <v>0.98800000000000088</v>
      </c>
      <c r="M130" s="123">
        <f t="shared" si="21"/>
        <v>6.9543182937988376E-2</v>
      </c>
      <c r="N130" s="120">
        <v>20.571000000000002</v>
      </c>
      <c r="O130" s="126">
        <f t="shared" si="13"/>
        <v>0</v>
      </c>
      <c r="P130" s="79">
        <f t="shared" si="20"/>
        <v>0</v>
      </c>
      <c r="Q130" s="97"/>
    </row>
    <row r="131" spans="2:17">
      <c r="B131" s="35" t="s">
        <v>935</v>
      </c>
      <c r="C131" s="120">
        <v>19.079000000000001</v>
      </c>
      <c r="D131" s="110">
        <v>0</v>
      </c>
      <c r="E131" s="110">
        <v>0</v>
      </c>
      <c r="F131" s="120">
        <v>15.926</v>
      </c>
      <c r="G131" s="120">
        <v>15.462</v>
      </c>
      <c r="H131" s="115">
        <f t="shared" si="18"/>
        <v>3.1530000000000005</v>
      </c>
      <c r="J131" s="292">
        <v>1.4059999999999999</v>
      </c>
      <c r="K131" s="115">
        <f t="shared" si="19"/>
        <v>1.7470000000000006</v>
      </c>
      <c r="M131" s="123">
        <f t="shared" si="21"/>
        <v>0.10079621509346876</v>
      </c>
      <c r="N131" s="120">
        <v>35.353999999999999</v>
      </c>
      <c r="O131" s="126">
        <f t="shared" si="13"/>
        <v>0</v>
      </c>
      <c r="P131" s="79">
        <f t="shared" si="20"/>
        <v>0</v>
      </c>
      <c r="Q131" s="97"/>
    </row>
    <row r="132" spans="2:17">
      <c r="B132" s="35" t="s">
        <v>936</v>
      </c>
      <c r="C132" s="120">
        <v>0.4</v>
      </c>
      <c r="D132" s="110">
        <v>0</v>
      </c>
      <c r="E132" s="110">
        <v>0</v>
      </c>
      <c r="F132" s="120">
        <v>0.18099999999999999</v>
      </c>
      <c r="G132" s="120">
        <v>0.17599999999999999</v>
      </c>
      <c r="H132" s="115">
        <f t="shared" si="18"/>
        <v>0.21900000000000003</v>
      </c>
      <c r="J132" s="292">
        <v>1.4999999999999999E-2</v>
      </c>
      <c r="K132" s="115">
        <f t="shared" si="19"/>
        <v>0.20400000000000001</v>
      </c>
      <c r="M132" s="123">
        <f t="shared" si="21"/>
        <v>1.0408163265306123</v>
      </c>
      <c r="N132" s="120">
        <v>0.13500000000000001</v>
      </c>
      <c r="O132" s="126">
        <f t="shared" si="13"/>
        <v>0</v>
      </c>
      <c r="P132" s="79">
        <f t="shared" si="20"/>
        <v>0</v>
      </c>
      <c r="Q132" s="97"/>
    </row>
    <row r="133" spans="2:17">
      <c r="B133" s="35" t="s">
        <v>937</v>
      </c>
      <c r="C133" s="120">
        <v>0.39900000000000002</v>
      </c>
      <c r="D133" s="110">
        <v>0</v>
      </c>
      <c r="E133" s="110">
        <v>0</v>
      </c>
      <c r="F133" s="120">
        <v>0.26500000000000001</v>
      </c>
      <c r="G133" s="120">
        <v>0.25700000000000001</v>
      </c>
      <c r="H133" s="115">
        <f t="shared" si="18"/>
        <v>0.13400000000000001</v>
      </c>
      <c r="J133" s="292">
        <v>2.1000000000000001E-2</v>
      </c>
      <c r="K133" s="115">
        <f t="shared" si="19"/>
        <v>0.113</v>
      </c>
      <c r="M133" s="123">
        <f t="shared" si="21"/>
        <v>0.39510489510489505</v>
      </c>
      <c r="N133" s="120">
        <v>0.91200000000000003</v>
      </c>
      <c r="O133" s="126">
        <f t="shared" si="13"/>
        <v>0</v>
      </c>
      <c r="P133" s="79">
        <f t="shared" si="20"/>
        <v>0</v>
      </c>
      <c r="Q133" s="97"/>
    </row>
    <row r="134" spans="2:17">
      <c r="B134" s="35" t="s">
        <v>938</v>
      </c>
      <c r="C134" s="120">
        <v>0.27400000000000002</v>
      </c>
      <c r="D134" s="110">
        <v>0</v>
      </c>
      <c r="E134" s="110">
        <v>0</v>
      </c>
      <c r="F134" s="120">
        <v>0.151</v>
      </c>
      <c r="G134" s="120">
        <v>0.14599999999999999</v>
      </c>
      <c r="H134" s="115">
        <f t="shared" si="18"/>
        <v>0.12300000000000003</v>
      </c>
      <c r="J134" s="292">
        <v>1.2E-2</v>
      </c>
      <c r="K134" s="115">
        <f t="shared" si="19"/>
        <v>0.11100000000000003</v>
      </c>
      <c r="M134" s="123">
        <f t="shared" si="21"/>
        <v>0.68098159509202472</v>
      </c>
      <c r="N134" s="120">
        <v>0.34300000000000003</v>
      </c>
      <c r="O134" s="126">
        <f t="shared" si="13"/>
        <v>0</v>
      </c>
      <c r="P134" s="79">
        <f t="shared" si="20"/>
        <v>0</v>
      </c>
      <c r="Q134" s="97"/>
    </row>
    <row r="135" spans="2:17">
      <c r="B135" s="35" t="s">
        <v>939</v>
      </c>
      <c r="C135" s="120">
        <v>0.11899999999999999</v>
      </c>
      <c r="D135" s="110">
        <v>0</v>
      </c>
      <c r="E135" s="110">
        <v>0</v>
      </c>
      <c r="F135" s="120">
        <v>6.3E-2</v>
      </c>
      <c r="G135" s="120">
        <v>6.0999999999999999E-2</v>
      </c>
      <c r="H135" s="115">
        <f t="shared" si="18"/>
        <v>5.5999999999999994E-2</v>
      </c>
      <c r="J135" s="292">
        <v>5.0000000000000001E-3</v>
      </c>
      <c r="K135" s="115">
        <f t="shared" si="19"/>
        <v>5.0999999999999997E-2</v>
      </c>
      <c r="M135" s="123">
        <f t="shared" si="21"/>
        <v>0.74999999999999989</v>
      </c>
      <c r="N135" s="120">
        <v>0.23100000000000001</v>
      </c>
      <c r="O135" s="126">
        <f t="shared" si="13"/>
        <v>0</v>
      </c>
      <c r="P135" s="79">
        <f t="shared" si="20"/>
        <v>0</v>
      </c>
      <c r="Q135" s="97"/>
    </row>
    <row r="136" spans="2:17">
      <c r="B136" s="35" t="s">
        <v>940</v>
      </c>
      <c r="C136" s="120">
        <v>9.9000000000000005E-2</v>
      </c>
      <c r="D136" s="110">
        <v>0</v>
      </c>
      <c r="E136" s="110">
        <v>0</v>
      </c>
      <c r="F136" s="120">
        <v>6.0999999999999999E-2</v>
      </c>
      <c r="G136" s="120">
        <v>5.8999999999999997E-2</v>
      </c>
      <c r="H136" s="115">
        <f t="shared" si="18"/>
        <v>3.8000000000000006E-2</v>
      </c>
      <c r="J136" s="292">
        <v>5.0000000000000001E-3</v>
      </c>
      <c r="K136" s="115">
        <f t="shared" si="19"/>
        <v>3.3000000000000008E-2</v>
      </c>
      <c r="M136" s="123">
        <f t="shared" si="21"/>
        <v>0.50000000000000011</v>
      </c>
      <c r="N136" s="120">
        <v>5.8999999999999997E-2</v>
      </c>
      <c r="O136" s="126">
        <f t="shared" si="13"/>
        <v>0</v>
      </c>
      <c r="P136" s="79">
        <f t="shared" si="20"/>
        <v>0</v>
      </c>
      <c r="Q136" s="97"/>
    </row>
    <row r="137" spans="2:17">
      <c r="B137" s="35" t="s">
        <v>941</v>
      </c>
      <c r="C137" s="120">
        <v>9.9000000000000005E-2</v>
      </c>
      <c r="D137" s="110">
        <v>0</v>
      </c>
      <c r="E137" s="110">
        <v>0</v>
      </c>
      <c r="F137" s="120">
        <v>5.1999999999999998E-2</v>
      </c>
      <c r="G137" s="120">
        <v>0.05</v>
      </c>
      <c r="H137" s="115">
        <f t="shared" si="18"/>
        <v>4.7000000000000007E-2</v>
      </c>
      <c r="J137" s="292">
        <v>4.0000000000000001E-3</v>
      </c>
      <c r="K137" s="115">
        <f t="shared" si="19"/>
        <v>4.300000000000001E-2</v>
      </c>
      <c r="M137" s="123">
        <f t="shared" si="21"/>
        <v>0.76785714285714313</v>
      </c>
      <c r="N137" s="120">
        <v>0.21199999999999999</v>
      </c>
      <c r="O137" s="126">
        <f t="shared" si="13"/>
        <v>0</v>
      </c>
      <c r="P137" s="79">
        <f t="shared" si="20"/>
        <v>0</v>
      </c>
      <c r="Q137" s="97"/>
    </row>
    <row r="138" spans="2:17">
      <c r="B138" s="35" t="s">
        <v>942</v>
      </c>
      <c r="C138" s="120">
        <v>9.9000000000000005E-2</v>
      </c>
      <c r="D138" s="110">
        <v>0</v>
      </c>
      <c r="E138" s="110">
        <v>0</v>
      </c>
      <c r="F138" s="120">
        <v>8.2000000000000003E-2</v>
      </c>
      <c r="G138" s="120">
        <v>0.08</v>
      </c>
      <c r="H138" s="115">
        <f>+C138+D138-E138-F138</f>
        <v>1.7000000000000001E-2</v>
      </c>
      <c r="J138" s="292">
        <v>7.0000000000000001E-3</v>
      </c>
      <c r="K138" s="115">
        <f>+H138-J138</f>
        <v>1.0000000000000002E-2</v>
      </c>
      <c r="M138" s="123">
        <f>+IF(ISERROR(K138/(F138+J138)),0,K138/(F138+J138))</f>
        <v>0.11235955056179776</v>
      </c>
      <c r="N138" s="120">
        <v>0.121</v>
      </c>
      <c r="O138" s="126">
        <f t="shared" si="13"/>
        <v>0</v>
      </c>
      <c r="P138" s="79">
        <f>(M138^2*O138)*100</f>
        <v>0</v>
      </c>
      <c r="Q138" s="97"/>
    </row>
    <row r="139" spans="2:17">
      <c r="B139" s="35" t="s">
        <v>943</v>
      </c>
      <c r="C139" s="120">
        <v>0.19900000000000001</v>
      </c>
      <c r="D139" s="110">
        <v>0</v>
      </c>
      <c r="E139" s="110">
        <v>0</v>
      </c>
      <c r="F139" s="120">
        <v>9.4E-2</v>
      </c>
      <c r="G139" s="120">
        <v>9.0999999999999998E-2</v>
      </c>
      <c r="H139" s="115">
        <f t="shared" ref="H139:H162" si="22">+C139+D139-E139-F139</f>
        <v>0.10500000000000001</v>
      </c>
      <c r="J139" s="292">
        <v>7.0000000000000001E-3</v>
      </c>
      <c r="K139" s="115">
        <f t="shared" ref="K139:K162" si="23">+H139-J139</f>
        <v>9.8000000000000004E-2</v>
      </c>
      <c r="M139" s="123">
        <f>+IF(ISERROR(K139/(F139+J139)),0,K139/(F139+J139))</f>
        <v>0.97029702970297027</v>
      </c>
      <c r="N139" s="120">
        <v>0.13800000000000001</v>
      </c>
      <c r="O139" s="126">
        <f t="shared" si="13"/>
        <v>0</v>
      </c>
      <c r="P139" s="79">
        <f t="shared" ref="P139:P162" si="24">(M139^2*O139)*100</f>
        <v>0</v>
      </c>
      <c r="Q139" s="97"/>
    </row>
    <row r="140" spans="2:17">
      <c r="B140" s="35" t="s">
        <v>944</v>
      </c>
      <c r="C140" s="120">
        <v>8.19</v>
      </c>
      <c r="D140" s="110">
        <v>0</v>
      </c>
      <c r="E140" s="110">
        <v>0</v>
      </c>
      <c r="F140" s="120">
        <v>5.1219999999999999</v>
      </c>
      <c r="G140" s="120">
        <v>4.9720000000000004</v>
      </c>
      <c r="H140" s="115">
        <f t="shared" si="22"/>
        <v>3.0679999999999996</v>
      </c>
      <c r="J140" s="292">
        <v>0.41</v>
      </c>
      <c r="K140" s="115">
        <f t="shared" si="23"/>
        <v>2.6579999999999995</v>
      </c>
      <c r="M140" s="123">
        <f t="shared" ref="M140:M162" si="25">+IF(ISERROR(K140/(F140+J140)),0,K140/(F140+J140))</f>
        <v>0.48047722342733179</v>
      </c>
      <c r="N140" s="120">
        <v>5.3490000000000002</v>
      </c>
      <c r="O140" s="126">
        <f t="shared" si="13"/>
        <v>0</v>
      </c>
      <c r="P140" s="79">
        <f t="shared" si="24"/>
        <v>0</v>
      </c>
      <c r="Q140" s="97"/>
    </row>
    <row r="141" spans="2:17">
      <c r="B141" s="35" t="s">
        <v>945</v>
      </c>
      <c r="C141" s="120">
        <v>0.14899999999999999</v>
      </c>
      <c r="D141" s="110">
        <v>0</v>
      </c>
      <c r="E141" s="110">
        <v>0</v>
      </c>
      <c r="F141" s="120">
        <v>0.112</v>
      </c>
      <c r="G141" s="120">
        <v>0.109</v>
      </c>
      <c r="H141" s="115">
        <f t="shared" si="22"/>
        <v>3.6999999999999991E-2</v>
      </c>
      <c r="J141" s="292">
        <v>8.9999999999999993E-3</v>
      </c>
      <c r="K141" s="115">
        <f t="shared" si="23"/>
        <v>2.799999999999999E-2</v>
      </c>
      <c r="M141" s="123">
        <f t="shared" si="25"/>
        <v>0.23140495867768587</v>
      </c>
      <c r="N141" s="120">
        <v>0.222</v>
      </c>
      <c r="O141" s="126">
        <f t="shared" si="13"/>
        <v>0</v>
      </c>
      <c r="P141" s="79">
        <f t="shared" si="24"/>
        <v>0</v>
      </c>
      <c r="Q141" s="97"/>
    </row>
    <row r="142" spans="2:17">
      <c r="B142" s="35" t="s">
        <v>946</v>
      </c>
      <c r="C142" s="120">
        <v>2.871</v>
      </c>
      <c r="D142" s="110">
        <v>0</v>
      </c>
      <c r="E142" s="110">
        <v>0</v>
      </c>
      <c r="F142" s="120">
        <v>2.3690000000000002</v>
      </c>
      <c r="G142" s="120">
        <v>2.2999999999999998</v>
      </c>
      <c r="H142" s="115">
        <f t="shared" si="22"/>
        <v>0.50199999999999978</v>
      </c>
      <c r="J142" s="292">
        <v>0.19800000000000001</v>
      </c>
      <c r="K142" s="115">
        <f t="shared" si="23"/>
        <v>0.30399999999999977</v>
      </c>
      <c r="M142" s="123">
        <f t="shared" si="25"/>
        <v>0.11842617841838712</v>
      </c>
      <c r="N142" s="120">
        <v>5.8049999999999997</v>
      </c>
      <c r="O142" s="126">
        <f t="shared" ref="O142:O205" si="26">IF(K142&lt;0,N142/$N$263,0)</f>
        <v>0</v>
      </c>
      <c r="P142" s="79">
        <f t="shared" si="24"/>
        <v>0</v>
      </c>
      <c r="Q142" s="97"/>
    </row>
    <row r="143" spans="2:17">
      <c r="B143" s="35" t="s">
        <v>947</v>
      </c>
      <c r="C143" s="120">
        <v>6.3E-2</v>
      </c>
      <c r="D143" s="110">
        <v>0</v>
      </c>
      <c r="E143" s="110">
        <v>0</v>
      </c>
      <c r="F143" s="120">
        <v>3.4000000000000002E-2</v>
      </c>
      <c r="G143" s="120">
        <v>3.3000000000000002E-2</v>
      </c>
      <c r="H143" s="115">
        <f t="shared" si="22"/>
        <v>2.8999999999999998E-2</v>
      </c>
      <c r="J143" s="292">
        <v>3.0000000000000001E-3</v>
      </c>
      <c r="K143" s="115">
        <f t="shared" si="23"/>
        <v>2.5999999999999999E-2</v>
      </c>
      <c r="M143" s="123">
        <f t="shared" si="25"/>
        <v>0.70270270270270252</v>
      </c>
      <c r="N143" s="120">
        <v>0.106</v>
      </c>
      <c r="O143" s="126">
        <f t="shared" si="26"/>
        <v>0</v>
      </c>
      <c r="P143" s="79">
        <f t="shared" si="24"/>
        <v>0</v>
      </c>
      <c r="Q143" s="97"/>
    </row>
    <row r="144" spans="2:17">
      <c r="B144" s="35" t="s">
        <v>948</v>
      </c>
      <c r="C144" s="120">
        <v>0.129</v>
      </c>
      <c r="D144" s="110">
        <v>0</v>
      </c>
      <c r="E144" s="110">
        <v>0</v>
      </c>
      <c r="F144" s="120">
        <v>0.128</v>
      </c>
      <c r="G144" s="120">
        <v>0.124</v>
      </c>
      <c r="H144" s="115">
        <f t="shared" si="22"/>
        <v>1.0000000000000009E-3</v>
      </c>
      <c r="J144" s="292">
        <v>0.01</v>
      </c>
      <c r="K144" s="115">
        <f t="shared" si="23"/>
        <v>-8.9999999999999993E-3</v>
      </c>
      <c r="M144" s="123">
        <f t="shared" si="25"/>
        <v>-6.521739130434781E-2</v>
      </c>
      <c r="N144" s="120">
        <v>0.21099999999999999</v>
      </c>
      <c r="O144" s="126">
        <f t="shared" si="26"/>
        <v>3.9517112126902735E-5</v>
      </c>
      <c r="P144" s="79">
        <f t="shared" si="24"/>
        <v>1.6807845422595676E-5</v>
      </c>
      <c r="Q144" s="97"/>
    </row>
    <row r="145" spans="2:17">
      <c r="B145" s="35" t="s">
        <v>949</v>
      </c>
      <c r="C145" s="120">
        <v>0.54700000000000004</v>
      </c>
      <c r="D145" s="110">
        <v>0</v>
      </c>
      <c r="E145" s="110">
        <v>0</v>
      </c>
      <c r="F145" s="120">
        <v>0.435</v>
      </c>
      <c r="G145" s="120">
        <v>0.42199999999999999</v>
      </c>
      <c r="H145" s="115">
        <f t="shared" si="22"/>
        <v>0.11200000000000004</v>
      </c>
      <c r="J145" s="292">
        <v>3.5000000000000003E-2</v>
      </c>
      <c r="K145" s="115">
        <f t="shared" si="23"/>
        <v>7.7000000000000041E-2</v>
      </c>
      <c r="M145" s="123">
        <f t="shared" si="25"/>
        <v>0.16382978723404265</v>
      </c>
      <c r="N145" s="120">
        <v>0.57199999999999995</v>
      </c>
      <c r="O145" s="126">
        <f t="shared" si="26"/>
        <v>0</v>
      </c>
      <c r="P145" s="79">
        <f t="shared" si="24"/>
        <v>0</v>
      </c>
      <c r="Q145" s="97"/>
    </row>
    <row r="146" spans="2:17">
      <c r="B146" s="35" t="s">
        <v>950</v>
      </c>
      <c r="C146" s="120">
        <v>2.83</v>
      </c>
      <c r="D146" s="110">
        <v>0</v>
      </c>
      <c r="E146" s="110">
        <v>0</v>
      </c>
      <c r="F146" s="120">
        <v>3.0289999999999999</v>
      </c>
      <c r="G146" s="120">
        <v>2.9409999999999998</v>
      </c>
      <c r="H146" s="115">
        <f t="shared" si="22"/>
        <v>-0.19899999999999984</v>
      </c>
      <c r="J146" s="292">
        <v>0.247</v>
      </c>
      <c r="K146" s="115">
        <f t="shared" si="23"/>
        <v>-0.44599999999999984</v>
      </c>
      <c r="M146" s="123">
        <f t="shared" si="25"/>
        <v>-0.1361416361416361</v>
      </c>
      <c r="N146" s="120">
        <v>5.8780000000000001</v>
      </c>
      <c r="O146" s="126">
        <f t="shared" si="26"/>
        <v>1.1008605928053759E-3</v>
      </c>
      <c r="P146" s="79">
        <f t="shared" si="24"/>
        <v>2.0403950296610305E-3</v>
      </c>
      <c r="Q146" s="97"/>
    </row>
    <row r="147" spans="2:17">
      <c r="B147" s="35" t="s">
        <v>951</v>
      </c>
      <c r="C147" s="120">
        <v>0.42799999999999999</v>
      </c>
      <c r="D147" s="110">
        <v>0</v>
      </c>
      <c r="E147" s="110">
        <v>0</v>
      </c>
      <c r="F147" s="120">
        <v>0.152</v>
      </c>
      <c r="G147" s="120">
        <v>0.14799999999999999</v>
      </c>
      <c r="H147" s="115">
        <f t="shared" si="22"/>
        <v>0.27600000000000002</v>
      </c>
      <c r="J147" s="292">
        <v>1.2E-2</v>
      </c>
      <c r="K147" s="115">
        <f t="shared" si="23"/>
        <v>0.26400000000000001</v>
      </c>
      <c r="M147" s="123">
        <f t="shared" si="25"/>
        <v>1.6097560975609757</v>
      </c>
      <c r="N147" s="120">
        <v>0.48199999999999998</v>
      </c>
      <c r="O147" s="126">
        <f t="shared" si="26"/>
        <v>0</v>
      </c>
      <c r="P147" s="79">
        <f t="shared" si="24"/>
        <v>0</v>
      </c>
      <c r="Q147" s="97"/>
    </row>
    <row r="148" spans="2:17">
      <c r="B148" s="35" t="s">
        <v>952</v>
      </c>
      <c r="C148" s="120">
        <v>8.2000000000000003E-2</v>
      </c>
      <c r="D148" s="110">
        <v>0</v>
      </c>
      <c r="E148" s="110">
        <v>0</v>
      </c>
      <c r="F148" s="120">
        <v>1.7999999999999999E-2</v>
      </c>
      <c r="G148" s="120">
        <v>1.7000000000000001E-2</v>
      </c>
      <c r="H148" s="115">
        <f t="shared" si="22"/>
        <v>6.4000000000000001E-2</v>
      </c>
      <c r="J148" s="292">
        <v>1E-3</v>
      </c>
      <c r="K148" s="115">
        <f t="shared" si="23"/>
        <v>6.3E-2</v>
      </c>
      <c r="M148" s="123">
        <f t="shared" si="25"/>
        <v>3.3157894736842106</v>
      </c>
      <c r="N148" s="120">
        <v>0.09</v>
      </c>
      <c r="O148" s="126">
        <f t="shared" si="26"/>
        <v>0</v>
      </c>
      <c r="P148" s="79">
        <f t="shared" si="24"/>
        <v>0</v>
      </c>
      <c r="Q148" s="97"/>
    </row>
    <row r="149" spans="2:17">
      <c r="B149" s="35" t="s">
        <v>953</v>
      </c>
      <c r="C149" s="120">
        <v>7.0000000000000001E-3</v>
      </c>
      <c r="D149" s="110">
        <v>0</v>
      </c>
      <c r="E149" s="110">
        <v>0</v>
      </c>
      <c r="F149" s="120">
        <v>6.0000000000000001E-3</v>
      </c>
      <c r="G149" s="120">
        <v>6.0000000000000001E-3</v>
      </c>
      <c r="H149" s="115">
        <f t="shared" si="22"/>
        <v>1E-3</v>
      </c>
      <c r="J149" s="292">
        <v>0</v>
      </c>
      <c r="K149" s="115">
        <f t="shared" si="23"/>
        <v>1E-3</v>
      </c>
      <c r="M149" s="123">
        <f t="shared" si="25"/>
        <v>0.16666666666666666</v>
      </c>
      <c r="N149" s="120">
        <v>0.02</v>
      </c>
      <c r="O149" s="126">
        <f t="shared" si="26"/>
        <v>0</v>
      </c>
      <c r="P149" s="79">
        <f t="shared" si="24"/>
        <v>0</v>
      </c>
      <c r="Q149" s="97"/>
    </row>
    <row r="150" spans="2:17">
      <c r="B150" s="35" t="s">
        <v>954</v>
      </c>
      <c r="C150" s="120">
        <v>0.19600000000000001</v>
      </c>
      <c r="D150" s="110">
        <v>0</v>
      </c>
      <c r="E150" s="110">
        <v>0</v>
      </c>
      <c r="F150" s="120">
        <v>0.13700000000000001</v>
      </c>
      <c r="G150" s="120">
        <v>0.13300000000000001</v>
      </c>
      <c r="H150" s="115">
        <f t="shared" si="22"/>
        <v>5.8999999999999997E-2</v>
      </c>
      <c r="J150" s="292">
        <v>1.0999999999999999E-2</v>
      </c>
      <c r="K150" s="115">
        <f t="shared" si="23"/>
        <v>4.8000000000000001E-2</v>
      </c>
      <c r="M150" s="123">
        <f t="shared" si="25"/>
        <v>0.32432432432432429</v>
      </c>
      <c r="N150" s="120">
        <v>0.159</v>
      </c>
      <c r="O150" s="126">
        <f t="shared" si="26"/>
        <v>0</v>
      </c>
      <c r="P150" s="79">
        <f t="shared" si="24"/>
        <v>0</v>
      </c>
      <c r="Q150" s="97"/>
    </row>
    <row r="151" spans="2:17">
      <c r="B151" s="35" t="s">
        <v>955</v>
      </c>
      <c r="C151" s="120">
        <v>0.08</v>
      </c>
      <c r="D151" s="110">
        <v>0</v>
      </c>
      <c r="E151" s="110">
        <v>0</v>
      </c>
      <c r="F151" s="120">
        <v>4.8000000000000001E-2</v>
      </c>
      <c r="G151" s="120">
        <v>4.7E-2</v>
      </c>
      <c r="H151" s="115">
        <f t="shared" si="22"/>
        <v>3.2000000000000001E-2</v>
      </c>
      <c r="J151" s="292">
        <v>6.0000000000000001E-3</v>
      </c>
      <c r="K151" s="115">
        <f t="shared" si="23"/>
        <v>2.6000000000000002E-2</v>
      </c>
      <c r="M151" s="123">
        <f t="shared" si="25"/>
        <v>0.48148148148148151</v>
      </c>
      <c r="N151" s="120">
        <v>0.154</v>
      </c>
      <c r="O151" s="126">
        <f t="shared" si="26"/>
        <v>0</v>
      </c>
      <c r="P151" s="79">
        <f t="shared" si="24"/>
        <v>0</v>
      </c>
      <c r="Q151" s="97"/>
    </row>
    <row r="152" spans="2:17">
      <c r="B152" s="35" t="s">
        <v>956</v>
      </c>
      <c r="C152" s="120">
        <v>0.46800000000000003</v>
      </c>
      <c r="D152" s="110">
        <v>0</v>
      </c>
      <c r="E152" s="110">
        <v>0</v>
      </c>
      <c r="F152" s="120">
        <v>0.28399999999999997</v>
      </c>
      <c r="G152" s="120">
        <v>0.27600000000000002</v>
      </c>
      <c r="H152" s="115">
        <f t="shared" si="22"/>
        <v>0.18400000000000005</v>
      </c>
      <c r="J152" s="292">
        <v>2.3E-2</v>
      </c>
      <c r="K152" s="115">
        <f t="shared" si="23"/>
        <v>0.16100000000000006</v>
      </c>
      <c r="M152" s="123">
        <f t="shared" si="25"/>
        <v>0.52442996742671033</v>
      </c>
      <c r="N152" s="120">
        <v>0.39600000000000002</v>
      </c>
      <c r="O152" s="126">
        <f t="shared" si="26"/>
        <v>0</v>
      </c>
      <c r="P152" s="79">
        <f t="shared" si="24"/>
        <v>0</v>
      </c>
      <c r="Q152" s="97"/>
    </row>
    <row r="153" spans="2:17">
      <c r="B153" s="35" t="s">
        <v>957</v>
      </c>
      <c r="C153" s="120">
        <v>0.14899999999999999</v>
      </c>
      <c r="D153" s="110">
        <v>0</v>
      </c>
      <c r="E153" s="110">
        <v>0</v>
      </c>
      <c r="F153" s="120">
        <v>5.8999999999999997E-2</v>
      </c>
      <c r="G153" s="120">
        <v>5.7000000000000002E-2</v>
      </c>
      <c r="H153" s="115">
        <f t="shared" si="22"/>
        <v>0.09</v>
      </c>
      <c r="J153" s="292">
        <v>5.0000000000000001E-3</v>
      </c>
      <c r="K153" s="115">
        <f t="shared" si="23"/>
        <v>8.4999999999999992E-2</v>
      </c>
      <c r="M153" s="123">
        <f t="shared" si="25"/>
        <v>1.3281249999999998</v>
      </c>
      <c r="N153" s="120">
        <v>0.18</v>
      </c>
      <c r="O153" s="126">
        <f t="shared" si="26"/>
        <v>0</v>
      </c>
      <c r="P153" s="79">
        <f t="shared" si="24"/>
        <v>0</v>
      </c>
      <c r="Q153" s="97"/>
    </row>
    <row r="154" spans="2:17">
      <c r="B154" s="35" t="s">
        <v>958</v>
      </c>
      <c r="C154" s="120">
        <v>0.13900000000000001</v>
      </c>
      <c r="D154" s="110">
        <v>0</v>
      </c>
      <c r="E154" s="110">
        <v>0</v>
      </c>
      <c r="F154" s="120">
        <v>0.11</v>
      </c>
      <c r="G154" s="120">
        <v>0.107</v>
      </c>
      <c r="H154" s="115">
        <f t="shared" si="22"/>
        <v>2.9000000000000012E-2</v>
      </c>
      <c r="J154" s="292">
        <v>8.9999999999999993E-3</v>
      </c>
      <c r="K154" s="115">
        <f t="shared" si="23"/>
        <v>2.0000000000000011E-2</v>
      </c>
      <c r="M154" s="123">
        <f t="shared" si="25"/>
        <v>0.1680672268907564</v>
      </c>
      <c r="N154" s="120">
        <v>0.13900000000000001</v>
      </c>
      <c r="O154" s="126">
        <f t="shared" si="26"/>
        <v>0</v>
      </c>
      <c r="P154" s="79">
        <f t="shared" si="24"/>
        <v>0</v>
      </c>
      <c r="Q154" s="97"/>
    </row>
    <row r="155" spans="2:17">
      <c r="B155" s="35" t="s">
        <v>959</v>
      </c>
      <c r="C155" s="120">
        <v>0.96099999999999997</v>
      </c>
      <c r="D155" s="110">
        <v>0</v>
      </c>
      <c r="E155" s="110">
        <v>0</v>
      </c>
      <c r="F155" s="120">
        <v>0.81699999999999995</v>
      </c>
      <c r="G155" s="120">
        <v>0.79300000000000004</v>
      </c>
      <c r="H155" s="115">
        <f t="shared" si="22"/>
        <v>0.14400000000000002</v>
      </c>
      <c r="J155" s="292">
        <v>7.8E-2</v>
      </c>
      <c r="K155" s="115">
        <f t="shared" si="23"/>
        <v>6.6000000000000017E-2</v>
      </c>
      <c r="M155" s="123">
        <f t="shared" si="25"/>
        <v>7.374301675977657E-2</v>
      </c>
      <c r="N155" s="120">
        <v>1.002</v>
      </c>
      <c r="O155" s="126">
        <f t="shared" si="26"/>
        <v>0</v>
      </c>
      <c r="P155" s="79">
        <f t="shared" si="24"/>
        <v>0</v>
      </c>
      <c r="Q155" s="97"/>
    </row>
    <row r="156" spans="2:17">
      <c r="B156" s="35" t="s">
        <v>960</v>
      </c>
      <c r="C156" s="120">
        <v>3.0000000000000001E-3</v>
      </c>
      <c r="D156" s="110">
        <v>0</v>
      </c>
      <c r="E156" s="110">
        <v>0</v>
      </c>
      <c r="F156" s="120">
        <v>2.5000000000000001E-2</v>
      </c>
      <c r="G156" s="120">
        <v>2.4E-2</v>
      </c>
      <c r="H156" s="115">
        <f t="shared" si="22"/>
        <v>-2.2000000000000002E-2</v>
      </c>
      <c r="J156" s="292">
        <v>2E-3</v>
      </c>
      <c r="K156" s="115">
        <f t="shared" si="23"/>
        <v>-2.4E-2</v>
      </c>
      <c r="M156" s="123">
        <f t="shared" si="25"/>
        <v>-0.88888888888888884</v>
      </c>
      <c r="N156" s="120">
        <v>1.7000000000000001E-2</v>
      </c>
      <c r="O156" s="126">
        <f t="shared" si="26"/>
        <v>3.1838431571438229E-6</v>
      </c>
      <c r="P156" s="79">
        <f t="shared" si="24"/>
        <v>2.5156291612000574E-4</v>
      </c>
      <c r="Q156" s="97"/>
    </row>
    <row r="157" spans="2:17">
      <c r="B157" s="35" t="s">
        <v>961</v>
      </c>
      <c r="C157" s="120">
        <v>0.53600000000000003</v>
      </c>
      <c r="D157" s="110">
        <v>0</v>
      </c>
      <c r="E157" s="110">
        <v>0</v>
      </c>
      <c r="F157" s="120">
        <v>0.61899999999999999</v>
      </c>
      <c r="G157" s="120">
        <v>0.60099999999999998</v>
      </c>
      <c r="H157" s="115">
        <f t="shared" si="22"/>
        <v>-8.2999999999999963E-2</v>
      </c>
      <c r="J157" s="292">
        <v>6.9000000000000006E-2</v>
      </c>
      <c r="K157" s="115">
        <f t="shared" si="23"/>
        <v>-0.15199999999999997</v>
      </c>
      <c r="M157" s="123">
        <f t="shared" si="25"/>
        <v>-0.22093023255813951</v>
      </c>
      <c r="N157" s="120">
        <v>1.0169999999999999</v>
      </c>
      <c r="O157" s="126">
        <f t="shared" si="26"/>
        <v>1.9046873475383924E-4</v>
      </c>
      <c r="P157" s="79">
        <f t="shared" si="24"/>
        <v>9.2968108769789009E-4</v>
      </c>
      <c r="Q157" s="97"/>
    </row>
    <row r="158" spans="2:17">
      <c r="B158" s="35" t="s">
        <v>962</v>
      </c>
      <c r="C158" s="120">
        <v>9.0999999999999998E-2</v>
      </c>
      <c r="D158" s="110">
        <v>0</v>
      </c>
      <c r="E158" s="110">
        <v>0</v>
      </c>
      <c r="F158" s="120">
        <v>4.5999999999999999E-2</v>
      </c>
      <c r="G158" s="120">
        <v>4.4999999999999998E-2</v>
      </c>
      <c r="H158" s="115">
        <f t="shared" si="22"/>
        <v>4.4999999999999998E-2</v>
      </c>
      <c r="J158" s="292">
        <v>4.0000000000000001E-3</v>
      </c>
      <c r="K158" s="115">
        <f t="shared" si="23"/>
        <v>4.0999999999999995E-2</v>
      </c>
      <c r="M158" s="123">
        <f t="shared" si="25"/>
        <v>0.81999999999999984</v>
      </c>
      <c r="N158" s="120">
        <v>0.13300000000000001</v>
      </c>
      <c r="O158" s="126">
        <f t="shared" si="26"/>
        <v>0</v>
      </c>
      <c r="P158" s="79">
        <f t="shared" si="24"/>
        <v>0</v>
      </c>
      <c r="Q158" s="97"/>
    </row>
    <row r="159" spans="2:17">
      <c r="B159" s="35" t="s">
        <v>963</v>
      </c>
      <c r="C159" s="120">
        <v>0.16300000000000001</v>
      </c>
      <c r="D159" s="110">
        <v>0</v>
      </c>
      <c r="E159" s="110">
        <v>0</v>
      </c>
      <c r="F159" s="120">
        <v>0.14299999999999999</v>
      </c>
      <c r="G159" s="120">
        <v>0.13900000000000001</v>
      </c>
      <c r="H159" s="115">
        <f t="shared" si="22"/>
        <v>2.0000000000000018E-2</v>
      </c>
      <c r="J159" s="292">
        <v>1.0999999999999999E-2</v>
      </c>
      <c r="K159" s="115">
        <f t="shared" si="23"/>
        <v>9.0000000000000184E-3</v>
      </c>
      <c r="M159" s="123">
        <f t="shared" si="25"/>
        <v>5.8441558441558565E-2</v>
      </c>
      <c r="N159" s="120">
        <v>0.29199999999999998</v>
      </c>
      <c r="O159" s="126">
        <f t="shared" si="26"/>
        <v>0</v>
      </c>
      <c r="P159" s="79">
        <f t="shared" si="24"/>
        <v>0</v>
      </c>
      <c r="Q159" s="97"/>
    </row>
    <row r="160" spans="2:17">
      <c r="B160" s="35" t="s">
        <v>964</v>
      </c>
      <c r="C160" s="120">
        <v>0.61699999999999999</v>
      </c>
      <c r="D160" s="110">
        <v>0</v>
      </c>
      <c r="E160" s="110">
        <v>0</v>
      </c>
      <c r="F160" s="120">
        <v>0.38100000000000001</v>
      </c>
      <c r="G160" s="120">
        <v>0.37</v>
      </c>
      <c r="H160" s="115">
        <f t="shared" si="22"/>
        <v>0.23599999999999999</v>
      </c>
      <c r="J160" s="292">
        <v>3.9E-2</v>
      </c>
      <c r="K160" s="115">
        <f t="shared" si="23"/>
        <v>0.19699999999999998</v>
      </c>
      <c r="M160" s="123">
        <f t="shared" si="25"/>
        <v>0.46904761904761905</v>
      </c>
      <c r="N160" s="120">
        <v>0.82699999999999996</v>
      </c>
      <c r="O160" s="126">
        <f t="shared" si="26"/>
        <v>0</v>
      </c>
      <c r="P160" s="79">
        <f t="shared" si="24"/>
        <v>0</v>
      </c>
      <c r="Q160" s="97"/>
    </row>
    <row r="161" spans="2:17">
      <c r="B161" s="35" t="s">
        <v>965</v>
      </c>
      <c r="C161" s="120">
        <v>4.1000000000000002E-2</v>
      </c>
      <c r="D161" s="110">
        <v>0</v>
      </c>
      <c r="E161" s="110">
        <v>0</v>
      </c>
      <c r="F161" s="120">
        <v>7.0000000000000001E-3</v>
      </c>
      <c r="G161" s="120">
        <v>6.0000000000000001E-3</v>
      </c>
      <c r="H161" s="115">
        <f t="shared" si="22"/>
        <v>3.4000000000000002E-2</v>
      </c>
      <c r="J161" s="292">
        <v>1E-3</v>
      </c>
      <c r="K161" s="115">
        <f t="shared" si="23"/>
        <v>3.3000000000000002E-2</v>
      </c>
      <c r="M161" s="123">
        <f t="shared" si="25"/>
        <v>4.125</v>
      </c>
      <c r="N161" s="120">
        <v>3.1E-2</v>
      </c>
      <c r="O161" s="126">
        <f t="shared" si="26"/>
        <v>0</v>
      </c>
      <c r="P161" s="79">
        <f t="shared" si="24"/>
        <v>0</v>
      </c>
      <c r="Q161" s="97"/>
    </row>
    <row r="162" spans="2:17">
      <c r="B162" s="35" t="s">
        <v>966</v>
      </c>
      <c r="C162" s="120">
        <v>1.1639999999999999</v>
      </c>
      <c r="D162" s="110">
        <v>0</v>
      </c>
      <c r="E162" s="110">
        <v>0</v>
      </c>
      <c r="F162" s="120">
        <v>0.84799999999999998</v>
      </c>
      <c r="G162" s="120">
        <v>0.82299999999999995</v>
      </c>
      <c r="H162" s="115">
        <f t="shared" si="22"/>
        <v>0.31599999999999995</v>
      </c>
      <c r="J162" s="292">
        <v>6.8000000000000005E-2</v>
      </c>
      <c r="K162" s="115">
        <f t="shared" si="23"/>
        <v>0.24799999999999994</v>
      </c>
      <c r="M162" s="123">
        <f t="shared" si="25"/>
        <v>0.27074235807860259</v>
      </c>
      <c r="N162" s="120">
        <v>1.4650000000000001</v>
      </c>
      <c r="O162" s="126">
        <f t="shared" si="26"/>
        <v>0</v>
      </c>
      <c r="P162" s="79">
        <f t="shared" si="24"/>
        <v>0</v>
      </c>
      <c r="Q162" s="97"/>
    </row>
    <row r="163" spans="2:17">
      <c r="B163" s="35" t="s">
        <v>967</v>
      </c>
      <c r="C163" s="120">
        <v>0.55200000000000005</v>
      </c>
      <c r="D163" s="110">
        <v>0</v>
      </c>
      <c r="E163" s="110">
        <v>0</v>
      </c>
      <c r="F163" s="120">
        <v>0.48399999999999999</v>
      </c>
      <c r="G163" s="120">
        <v>0.47</v>
      </c>
      <c r="H163" s="115">
        <f>+C163+D163-E163-F163</f>
        <v>6.800000000000006E-2</v>
      </c>
      <c r="J163" s="292">
        <v>0.04</v>
      </c>
      <c r="K163" s="115">
        <f>+H163-J163</f>
        <v>2.800000000000006E-2</v>
      </c>
      <c r="M163" s="123">
        <f>+IF(ISERROR(K163/(F163+J163)),0,K163/(F163+J163))</f>
        <v>5.3435114503816904E-2</v>
      </c>
      <c r="N163" s="120">
        <v>0.86</v>
      </c>
      <c r="O163" s="126">
        <f t="shared" si="26"/>
        <v>0</v>
      </c>
      <c r="P163" s="79">
        <f>(M163^2*O163)*100</f>
        <v>0</v>
      </c>
      <c r="Q163" s="97"/>
    </row>
    <row r="164" spans="2:17">
      <c r="B164" s="35" t="s">
        <v>968</v>
      </c>
      <c r="C164" s="120">
        <v>0.96199999999999997</v>
      </c>
      <c r="D164" s="110">
        <v>0</v>
      </c>
      <c r="E164" s="110">
        <v>0</v>
      </c>
      <c r="F164" s="120">
        <v>0.88700000000000001</v>
      </c>
      <c r="G164" s="120">
        <v>0.86099999999999999</v>
      </c>
      <c r="H164" s="115">
        <f t="shared" ref="H164:H187" si="27">+C164+D164-E164-F164</f>
        <v>7.4999999999999956E-2</v>
      </c>
      <c r="J164" s="292">
        <v>7.0999999999999994E-2</v>
      </c>
      <c r="K164" s="115">
        <f t="shared" ref="K164:K187" si="28">+H164-J164</f>
        <v>3.9999999999999619E-3</v>
      </c>
      <c r="M164" s="123">
        <f>+IF(ISERROR(K164/(F164+J164)),0,K164/(F164+J164))</f>
        <v>4.1753653444676015E-3</v>
      </c>
      <c r="N164" s="120">
        <v>1.4790000000000001</v>
      </c>
      <c r="O164" s="126">
        <f t="shared" si="26"/>
        <v>0</v>
      </c>
      <c r="P164" s="79">
        <f t="shared" ref="P164:P187" si="29">(M164^2*O164)*100</f>
        <v>0</v>
      </c>
      <c r="Q164" s="97"/>
    </row>
    <row r="165" spans="2:17">
      <c r="B165" s="35" t="s">
        <v>969</v>
      </c>
      <c r="C165" s="120">
        <v>0.86599999999999999</v>
      </c>
      <c r="D165" s="110">
        <v>0</v>
      </c>
      <c r="E165" s="110">
        <v>0</v>
      </c>
      <c r="F165" s="120">
        <v>0.81799999999999995</v>
      </c>
      <c r="G165" s="120">
        <v>0.79500000000000004</v>
      </c>
      <c r="H165" s="115">
        <f t="shared" si="27"/>
        <v>4.8000000000000043E-2</v>
      </c>
      <c r="J165" s="292">
        <v>6.5000000000000002E-2</v>
      </c>
      <c r="K165" s="115">
        <f t="shared" si="28"/>
        <v>-1.699999999999996E-2</v>
      </c>
      <c r="M165" s="123">
        <f t="shared" ref="M165:M187" si="30">+IF(ISERROR(K165/(F165+J165)),0,K165/(F165+J165))</f>
        <v>-1.9252548131370284E-2</v>
      </c>
      <c r="N165" s="120">
        <v>1.6539999999999999</v>
      </c>
      <c r="O165" s="126">
        <f t="shared" si="26"/>
        <v>3.0976921070093423E-4</v>
      </c>
      <c r="P165" s="79">
        <f t="shared" si="29"/>
        <v>1.1481924445845663E-5</v>
      </c>
      <c r="Q165" s="97"/>
    </row>
    <row r="166" spans="2:17">
      <c r="B166" s="35" t="s">
        <v>970</v>
      </c>
      <c r="C166" s="120">
        <v>10.224</v>
      </c>
      <c r="D166" s="110">
        <v>0</v>
      </c>
      <c r="E166" s="110">
        <v>0</v>
      </c>
      <c r="F166" s="120">
        <v>6.3470000000000004</v>
      </c>
      <c r="G166" s="120">
        <v>6.1619999999999999</v>
      </c>
      <c r="H166" s="115">
        <f t="shared" si="27"/>
        <v>3.8769999999999998</v>
      </c>
      <c r="J166" s="292">
        <v>0.50800000000000001</v>
      </c>
      <c r="K166" s="115">
        <f t="shared" si="28"/>
        <v>3.3689999999999998</v>
      </c>
      <c r="M166" s="123">
        <f t="shared" si="30"/>
        <v>0.49146608315098461</v>
      </c>
      <c r="N166" s="120">
        <v>10.823</v>
      </c>
      <c r="O166" s="126">
        <f t="shared" si="26"/>
        <v>0</v>
      </c>
      <c r="P166" s="79">
        <f t="shared" si="29"/>
        <v>0</v>
      </c>
      <c r="Q166" s="97"/>
    </row>
    <row r="167" spans="2:17">
      <c r="B167" s="35" t="s">
        <v>971</v>
      </c>
      <c r="C167" s="120">
        <v>3.4860000000000002</v>
      </c>
      <c r="D167" s="110">
        <v>0</v>
      </c>
      <c r="E167" s="110">
        <v>0</v>
      </c>
      <c r="F167" s="120">
        <v>3.5030000000000001</v>
      </c>
      <c r="G167" s="120">
        <v>3.4009999999999998</v>
      </c>
      <c r="H167" s="115">
        <f t="shared" si="27"/>
        <v>-1.6999999999999904E-2</v>
      </c>
      <c r="J167" s="292">
        <v>0.28000000000000003</v>
      </c>
      <c r="K167" s="115">
        <f t="shared" si="28"/>
        <v>-0.29699999999999993</v>
      </c>
      <c r="M167" s="123">
        <f t="shared" si="30"/>
        <v>-7.8509119746233119E-2</v>
      </c>
      <c r="N167" s="120">
        <v>5.2249999999999996</v>
      </c>
      <c r="O167" s="126">
        <f t="shared" si="26"/>
        <v>9.785635585927337E-4</v>
      </c>
      <c r="P167" s="79">
        <f t="shared" si="29"/>
        <v>6.0315544777833738E-4</v>
      </c>
      <c r="Q167" s="97"/>
    </row>
    <row r="168" spans="2:17">
      <c r="B168" s="35" t="s">
        <v>972</v>
      </c>
      <c r="C168" s="120">
        <v>0.189</v>
      </c>
      <c r="D168" s="110">
        <v>0</v>
      </c>
      <c r="E168" s="110">
        <v>0</v>
      </c>
      <c r="F168" s="120">
        <v>0.10100000000000001</v>
      </c>
      <c r="G168" s="120">
        <v>9.8000000000000004E-2</v>
      </c>
      <c r="H168" s="115">
        <f t="shared" si="27"/>
        <v>8.7999999999999995E-2</v>
      </c>
      <c r="J168" s="292">
        <v>8.0000000000000002E-3</v>
      </c>
      <c r="K168" s="115">
        <f t="shared" si="28"/>
        <v>7.9999999999999988E-2</v>
      </c>
      <c r="M168" s="123">
        <f t="shared" si="30"/>
        <v>0.73394495412844019</v>
      </c>
      <c r="N168" s="120">
        <v>0.314</v>
      </c>
      <c r="O168" s="126">
        <f t="shared" si="26"/>
        <v>0</v>
      </c>
      <c r="P168" s="79">
        <f t="shared" si="29"/>
        <v>0</v>
      </c>
      <c r="Q168" s="97"/>
    </row>
    <row r="169" spans="2:17">
      <c r="B169" s="35" t="s">
        <v>973</v>
      </c>
      <c r="C169" s="120">
        <v>2.8050000000000002</v>
      </c>
      <c r="D169" s="110">
        <v>0</v>
      </c>
      <c r="E169" s="110">
        <v>0</v>
      </c>
      <c r="F169" s="120">
        <v>2.903</v>
      </c>
      <c r="G169" s="120">
        <v>2.8180000000000001</v>
      </c>
      <c r="H169" s="115">
        <f t="shared" si="27"/>
        <v>-9.7999999999999865E-2</v>
      </c>
      <c r="J169" s="292">
        <v>0.64</v>
      </c>
      <c r="K169" s="115">
        <f t="shared" si="28"/>
        <v>-0.73799999999999988</v>
      </c>
      <c r="M169" s="123">
        <f t="shared" si="30"/>
        <v>-0.20829805249788311</v>
      </c>
      <c r="N169" s="120">
        <v>6.9939999999999998</v>
      </c>
      <c r="O169" s="126">
        <f t="shared" si="26"/>
        <v>1.3098705318272878E-3</v>
      </c>
      <c r="P169" s="79">
        <f t="shared" si="29"/>
        <v>5.6832765688214762E-3</v>
      </c>
      <c r="Q169" s="97"/>
    </row>
    <row r="170" spans="2:17">
      <c r="B170" s="35" t="s">
        <v>974</v>
      </c>
      <c r="C170" s="120">
        <v>9.9130000000000003</v>
      </c>
      <c r="D170" s="110">
        <v>0</v>
      </c>
      <c r="E170" s="110">
        <v>0</v>
      </c>
      <c r="F170" s="120">
        <v>7.7960000000000003</v>
      </c>
      <c r="G170" s="120">
        <v>7.569</v>
      </c>
      <c r="H170" s="115">
        <f t="shared" si="27"/>
        <v>2.117</v>
      </c>
      <c r="J170" s="292">
        <v>0.624</v>
      </c>
      <c r="K170" s="115">
        <f t="shared" si="28"/>
        <v>1.4929999999999999</v>
      </c>
      <c r="M170" s="123">
        <f t="shared" si="30"/>
        <v>0.17731591448931114</v>
      </c>
      <c r="N170" s="120">
        <v>12.85</v>
      </c>
      <c r="O170" s="126">
        <f t="shared" si="26"/>
        <v>0</v>
      </c>
      <c r="P170" s="79">
        <f t="shared" si="29"/>
        <v>0</v>
      </c>
      <c r="Q170" s="97"/>
    </row>
    <row r="171" spans="2:17">
      <c r="B171" s="35" t="s">
        <v>975</v>
      </c>
      <c r="C171" s="120">
        <v>0.60099999999999998</v>
      </c>
      <c r="D171" s="110">
        <v>0</v>
      </c>
      <c r="E171" s="110">
        <v>0</v>
      </c>
      <c r="F171" s="120">
        <v>0.54900000000000004</v>
      </c>
      <c r="G171" s="120">
        <v>0.53300000000000003</v>
      </c>
      <c r="H171" s="115">
        <f t="shared" si="27"/>
        <v>5.1999999999999935E-2</v>
      </c>
      <c r="J171" s="292">
        <v>4.3999999999999997E-2</v>
      </c>
      <c r="K171" s="115">
        <f t="shared" si="28"/>
        <v>7.9999999999999377E-3</v>
      </c>
      <c r="M171" s="123">
        <f t="shared" si="30"/>
        <v>1.3490725126475442E-2</v>
      </c>
      <c r="N171" s="120">
        <v>1.0580000000000001</v>
      </c>
      <c r="O171" s="126">
        <f t="shared" si="26"/>
        <v>0</v>
      </c>
      <c r="P171" s="79">
        <f t="shared" si="29"/>
        <v>0</v>
      </c>
      <c r="Q171" s="97"/>
    </row>
    <row r="172" spans="2:17">
      <c r="B172" s="35" t="s">
        <v>976</v>
      </c>
      <c r="C172" s="120">
        <v>0.29899999999999999</v>
      </c>
      <c r="D172" s="110">
        <v>0</v>
      </c>
      <c r="E172" s="110">
        <v>0</v>
      </c>
      <c r="F172" s="120">
        <v>0.26200000000000001</v>
      </c>
      <c r="G172" s="120">
        <v>0.255</v>
      </c>
      <c r="H172" s="115">
        <f t="shared" si="27"/>
        <v>3.6999999999999977E-2</v>
      </c>
      <c r="J172" s="292">
        <v>2.1000000000000001E-2</v>
      </c>
      <c r="K172" s="115">
        <f t="shared" si="28"/>
        <v>1.5999999999999976E-2</v>
      </c>
      <c r="M172" s="123">
        <f t="shared" si="30"/>
        <v>5.6537102473498142E-2</v>
      </c>
      <c r="N172" s="120">
        <v>0.42299999999999999</v>
      </c>
      <c r="O172" s="126">
        <f t="shared" si="26"/>
        <v>0</v>
      </c>
      <c r="P172" s="79">
        <f t="shared" si="29"/>
        <v>0</v>
      </c>
      <c r="Q172" s="97"/>
    </row>
    <row r="173" spans="2:17">
      <c r="B173" s="35" t="s">
        <v>977</v>
      </c>
      <c r="C173" s="120">
        <v>1.008</v>
      </c>
      <c r="D173" s="110">
        <v>0</v>
      </c>
      <c r="E173" s="110">
        <v>0</v>
      </c>
      <c r="F173" s="120">
        <v>0.43</v>
      </c>
      <c r="G173" s="120">
        <v>0.41699999999999998</v>
      </c>
      <c r="H173" s="115">
        <f t="shared" si="27"/>
        <v>0.57800000000000007</v>
      </c>
      <c r="J173" s="292">
        <v>0.04</v>
      </c>
      <c r="K173" s="115">
        <f t="shared" si="28"/>
        <v>0.53800000000000003</v>
      </c>
      <c r="M173" s="123">
        <f t="shared" si="30"/>
        <v>1.14468085106383</v>
      </c>
      <c r="N173" s="120">
        <v>0.97299999999999998</v>
      </c>
      <c r="O173" s="126">
        <f t="shared" si="26"/>
        <v>0</v>
      </c>
      <c r="P173" s="79">
        <f t="shared" si="29"/>
        <v>0</v>
      </c>
      <c r="Q173" s="97"/>
    </row>
    <row r="174" spans="2:17">
      <c r="B174" s="35" t="s">
        <v>978</v>
      </c>
      <c r="C174" s="120">
        <v>0.19900000000000001</v>
      </c>
      <c r="D174" s="110">
        <v>0</v>
      </c>
      <c r="E174" s="110">
        <v>0</v>
      </c>
      <c r="F174" s="120">
        <v>0.17799999999999999</v>
      </c>
      <c r="G174" s="120">
        <v>0.17199999999999999</v>
      </c>
      <c r="H174" s="115">
        <f t="shared" si="27"/>
        <v>2.1000000000000019E-2</v>
      </c>
      <c r="J174" s="292">
        <v>1.4E-2</v>
      </c>
      <c r="K174" s="115">
        <f t="shared" si="28"/>
        <v>7.0000000000000184E-3</v>
      </c>
      <c r="M174" s="123">
        <f t="shared" si="30"/>
        <v>3.6458333333333426E-2</v>
      </c>
      <c r="N174" s="120">
        <v>0.373</v>
      </c>
      <c r="O174" s="126">
        <f t="shared" si="26"/>
        <v>0</v>
      </c>
      <c r="P174" s="79">
        <f t="shared" si="29"/>
        <v>0</v>
      </c>
      <c r="Q174" s="97"/>
    </row>
    <row r="175" spans="2:17">
      <c r="B175" s="35" t="s">
        <v>979</v>
      </c>
      <c r="C175" s="120">
        <v>2.5999999999999999E-2</v>
      </c>
      <c r="D175" s="110">
        <v>0</v>
      </c>
      <c r="E175" s="110">
        <v>0</v>
      </c>
      <c r="F175" s="120">
        <v>1.4999999999999999E-2</v>
      </c>
      <c r="G175" s="120">
        <v>1.4E-2</v>
      </c>
      <c r="H175" s="115">
        <f t="shared" si="27"/>
        <v>1.0999999999999999E-2</v>
      </c>
      <c r="J175" s="292">
        <v>1E-3</v>
      </c>
      <c r="K175" s="115">
        <f t="shared" si="28"/>
        <v>9.9999999999999985E-3</v>
      </c>
      <c r="M175" s="123">
        <f t="shared" si="30"/>
        <v>0.62499999999999989</v>
      </c>
      <c r="N175" s="120">
        <v>3.6999999999999998E-2</v>
      </c>
      <c r="O175" s="126">
        <f t="shared" si="26"/>
        <v>0</v>
      </c>
      <c r="P175" s="79">
        <f t="shared" si="29"/>
        <v>0</v>
      </c>
      <c r="Q175" s="97"/>
    </row>
    <row r="176" spans="2:17">
      <c r="B176" s="35" t="s">
        <v>980</v>
      </c>
      <c r="C176" s="120">
        <v>6.9249999999999998</v>
      </c>
      <c r="D176" s="110">
        <v>0</v>
      </c>
      <c r="E176" s="110">
        <v>0</v>
      </c>
      <c r="F176" s="120">
        <v>6.3849999999999998</v>
      </c>
      <c r="G176" s="120">
        <v>6.1989999999999998</v>
      </c>
      <c r="H176" s="115">
        <f t="shared" si="27"/>
        <v>0.54</v>
      </c>
      <c r="J176" s="292">
        <v>0.51100000000000001</v>
      </c>
      <c r="K176" s="115">
        <f t="shared" si="28"/>
        <v>2.9000000000000026E-2</v>
      </c>
      <c r="M176" s="123">
        <f t="shared" si="30"/>
        <v>4.2053364269141573E-3</v>
      </c>
      <c r="N176" s="120">
        <v>13.403</v>
      </c>
      <c r="O176" s="126">
        <f t="shared" si="26"/>
        <v>0</v>
      </c>
      <c r="P176" s="79">
        <f t="shared" si="29"/>
        <v>0</v>
      </c>
      <c r="Q176" s="97"/>
    </row>
    <row r="177" spans="2:17">
      <c r="B177" s="35" t="s">
        <v>981</v>
      </c>
      <c r="C177" s="120">
        <v>4.0000000000000001E-3</v>
      </c>
      <c r="D177" s="110">
        <v>0</v>
      </c>
      <c r="E177" s="110">
        <v>0</v>
      </c>
      <c r="F177" s="120">
        <v>3.0000000000000001E-3</v>
      </c>
      <c r="G177" s="120">
        <v>3.0000000000000001E-3</v>
      </c>
      <c r="H177" s="115">
        <f t="shared" si="27"/>
        <v>1E-3</v>
      </c>
      <c r="J177" s="292">
        <v>0</v>
      </c>
      <c r="K177" s="115">
        <f t="shared" si="28"/>
        <v>1E-3</v>
      </c>
      <c r="M177" s="123">
        <f t="shared" si="30"/>
        <v>0.33333333333333331</v>
      </c>
      <c r="N177" s="120">
        <v>1.0999999999999999E-2</v>
      </c>
      <c r="O177" s="126">
        <f t="shared" si="26"/>
        <v>0</v>
      </c>
      <c r="P177" s="79">
        <f t="shared" si="29"/>
        <v>0</v>
      </c>
      <c r="Q177" s="97"/>
    </row>
    <row r="178" spans="2:17">
      <c r="B178" s="35" t="s">
        <v>982</v>
      </c>
      <c r="C178" s="120">
        <v>0.13900000000000001</v>
      </c>
      <c r="D178" s="110">
        <v>0</v>
      </c>
      <c r="E178" s="110">
        <v>0</v>
      </c>
      <c r="F178" s="120">
        <v>0.20499999999999999</v>
      </c>
      <c r="G178" s="120">
        <v>0.19900000000000001</v>
      </c>
      <c r="H178" s="115">
        <f t="shared" si="27"/>
        <v>-6.5999999999999975E-2</v>
      </c>
      <c r="J178" s="292">
        <v>1.7999999999999999E-2</v>
      </c>
      <c r="K178" s="115">
        <f t="shared" si="28"/>
        <v>-8.3999999999999977E-2</v>
      </c>
      <c r="M178" s="123">
        <f t="shared" si="30"/>
        <v>-0.37668161434977571</v>
      </c>
      <c r="N178" s="120">
        <v>0.374</v>
      </c>
      <c r="O178" s="126">
        <f t="shared" si="26"/>
        <v>7.0044549457164103E-5</v>
      </c>
      <c r="P178" s="79">
        <f t="shared" si="29"/>
        <v>9.9385537808874031E-4</v>
      </c>
      <c r="Q178" s="97"/>
    </row>
    <row r="179" spans="2:17">
      <c r="B179" s="35" t="s">
        <v>983</v>
      </c>
      <c r="C179" s="120">
        <v>13.871</v>
      </c>
      <c r="D179" s="110">
        <v>0</v>
      </c>
      <c r="E179" s="110">
        <v>0</v>
      </c>
      <c r="F179" s="120">
        <v>9.0660000000000007</v>
      </c>
      <c r="G179" s="120">
        <v>8.8019999999999996</v>
      </c>
      <c r="H179" s="115">
        <f t="shared" si="27"/>
        <v>4.8049999999999997</v>
      </c>
      <c r="J179" s="292">
        <v>2.5830000000000002</v>
      </c>
      <c r="K179" s="115">
        <f t="shared" si="28"/>
        <v>2.2219999999999995</v>
      </c>
      <c r="M179" s="123">
        <f t="shared" si="30"/>
        <v>0.19074598677998106</v>
      </c>
      <c r="N179" s="120">
        <v>19.565999999999999</v>
      </c>
      <c r="O179" s="126">
        <f t="shared" si="26"/>
        <v>0</v>
      </c>
      <c r="P179" s="79">
        <f t="shared" si="29"/>
        <v>0</v>
      </c>
      <c r="Q179" s="97"/>
    </row>
    <row r="180" spans="2:17">
      <c r="B180" s="35" t="s">
        <v>984</v>
      </c>
      <c r="C180" s="120">
        <v>224.483</v>
      </c>
      <c r="D180" s="110">
        <v>0</v>
      </c>
      <c r="E180" s="110">
        <v>0</v>
      </c>
      <c r="F180" s="120">
        <v>193.63200000000001</v>
      </c>
      <c r="G180" s="120">
        <v>187.99299999999999</v>
      </c>
      <c r="H180" s="115">
        <f t="shared" si="27"/>
        <v>30.850999999999999</v>
      </c>
      <c r="J180" s="292">
        <v>15.99</v>
      </c>
      <c r="K180" s="115">
        <f t="shared" si="28"/>
        <v>14.860999999999999</v>
      </c>
      <c r="M180" s="123">
        <f t="shared" si="30"/>
        <v>7.0894276364122072E-2</v>
      </c>
      <c r="N180" s="120">
        <v>724.08</v>
      </c>
      <c r="O180" s="126">
        <f t="shared" si="26"/>
        <v>0</v>
      </c>
      <c r="P180" s="79">
        <f t="shared" si="29"/>
        <v>0</v>
      </c>
      <c r="Q180" s="97"/>
    </row>
    <row r="181" spans="2:17">
      <c r="B181" s="35" t="s">
        <v>985</v>
      </c>
      <c r="C181" s="120">
        <v>616.79999999999995</v>
      </c>
      <c r="D181" s="110">
        <v>0</v>
      </c>
      <c r="E181" s="110">
        <v>0</v>
      </c>
      <c r="F181" s="120">
        <v>409.274</v>
      </c>
      <c r="G181" s="120">
        <v>397.35399999999998</v>
      </c>
      <c r="H181" s="115">
        <f t="shared" si="27"/>
        <v>207.52599999999995</v>
      </c>
      <c r="J181" s="292">
        <v>32.741999999999997</v>
      </c>
      <c r="K181" s="115">
        <f t="shared" si="28"/>
        <v>174.78399999999996</v>
      </c>
      <c r="M181" s="123">
        <f t="shared" si="30"/>
        <v>0.39542460001447899</v>
      </c>
      <c r="N181" s="120">
        <v>1294.6679999999999</v>
      </c>
      <c r="O181" s="126">
        <f t="shared" si="26"/>
        <v>0</v>
      </c>
      <c r="P181" s="79">
        <f t="shared" si="29"/>
        <v>0</v>
      </c>
      <c r="Q181" s="97"/>
    </row>
    <row r="182" spans="2:17">
      <c r="B182" s="35" t="s">
        <v>986</v>
      </c>
      <c r="C182" s="120">
        <v>9.8640000000000008</v>
      </c>
      <c r="D182" s="110">
        <v>0</v>
      </c>
      <c r="E182" s="110">
        <v>0</v>
      </c>
      <c r="F182" s="120">
        <v>8.5289999999999999</v>
      </c>
      <c r="G182" s="120">
        <v>8.2799999999999994</v>
      </c>
      <c r="H182" s="115">
        <f t="shared" si="27"/>
        <v>1.3350000000000009</v>
      </c>
      <c r="J182" s="292">
        <v>0.78300000000000003</v>
      </c>
      <c r="K182" s="115">
        <f t="shared" si="28"/>
        <v>0.55200000000000082</v>
      </c>
      <c r="M182" s="123">
        <f t="shared" si="30"/>
        <v>5.9278350515464012E-2</v>
      </c>
      <c r="N182" s="120">
        <v>34.719000000000001</v>
      </c>
      <c r="O182" s="126">
        <f t="shared" si="26"/>
        <v>0</v>
      </c>
      <c r="P182" s="79">
        <f t="shared" si="29"/>
        <v>0</v>
      </c>
      <c r="Q182" s="97"/>
    </row>
    <row r="183" spans="2:17">
      <c r="B183" s="35" t="s">
        <v>987</v>
      </c>
      <c r="C183" s="120">
        <v>22.315999999999999</v>
      </c>
      <c r="D183" s="110">
        <v>0</v>
      </c>
      <c r="E183" s="110">
        <v>0</v>
      </c>
      <c r="F183" s="120">
        <v>11.472</v>
      </c>
      <c r="G183" s="120">
        <v>11.138</v>
      </c>
      <c r="H183" s="115">
        <f t="shared" si="27"/>
        <v>10.843999999999999</v>
      </c>
      <c r="J183" s="292">
        <v>0.98199999999999998</v>
      </c>
      <c r="K183" s="115">
        <f t="shared" si="28"/>
        <v>9.8620000000000001</v>
      </c>
      <c r="M183" s="123">
        <f t="shared" si="30"/>
        <v>0.79187409667576691</v>
      </c>
      <c r="N183" s="120">
        <v>49.290999999999997</v>
      </c>
      <c r="O183" s="126">
        <f t="shared" si="26"/>
        <v>0</v>
      </c>
      <c r="P183" s="79">
        <f t="shared" si="29"/>
        <v>0</v>
      </c>
      <c r="Q183" s="97"/>
    </row>
    <row r="184" spans="2:17">
      <c r="B184" s="35" t="s">
        <v>988</v>
      </c>
      <c r="C184" s="120">
        <v>22.795000000000002</v>
      </c>
      <c r="D184" s="110">
        <v>0</v>
      </c>
      <c r="E184" s="110">
        <v>0</v>
      </c>
      <c r="F184" s="120">
        <v>16.257999999999999</v>
      </c>
      <c r="G184" s="120">
        <v>15.784000000000001</v>
      </c>
      <c r="H184" s="115">
        <f t="shared" si="27"/>
        <v>6.5370000000000026</v>
      </c>
      <c r="J184" s="292">
        <v>1.5960000000000001</v>
      </c>
      <c r="K184" s="115">
        <f t="shared" si="28"/>
        <v>4.9410000000000025</v>
      </c>
      <c r="M184" s="123">
        <f t="shared" si="30"/>
        <v>0.27674470706844417</v>
      </c>
      <c r="N184" s="120">
        <v>50.566000000000003</v>
      </c>
      <c r="O184" s="126">
        <f t="shared" si="26"/>
        <v>0</v>
      </c>
      <c r="P184" s="79">
        <f t="shared" si="29"/>
        <v>0</v>
      </c>
      <c r="Q184" s="97"/>
    </row>
    <row r="185" spans="2:17">
      <c r="B185" s="35" t="s">
        <v>989</v>
      </c>
      <c r="C185" s="120">
        <v>2E-3</v>
      </c>
      <c r="D185" s="110">
        <v>0</v>
      </c>
      <c r="E185" s="110">
        <v>0</v>
      </c>
      <c r="F185" s="120">
        <v>1E-3</v>
      </c>
      <c r="G185" s="120">
        <v>1E-3</v>
      </c>
      <c r="H185" s="115">
        <f t="shared" si="27"/>
        <v>1E-3</v>
      </c>
      <c r="J185" s="292">
        <v>0</v>
      </c>
      <c r="K185" s="115">
        <f t="shared" si="28"/>
        <v>1E-3</v>
      </c>
      <c r="M185" s="123">
        <f t="shared" si="30"/>
        <v>1</v>
      </c>
      <c r="N185" s="120">
        <v>2E-3</v>
      </c>
      <c r="O185" s="126">
        <f t="shared" si="26"/>
        <v>0</v>
      </c>
      <c r="P185" s="79">
        <f t="shared" si="29"/>
        <v>0</v>
      </c>
      <c r="Q185" s="97"/>
    </row>
    <row r="186" spans="2:17">
      <c r="B186" s="35" t="s">
        <v>990</v>
      </c>
      <c r="C186" s="120">
        <v>1.4999999999999999E-2</v>
      </c>
      <c r="D186" s="110">
        <v>0</v>
      </c>
      <c r="E186" s="110">
        <v>0</v>
      </c>
      <c r="F186" s="120">
        <v>7.0000000000000001E-3</v>
      </c>
      <c r="G186" s="120">
        <v>7.0000000000000001E-3</v>
      </c>
      <c r="H186" s="115">
        <f t="shared" si="27"/>
        <v>8.0000000000000002E-3</v>
      </c>
      <c r="J186" s="292">
        <v>1E-3</v>
      </c>
      <c r="K186" s="115">
        <f t="shared" si="28"/>
        <v>7.0000000000000001E-3</v>
      </c>
      <c r="M186" s="123">
        <f t="shared" si="30"/>
        <v>0.875</v>
      </c>
      <c r="N186" s="120">
        <v>3.5000000000000003E-2</v>
      </c>
      <c r="O186" s="126">
        <f t="shared" si="26"/>
        <v>0</v>
      </c>
      <c r="P186" s="79">
        <f t="shared" si="29"/>
        <v>0</v>
      </c>
      <c r="Q186" s="97"/>
    </row>
    <row r="187" spans="2:17">
      <c r="B187" s="35" t="s">
        <v>991</v>
      </c>
      <c r="C187" s="120">
        <v>4.0000000000000001E-3</v>
      </c>
      <c r="D187" s="110">
        <v>0</v>
      </c>
      <c r="E187" s="110">
        <v>0</v>
      </c>
      <c r="F187" s="120">
        <v>8.0000000000000002E-3</v>
      </c>
      <c r="G187" s="120">
        <v>8.0000000000000002E-3</v>
      </c>
      <c r="H187" s="115">
        <f t="shared" si="27"/>
        <v>-4.0000000000000001E-3</v>
      </c>
      <c r="J187" s="292">
        <v>1E-3</v>
      </c>
      <c r="K187" s="115">
        <f t="shared" si="28"/>
        <v>-5.0000000000000001E-3</v>
      </c>
      <c r="M187" s="123">
        <f t="shared" si="30"/>
        <v>-0.55555555555555547</v>
      </c>
      <c r="N187" s="120">
        <v>2.3E-2</v>
      </c>
      <c r="O187" s="126">
        <f t="shared" si="26"/>
        <v>4.307552506723995E-6</v>
      </c>
      <c r="P187" s="79">
        <f t="shared" si="29"/>
        <v>1.3294915144209857E-4</v>
      </c>
      <c r="Q187" s="97"/>
    </row>
    <row r="188" spans="2:17">
      <c r="B188" s="35" t="s">
        <v>992</v>
      </c>
      <c r="C188" s="120">
        <v>19.585000000000001</v>
      </c>
      <c r="D188" s="110">
        <v>0</v>
      </c>
      <c r="E188" s="110">
        <v>0</v>
      </c>
      <c r="F188" s="120">
        <v>18.042000000000002</v>
      </c>
      <c r="G188" s="120">
        <v>17.515999999999998</v>
      </c>
      <c r="H188" s="115">
        <f>+C188+D188-E188-F188</f>
        <v>1.5429999999999993</v>
      </c>
      <c r="J188" s="292">
        <v>1.5880000000000001</v>
      </c>
      <c r="K188" s="115">
        <f>+H188-J188</f>
        <v>-4.5000000000000817E-2</v>
      </c>
      <c r="M188" s="123">
        <f>+IF(ISERROR(K188/(F188+J188)),0,K188/(F188+J188))</f>
        <v>-2.2924095771778303E-3</v>
      </c>
      <c r="N188" s="120">
        <v>37.970999999999997</v>
      </c>
      <c r="O188" s="126">
        <f t="shared" si="26"/>
        <v>7.1113946188181218E-3</v>
      </c>
      <c r="P188" s="79">
        <f>(M188^2*O188)*100</f>
        <v>3.7371386189869737E-6</v>
      </c>
      <c r="Q188" s="97"/>
    </row>
    <row r="189" spans="2:17">
      <c r="B189" s="35" t="s">
        <v>993</v>
      </c>
      <c r="C189" s="120">
        <v>87.793999999999997</v>
      </c>
      <c r="D189" s="110">
        <v>0</v>
      </c>
      <c r="E189" s="110">
        <v>0</v>
      </c>
      <c r="F189" s="120">
        <v>79.861000000000004</v>
      </c>
      <c r="G189" s="120">
        <v>77.534999999999997</v>
      </c>
      <c r="H189" s="115">
        <f t="shared" ref="H189:H212" si="31">+C189+D189-E189-F189</f>
        <v>7.9329999999999927</v>
      </c>
      <c r="J189" s="292">
        <v>7.0279999999999996</v>
      </c>
      <c r="K189" s="115">
        <f t="shared" ref="K189:K212" si="32">+H189-J189</f>
        <v>0.90499999999999314</v>
      </c>
      <c r="M189" s="123">
        <f>+IF(ISERROR(K189/(F189+J189)),0,K189/(F189+J189))</f>
        <v>1.0415587703851962E-2</v>
      </c>
      <c r="N189" s="120">
        <v>206.81</v>
      </c>
      <c r="O189" s="126">
        <f t="shared" si="26"/>
        <v>0</v>
      </c>
      <c r="P189" s="79">
        <f t="shared" ref="P189:P212" si="33">(M189^2*O189)*100</f>
        <v>0</v>
      </c>
      <c r="Q189" s="97"/>
    </row>
    <row r="190" spans="2:17">
      <c r="B190" s="35" t="s">
        <v>994</v>
      </c>
      <c r="C190" s="120">
        <v>4.9589999999999996</v>
      </c>
      <c r="D190" s="110">
        <v>0</v>
      </c>
      <c r="E190" s="110">
        <v>0</v>
      </c>
      <c r="F190" s="120">
        <v>5.1630000000000003</v>
      </c>
      <c r="G190" s="120">
        <v>5.0129999999999999</v>
      </c>
      <c r="H190" s="115">
        <f t="shared" si="31"/>
        <v>-0.20400000000000063</v>
      </c>
      <c r="J190" s="292">
        <v>0.45400000000000001</v>
      </c>
      <c r="K190" s="115">
        <f t="shared" si="32"/>
        <v>-0.65800000000000058</v>
      </c>
      <c r="M190" s="123">
        <f t="shared" ref="M190:M212" si="34">+IF(ISERROR(K190/(F190+J190)),0,K190/(F190+J190))</f>
        <v>-0.11714438312266345</v>
      </c>
      <c r="N190" s="120">
        <v>8.4499999999999993</v>
      </c>
      <c r="O190" s="126">
        <f t="shared" si="26"/>
        <v>1.5825573339920765E-3</v>
      </c>
      <c r="P190" s="79">
        <f t="shared" si="33"/>
        <v>2.1717128065081135E-3</v>
      </c>
      <c r="Q190" s="97"/>
    </row>
    <row r="191" spans="2:17">
      <c r="B191" s="35" t="s">
        <v>995</v>
      </c>
      <c r="C191" s="120">
        <v>51.689</v>
      </c>
      <c r="D191" s="110">
        <v>0</v>
      </c>
      <c r="E191" s="110">
        <v>0</v>
      </c>
      <c r="F191" s="120">
        <v>49.576000000000001</v>
      </c>
      <c r="G191" s="120">
        <v>48.131999999999998</v>
      </c>
      <c r="H191" s="115">
        <f t="shared" si="31"/>
        <v>2.1129999999999995</v>
      </c>
      <c r="J191" s="292">
        <v>4.3630000000000004</v>
      </c>
      <c r="K191" s="115">
        <f t="shared" si="32"/>
        <v>-2.2500000000000009</v>
      </c>
      <c r="M191" s="123">
        <f t="shared" si="34"/>
        <v>-4.1713787797326624E-2</v>
      </c>
      <c r="N191" s="120">
        <v>119.55800000000001</v>
      </c>
      <c r="O191" s="126">
        <f t="shared" si="26"/>
        <v>2.2391407069517717E-2</v>
      </c>
      <c r="P191" s="79">
        <f t="shared" si="33"/>
        <v>3.8961946026218478E-3</v>
      </c>
      <c r="Q191" s="97"/>
    </row>
    <row r="192" spans="2:17">
      <c r="B192" s="35" t="s">
        <v>996</v>
      </c>
      <c r="C192" s="120">
        <v>50.558999999999997</v>
      </c>
      <c r="D192" s="110">
        <v>0</v>
      </c>
      <c r="E192" s="110">
        <v>0</v>
      </c>
      <c r="F192" s="120">
        <v>51.356000000000002</v>
      </c>
      <c r="G192" s="120">
        <v>49.86</v>
      </c>
      <c r="H192" s="115">
        <f t="shared" si="31"/>
        <v>-0.79700000000000415</v>
      </c>
      <c r="J192" s="292">
        <v>4.1079999999999997</v>
      </c>
      <c r="K192" s="115">
        <f t="shared" si="32"/>
        <v>-4.9050000000000038</v>
      </c>
      <c r="M192" s="123">
        <f t="shared" si="34"/>
        <v>-8.8435742102985784E-2</v>
      </c>
      <c r="N192" s="120">
        <v>141.07599999999999</v>
      </c>
      <c r="O192" s="126">
        <f t="shared" si="26"/>
        <v>2.6421403366895406E-2</v>
      </c>
      <c r="P192" s="79">
        <f t="shared" si="33"/>
        <v>2.0663863788085993E-2</v>
      </c>
      <c r="Q192" s="97"/>
    </row>
    <row r="193" spans="2:17">
      <c r="B193" s="35" t="s">
        <v>997</v>
      </c>
      <c r="C193" s="120">
        <v>16.782</v>
      </c>
      <c r="D193" s="110">
        <v>0</v>
      </c>
      <c r="E193" s="110">
        <v>0</v>
      </c>
      <c r="F193" s="120">
        <v>16.22</v>
      </c>
      <c r="G193" s="120">
        <v>15.747</v>
      </c>
      <c r="H193" s="115">
        <f t="shared" si="31"/>
        <v>0.56200000000000117</v>
      </c>
      <c r="J193" s="292">
        <v>1.298</v>
      </c>
      <c r="K193" s="115">
        <f t="shared" si="32"/>
        <v>-0.73599999999999888</v>
      </c>
      <c r="M193" s="123">
        <f t="shared" si="34"/>
        <v>-4.2013928530654117E-2</v>
      </c>
      <c r="N193" s="120">
        <v>31.934999999999999</v>
      </c>
      <c r="O193" s="126">
        <f t="shared" si="26"/>
        <v>5.9809430131404686E-3</v>
      </c>
      <c r="P193" s="79">
        <f t="shared" si="33"/>
        <v>1.0557382318346774E-3</v>
      </c>
      <c r="Q193" s="97"/>
    </row>
    <row r="194" spans="2:17">
      <c r="B194" s="35" t="s">
        <v>998</v>
      </c>
      <c r="C194" s="120">
        <v>10.08</v>
      </c>
      <c r="D194" s="110">
        <v>0</v>
      </c>
      <c r="E194" s="110">
        <v>0</v>
      </c>
      <c r="F194" s="120">
        <v>14.37</v>
      </c>
      <c r="G194" s="120">
        <v>13.951000000000001</v>
      </c>
      <c r="H194" s="115">
        <f t="shared" si="31"/>
        <v>-4.2899999999999991</v>
      </c>
      <c r="J194" s="292">
        <v>1.1499999999999999</v>
      </c>
      <c r="K194" s="115">
        <f t="shared" si="32"/>
        <v>-5.4399999999999995</v>
      </c>
      <c r="M194" s="123">
        <f t="shared" si="34"/>
        <v>-0.35051546391752575</v>
      </c>
      <c r="N194" s="120">
        <v>30.978000000000002</v>
      </c>
      <c r="O194" s="126">
        <f t="shared" si="26"/>
        <v>5.8017113718824322E-3</v>
      </c>
      <c r="P194" s="79">
        <f t="shared" si="33"/>
        <v>7.1280458559847923E-2</v>
      </c>
      <c r="Q194" s="97"/>
    </row>
    <row r="195" spans="2:17">
      <c r="B195" s="35" t="s">
        <v>999</v>
      </c>
      <c r="C195" s="120">
        <v>8.9079999999999995</v>
      </c>
      <c r="D195" s="110">
        <v>0</v>
      </c>
      <c r="E195" s="110">
        <v>0</v>
      </c>
      <c r="F195" s="120">
        <v>5.2039999999999997</v>
      </c>
      <c r="G195" s="120">
        <v>5.0519999999999996</v>
      </c>
      <c r="H195" s="115">
        <f t="shared" si="31"/>
        <v>3.7039999999999997</v>
      </c>
      <c r="J195" s="292">
        <v>0.41599999999999998</v>
      </c>
      <c r="K195" s="115">
        <f t="shared" si="32"/>
        <v>3.2879999999999998</v>
      </c>
      <c r="M195" s="123">
        <f t="shared" si="34"/>
        <v>0.58505338078291813</v>
      </c>
      <c r="N195" s="120">
        <v>12.856</v>
      </c>
      <c r="O195" s="126">
        <f t="shared" si="26"/>
        <v>0</v>
      </c>
      <c r="P195" s="79">
        <f t="shared" si="33"/>
        <v>0</v>
      </c>
      <c r="Q195" s="97"/>
    </row>
    <row r="196" spans="2:17">
      <c r="B196" s="35" t="s">
        <v>1000</v>
      </c>
      <c r="C196" s="120">
        <v>3.4049999999999998</v>
      </c>
      <c r="D196" s="110">
        <v>0</v>
      </c>
      <c r="E196" s="110">
        <v>0</v>
      </c>
      <c r="F196" s="120">
        <v>3.133</v>
      </c>
      <c r="G196" s="120">
        <v>3.0419999999999998</v>
      </c>
      <c r="H196" s="115">
        <f t="shared" si="31"/>
        <v>0.2719999999999998</v>
      </c>
      <c r="J196" s="292">
        <v>0.251</v>
      </c>
      <c r="K196" s="115">
        <f t="shared" si="32"/>
        <v>2.0999999999999797E-2</v>
      </c>
      <c r="M196" s="123">
        <f t="shared" si="34"/>
        <v>6.2056737588651887E-3</v>
      </c>
      <c r="N196" s="120">
        <v>4.867</v>
      </c>
      <c r="O196" s="126">
        <f t="shared" si="26"/>
        <v>0</v>
      </c>
      <c r="P196" s="79">
        <f t="shared" si="33"/>
        <v>0</v>
      </c>
      <c r="Q196" s="97"/>
    </row>
    <row r="197" spans="2:17">
      <c r="B197" s="35" t="s">
        <v>1001</v>
      </c>
      <c r="C197" s="120">
        <v>6.2350000000000003</v>
      </c>
      <c r="D197" s="110">
        <v>0</v>
      </c>
      <c r="E197" s="110">
        <v>0</v>
      </c>
      <c r="F197" s="120">
        <v>6.2889999999999997</v>
      </c>
      <c r="G197" s="120">
        <v>6.1059999999999999</v>
      </c>
      <c r="H197" s="115">
        <f t="shared" si="31"/>
        <v>-5.3999999999999382E-2</v>
      </c>
      <c r="J197" s="292">
        <v>0.503</v>
      </c>
      <c r="K197" s="115">
        <f t="shared" si="32"/>
        <v>-0.55699999999999938</v>
      </c>
      <c r="M197" s="123">
        <f t="shared" si="34"/>
        <v>-8.2008244994110635E-2</v>
      </c>
      <c r="N197" s="120">
        <v>12.391999999999999</v>
      </c>
      <c r="O197" s="126">
        <f t="shared" si="26"/>
        <v>2.3208343766662498E-3</v>
      </c>
      <c r="P197" s="79">
        <f t="shared" si="33"/>
        <v>1.5608428690059867E-3</v>
      </c>
      <c r="Q197" s="97"/>
    </row>
    <row r="198" spans="2:17">
      <c r="B198" s="35" t="s">
        <v>1002</v>
      </c>
      <c r="C198" s="120">
        <v>117.27200000000001</v>
      </c>
      <c r="D198" s="110">
        <v>0</v>
      </c>
      <c r="E198" s="110">
        <v>0</v>
      </c>
      <c r="F198" s="120">
        <v>110.736</v>
      </c>
      <c r="G198" s="120">
        <v>107.511</v>
      </c>
      <c r="H198" s="115">
        <f t="shared" si="31"/>
        <v>6.5360000000000014</v>
      </c>
      <c r="J198" s="292">
        <v>8.859</v>
      </c>
      <c r="K198" s="115">
        <f t="shared" si="32"/>
        <v>-2.3229999999999986</v>
      </c>
      <c r="M198" s="123">
        <f t="shared" si="34"/>
        <v>-1.9423888958568492E-2</v>
      </c>
      <c r="N198" s="120">
        <v>160.66399999999999</v>
      </c>
      <c r="O198" s="126">
        <f t="shared" si="26"/>
        <v>3.0089939823491476E-2</v>
      </c>
      <c r="P198" s="79">
        <f t="shared" si="33"/>
        <v>1.1352557036006512E-3</v>
      </c>
      <c r="Q198" s="97"/>
    </row>
    <row r="199" spans="2:17">
      <c r="B199" s="35" t="s">
        <v>1003</v>
      </c>
      <c r="C199" s="120">
        <v>62.317</v>
      </c>
      <c r="D199" s="110">
        <v>0</v>
      </c>
      <c r="E199" s="110">
        <v>0</v>
      </c>
      <c r="F199" s="120">
        <v>67.403999999999996</v>
      </c>
      <c r="G199" s="120">
        <v>65.441000000000003</v>
      </c>
      <c r="H199" s="115">
        <f t="shared" si="31"/>
        <v>-5.0869999999999962</v>
      </c>
      <c r="J199" s="292">
        <v>5.3920000000000003</v>
      </c>
      <c r="K199" s="115">
        <f t="shared" si="32"/>
        <v>-10.478999999999996</v>
      </c>
      <c r="M199" s="123">
        <f t="shared" si="34"/>
        <v>-0.14395021704489253</v>
      </c>
      <c r="N199" s="120">
        <v>175.15700000000001</v>
      </c>
      <c r="O199" s="126">
        <f t="shared" si="26"/>
        <v>3.2804259757402386E-2</v>
      </c>
      <c r="P199" s="79">
        <f t="shared" si="33"/>
        <v>6.7975888084833E-2</v>
      </c>
      <c r="Q199" s="97"/>
    </row>
    <row r="200" spans="2:17">
      <c r="B200" s="35" t="s">
        <v>1004</v>
      </c>
      <c r="C200" s="120">
        <v>148.98099999999999</v>
      </c>
      <c r="D200" s="110">
        <v>0</v>
      </c>
      <c r="E200" s="110">
        <v>0</v>
      </c>
      <c r="F200" s="120">
        <v>127.43899999999999</v>
      </c>
      <c r="G200" s="120">
        <v>123.72799999999999</v>
      </c>
      <c r="H200" s="115">
        <f t="shared" si="31"/>
        <v>21.542000000000002</v>
      </c>
      <c r="J200" s="292">
        <v>10.506</v>
      </c>
      <c r="K200" s="115">
        <f t="shared" si="32"/>
        <v>11.036000000000001</v>
      </c>
      <c r="M200" s="123">
        <f t="shared" si="34"/>
        <v>8.0002899706404743E-2</v>
      </c>
      <c r="N200" s="120">
        <v>388.012</v>
      </c>
      <c r="O200" s="126">
        <f t="shared" si="26"/>
        <v>0</v>
      </c>
      <c r="P200" s="79">
        <f t="shared" si="33"/>
        <v>0</v>
      </c>
      <c r="Q200" s="97"/>
    </row>
    <row r="201" spans="2:17">
      <c r="B201" s="35" t="s">
        <v>1005</v>
      </c>
      <c r="C201" s="120">
        <v>13.993</v>
      </c>
      <c r="D201" s="110">
        <v>0</v>
      </c>
      <c r="E201" s="110">
        <v>0</v>
      </c>
      <c r="F201" s="120">
        <v>11.494999999999999</v>
      </c>
      <c r="G201" s="120">
        <v>11.16</v>
      </c>
      <c r="H201" s="115">
        <f t="shared" si="31"/>
        <v>2.4980000000000011</v>
      </c>
      <c r="J201" s="292">
        <v>0.94799999999999995</v>
      </c>
      <c r="K201" s="115">
        <f t="shared" si="32"/>
        <v>1.5500000000000012</v>
      </c>
      <c r="M201" s="123">
        <f t="shared" si="34"/>
        <v>0.12456803021779324</v>
      </c>
      <c r="N201" s="120">
        <v>17.981999999999999</v>
      </c>
      <c r="O201" s="126">
        <f t="shared" si="26"/>
        <v>0</v>
      </c>
      <c r="P201" s="79">
        <f t="shared" si="33"/>
        <v>0</v>
      </c>
      <c r="Q201" s="97"/>
    </row>
    <row r="202" spans="2:17">
      <c r="B202" s="35"/>
      <c r="C202" s="120"/>
      <c r="D202" s="110"/>
      <c r="E202" s="110"/>
      <c r="F202" s="120"/>
      <c r="G202" s="120"/>
      <c r="H202" s="115">
        <f t="shared" si="31"/>
        <v>0</v>
      </c>
      <c r="J202" s="292"/>
      <c r="K202" s="115">
        <f t="shared" si="32"/>
        <v>0</v>
      </c>
      <c r="M202" s="123">
        <f t="shared" si="34"/>
        <v>0</v>
      </c>
      <c r="N202" s="120"/>
      <c r="O202" s="126">
        <f t="shared" si="26"/>
        <v>0</v>
      </c>
      <c r="P202" s="79">
        <f t="shared" si="33"/>
        <v>0</v>
      </c>
      <c r="Q202" s="97"/>
    </row>
    <row r="203" spans="2:17">
      <c r="B203" s="35"/>
      <c r="C203" s="120"/>
      <c r="D203" s="110"/>
      <c r="E203" s="110"/>
      <c r="F203" s="120"/>
      <c r="G203" s="120"/>
      <c r="H203" s="115">
        <f t="shared" si="31"/>
        <v>0</v>
      </c>
      <c r="J203" s="292"/>
      <c r="K203" s="115">
        <f t="shared" si="32"/>
        <v>0</v>
      </c>
      <c r="M203" s="123">
        <f t="shared" si="34"/>
        <v>0</v>
      </c>
      <c r="N203" s="120"/>
      <c r="O203" s="126">
        <f t="shared" si="26"/>
        <v>0</v>
      </c>
      <c r="P203" s="79">
        <f t="shared" si="33"/>
        <v>0</v>
      </c>
      <c r="Q203" s="97"/>
    </row>
    <row r="204" spans="2:17">
      <c r="B204" s="35"/>
      <c r="C204" s="110"/>
      <c r="D204" s="110"/>
      <c r="E204" s="110"/>
      <c r="F204" s="110"/>
      <c r="G204" s="110"/>
      <c r="H204" s="115">
        <f t="shared" si="31"/>
        <v>0</v>
      </c>
      <c r="J204" s="117"/>
      <c r="K204" s="115">
        <f t="shared" si="32"/>
        <v>0</v>
      </c>
      <c r="M204" s="123">
        <f t="shared" si="34"/>
        <v>0</v>
      </c>
      <c r="N204" s="120"/>
      <c r="O204" s="126">
        <f t="shared" si="26"/>
        <v>0</v>
      </c>
      <c r="P204" s="79">
        <f t="shared" si="33"/>
        <v>0</v>
      </c>
      <c r="Q204" s="97"/>
    </row>
    <row r="205" spans="2:17">
      <c r="B205" s="35"/>
      <c r="C205" s="110"/>
      <c r="D205" s="110"/>
      <c r="E205" s="110"/>
      <c r="F205" s="110"/>
      <c r="G205" s="110"/>
      <c r="H205" s="115">
        <f t="shared" si="31"/>
        <v>0</v>
      </c>
      <c r="J205" s="117"/>
      <c r="K205" s="115">
        <f t="shared" si="32"/>
        <v>0</v>
      </c>
      <c r="M205" s="123">
        <f t="shared" si="34"/>
        <v>0</v>
      </c>
      <c r="N205" s="120"/>
      <c r="O205" s="126">
        <f t="shared" si="26"/>
        <v>0</v>
      </c>
      <c r="P205" s="79">
        <f t="shared" si="33"/>
        <v>0</v>
      </c>
      <c r="Q205" s="97"/>
    </row>
    <row r="206" spans="2:17">
      <c r="B206" s="35"/>
      <c r="C206" s="110"/>
      <c r="D206" s="110"/>
      <c r="E206" s="110"/>
      <c r="F206" s="110"/>
      <c r="G206" s="110"/>
      <c r="H206" s="115">
        <f t="shared" si="31"/>
        <v>0</v>
      </c>
      <c r="J206" s="117"/>
      <c r="K206" s="115">
        <f t="shared" si="32"/>
        <v>0</v>
      </c>
      <c r="M206" s="123">
        <f t="shared" si="34"/>
        <v>0</v>
      </c>
      <c r="N206" s="120"/>
      <c r="O206" s="126">
        <f t="shared" ref="O206:O262" si="35">IF(K206&lt;0,N206/$N$263,0)</f>
        <v>0</v>
      </c>
      <c r="P206" s="79">
        <f t="shared" si="33"/>
        <v>0</v>
      </c>
      <c r="Q206" s="97"/>
    </row>
    <row r="207" spans="2:17">
      <c r="B207" s="35"/>
      <c r="C207" s="110"/>
      <c r="D207" s="110"/>
      <c r="E207" s="110"/>
      <c r="F207" s="110"/>
      <c r="G207" s="110"/>
      <c r="H207" s="115">
        <f t="shared" si="31"/>
        <v>0</v>
      </c>
      <c r="J207" s="117"/>
      <c r="K207" s="115">
        <f t="shared" si="32"/>
        <v>0</v>
      </c>
      <c r="M207" s="123">
        <f t="shared" si="34"/>
        <v>0</v>
      </c>
      <c r="N207" s="120"/>
      <c r="O207" s="126">
        <f t="shared" si="35"/>
        <v>0</v>
      </c>
      <c r="P207" s="79">
        <f t="shared" si="33"/>
        <v>0</v>
      </c>
      <c r="Q207" s="97"/>
    </row>
    <row r="208" spans="2:17">
      <c r="B208" s="35"/>
      <c r="C208" s="110"/>
      <c r="D208" s="110"/>
      <c r="E208" s="110"/>
      <c r="F208" s="110"/>
      <c r="G208" s="110"/>
      <c r="H208" s="115">
        <f t="shared" si="31"/>
        <v>0</v>
      </c>
      <c r="J208" s="117"/>
      <c r="K208" s="115">
        <f t="shared" si="32"/>
        <v>0</v>
      </c>
      <c r="M208" s="123">
        <f t="shared" si="34"/>
        <v>0</v>
      </c>
      <c r="N208" s="120"/>
      <c r="O208" s="126">
        <f t="shared" si="35"/>
        <v>0</v>
      </c>
      <c r="P208" s="79">
        <f t="shared" si="33"/>
        <v>0</v>
      </c>
      <c r="Q208" s="97"/>
    </row>
    <row r="209" spans="2:17">
      <c r="B209" s="35"/>
      <c r="C209" s="110"/>
      <c r="D209" s="110"/>
      <c r="E209" s="110"/>
      <c r="F209" s="110"/>
      <c r="G209" s="110"/>
      <c r="H209" s="115">
        <f t="shared" si="31"/>
        <v>0</v>
      </c>
      <c r="J209" s="117"/>
      <c r="K209" s="115">
        <f t="shared" si="32"/>
        <v>0</v>
      </c>
      <c r="M209" s="123">
        <f t="shared" si="34"/>
        <v>0</v>
      </c>
      <c r="N209" s="120"/>
      <c r="O209" s="126">
        <f t="shared" si="35"/>
        <v>0</v>
      </c>
      <c r="P209" s="79">
        <f t="shared" si="33"/>
        <v>0</v>
      </c>
      <c r="Q209" s="97"/>
    </row>
    <row r="210" spans="2:17">
      <c r="B210" s="35"/>
      <c r="C210" s="110"/>
      <c r="D210" s="110"/>
      <c r="E210" s="110"/>
      <c r="F210" s="110"/>
      <c r="G210" s="110"/>
      <c r="H210" s="115">
        <f t="shared" si="31"/>
        <v>0</v>
      </c>
      <c r="J210" s="117"/>
      <c r="K210" s="115">
        <f t="shared" si="32"/>
        <v>0</v>
      </c>
      <c r="M210" s="123">
        <f t="shared" si="34"/>
        <v>0</v>
      </c>
      <c r="N210" s="120"/>
      <c r="O210" s="126">
        <f t="shared" si="35"/>
        <v>0</v>
      </c>
      <c r="P210" s="79">
        <f t="shared" si="33"/>
        <v>0</v>
      </c>
      <c r="Q210" s="97"/>
    </row>
    <row r="211" spans="2:17">
      <c r="B211" s="35"/>
      <c r="C211" s="110"/>
      <c r="D211" s="110"/>
      <c r="E211" s="110"/>
      <c r="F211" s="110"/>
      <c r="G211" s="110"/>
      <c r="H211" s="115">
        <f t="shared" si="31"/>
        <v>0</v>
      </c>
      <c r="J211" s="117"/>
      <c r="K211" s="115">
        <f t="shared" si="32"/>
        <v>0</v>
      </c>
      <c r="M211" s="123">
        <f t="shared" si="34"/>
        <v>0</v>
      </c>
      <c r="N211" s="120"/>
      <c r="O211" s="126">
        <f t="shared" si="35"/>
        <v>0</v>
      </c>
      <c r="P211" s="79">
        <f t="shared" si="33"/>
        <v>0</v>
      </c>
      <c r="Q211" s="97"/>
    </row>
    <row r="212" spans="2:17">
      <c r="B212" s="35"/>
      <c r="C212" s="110"/>
      <c r="D212" s="110"/>
      <c r="E212" s="110"/>
      <c r="F212" s="110"/>
      <c r="G212" s="110"/>
      <c r="H212" s="115">
        <f t="shared" si="31"/>
        <v>0</v>
      </c>
      <c r="J212" s="117"/>
      <c r="K212" s="115">
        <f t="shared" si="32"/>
        <v>0</v>
      </c>
      <c r="M212" s="123">
        <f t="shared" si="34"/>
        <v>0</v>
      </c>
      <c r="N212" s="120"/>
      <c r="O212" s="126">
        <f t="shared" si="35"/>
        <v>0</v>
      </c>
      <c r="P212" s="79">
        <f t="shared" si="33"/>
        <v>0</v>
      </c>
      <c r="Q212" s="97"/>
    </row>
    <row r="213" spans="2:17">
      <c r="B213" s="35"/>
      <c r="C213" s="110"/>
      <c r="D213" s="110"/>
      <c r="E213" s="110"/>
      <c r="F213" s="110"/>
      <c r="G213" s="110"/>
      <c r="H213" s="115">
        <f>+C213+D213-E213-F213</f>
        <v>0</v>
      </c>
      <c r="J213" s="117"/>
      <c r="K213" s="115">
        <f>+H213-J213</f>
        <v>0</v>
      </c>
      <c r="M213" s="123">
        <f>+IF(ISERROR(K213/(F213+J213)),0,K213/(F213+J213))</f>
        <v>0</v>
      </c>
      <c r="N213" s="120"/>
      <c r="O213" s="126">
        <f t="shared" si="35"/>
        <v>0</v>
      </c>
      <c r="P213" s="79">
        <f>(M213^2*O213)*100</f>
        <v>0</v>
      </c>
      <c r="Q213" s="97"/>
    </row>
    <row r="214" spans="2:17">
      <c r="B214" s="35"/>
      <c r="C214" s="110"/>
      <c r="D214" s="110"/>
      <c r="E214" s="110"/>
      <c r="F214" s="110"/>
      <c r="G214" s="110"/>
      <c r="H214" s="115">
        <f t="shared" ref="H214:H237" si="36">+C214+D214-E214-F214</f>
        <v>0</v>
      </c>
      <c r="J214" s="117"/>
      <c r="K214" s="115">
        <f t="shared" ref="K214:K237" si="37">+H214-J214</f>
        <v>0</v>
      </c>
      <c r="M214" s="123">
        <f>+IF(ISERROR(K214/(F214+J214)),0,K214/(F214+J214))</f>
        <v>0</v>
      </c>
      <c r="N214" s="120"/>
      <c r="O214" s="126">
        <f t="shared" si="35"/>
        <v>0</v>
      </c>
      <c r="P214" s="79">
        <f t="shared" ref="P214:P237" si="38">(M214^2*O214)*100</f>
        <v>0</v>
      </c>
      <c r="Q214" s="97"/>
    </row>
    <row r="215" spans="2:17">
      <c r="B215" s="35"/>
      <c r="C215" s="110"/>
      <c r="D215" s="110"/>
      <c r="E215" s="110"/>
      <c r="F215" s="110"/>
      <c r="G215" s="110"/>
      <c r="H215" s="115">
        <f t="shared" si="36"/>
        <v>0</v>
      </c>
      <c r="J215" s="117"/>
      <c r="K215" s="115">
        <f t="shared" si="37"/>
        <v>0</v>
      </c>
      <c r="M215" s="123">
        <f t="shared" ref="M215:M237" si="39">+IF(ISERROR(K215/(F215+J215)),0,K215/(F215+J215))</f>
        <v>0</v>
      </c>
      <c r="N215" s="120"/>
      <c r="O215" s="126">
        <f t="shared" si="35"/>
        <v>0</v>
      </c>
      <c r="P215" s="79">
        <f t="shared" si="38"/>
        <v>0</v>
      </c>
      <c r="Q215" s="97"/>
    </row>
    <row r="216" spans="2:17">
      <c r="B216" s="35"/>
      <c r="C216" s="110"/>
      <c r="D216" s="110"/>
      <c r="E216" s="110"/>
      <c r="F216" s="110"/>
      <c r="G216" s="110"/>
      <c r="H216" s="115">
        <f t="shared" si="36"/>
        <v>0</v>
      </c>
      <c r="J216" s="117"/>
      <c r="K216" s="115">
        <f t="shared" si="37"/>
        <v>0</v>
      </c>
      <c r="M216" s="123">
        <f t="shared" si="39"/>
        <v>0</v>
      </c>
      <c r="N216" s="120"/>
      <c r="O216" s="126">
        <f t="shared" si="35"/>
        <v>0</v>
      </c>
      <c r="P216" s="79">
        <f t="shared" si="38"/>
        <v>0</v>
      </c>
      <c r="Q216" s="97"/>
    </row>
    <row r="217" spans="2:17">
      <c r="B217" s="35"/>
      <c r="C217" s="110"/>
      <c r="D217" s="110"/>
      <c r="E217" s="110"/>
      <c r="F217" s="110"/>
      <c r="G217" s="110"/>
      <c r="H217" s="115">
        <f t="shared" si="36"/>
        <v>0</v>
      </c>
      <c r="J217" s="117"/>
      <c r="K217" s="115">
        <f t="shared" si="37"/>
        <v>0</v>
      </c>
      <c r="M217" s="123">
        <f t="shared" si="39"/>
        <v>0</v>
      </c>
      <c r="N217" s="120"/>
      <c r="O217" s="126">
        <f t="shared" si="35"/>
        <v>0</v>
      </c>
      <c r="P217" s="79">
        <f t="shared" si="38"/>
        <v>0</v>
      </c>
      <c r="Q217" s="97"/>
    </row>
    <row r="218" spans="2:17">
      <c r="B218" s="35"/>
      <c r="C218" s="110"/>
      <c r="D218" s="110"/>
      <c r="E218" s="110"/>
      <c r="F218" s="110"/>
      <c r="G218" s="110"/>
      <c r="H218" s="115">
        <f t="shared" si="36"/>
        <v>0</v>
      </c>
      <c r="J218" s="117"/>
      <c r="K218" s="115">
        <f t="shared" si="37"/>
        <v>0</v>
      </c>
      <c r="M218" s="123">
        <f t="shared" si="39"/>
        <v>0</v>
      </c>
      <c r="N218" s="120"/>
      <c r="O218" s="126">
        <f t="shared" si="35"/>
        <v>0</v>
      </c>
      <c r="P218" s="79">
        <f t="shared" si="38"/>
        <v>0</v>
      </c>
      <c r="Q218" s="97"/>
    </row>
    <row r="219" spans="2:17">
      <c r="B219" s="35"/>
      <c r="C219" s="110"/>
      <c r="D219" s="110"/>
      <c r="E219" s="110"/>
      <c r="F219" s="110"/>
      <c r="G219" s="110"/>
      <c r="H219" s="115">
        <f t="shared" si="36"/>
        <v>0</v>
      </c>
      <c r="J219" s="117"/>
      <c r="K219" s="115">
        <f t="shared" si="37"/>
        <v>0</v>
      </c>
      <c r="M219" s="123">
        <f t="shared" si="39"/>
        <v>0</v>
      </c>
      <c r="N219" s="120"/>
      <c r="O219" s="126">
        <f t="shared" si="35"/>
        <v>0</v>
      </c>
      <c r="P219" s="79">
        <f t="shared" si="38"/>
        <v>0</v>
      </c>
      <c r="Q219" s="97"/>
    </row>
    <row r="220" spans="2:17">
      <c r="B220" s="35"/>
      <c r="C220" s="110"/>
      <c r="D220" s="110"/>
      <c r="E220" s="110"/>
      <c r="F220" s="110"/>
      <c r="G220" s="110"/>
      <c r="H220" s="115">
        <f t="shared" si="36"/>
        <v>0</v>
      </c>
      <c r="J220" s="117"/>
      <c r="K220" s="115">
        <f t="shared" si="37"/>
        <v>0</v>
      </c>
      <c r="M220" s="123">
        <f t="shared" si="39"/>
        <v>0</v>
      </c>
      <c r="N220" s="120"/>
      <c r="O220" s="126">
        <f t="shared" si="35"/>
        <v>0</v>
      </c>
      <c r="P220" s="79">
        <f t="shared" si="38"/>
        <v>0</v>
      </c>
      <c r="Q220" s="97"/>
    </row>
    <row r="221" spans="2:17">
      <c r="B221" s="35"/>
      <c r="C221" s="110"/>
      <c r="D221" s="110"/>
      <c r="E221" s="110"/>
      <c r="F221" s="110"/>
      <c r="G221" s="110"/>
      <c r="H221" s="115">
        <f t="shared" si="36"/>
        <v>0</v>
      </c>
      <c r="J221" s="117"/>
      <c r="K221" s="115">
        <f t="shared" si="37"/>
        <v>0</v>
      </c>
      <c r="M221" s="123">
        <f t="shared" si="39"/>
        <v>0</v>
      </c>
      <c r="N221" s="120"/>
      <c r="O221" s="126">
        <f t="shared" si="35"/>
        <v>0</v>
      </c>
      <c r="P221" s="79">
        <f t="shared" si="38"/>
        <v>0</v>
      </c>
      <c r="Q221" s="97"/>
    </row>
    <row r="222" spans="2:17">
      <c r="B222" s="35"/>
      <c r="C222" s="110"/>
      <c r="D222" s="110"/>
      <c r="E222" s="110"/>
      <c r="F222" s="110"/>
      <c r="G222" s="110"/>
      <c r="H222" s="115">
        <f t="shared" si="36"/>
        <v>0</v>
      </c>
      <c r="J222" s="117"/>
      <c r="K222" s="115">
        <f t="shared" si="37"/>
        <v>0</v>
      </c>
      <c r="M222" s="123">
        <f t="shared" si="39"/>
        <v>0</v>
      </c>
      <c r="N222" s="120"/>
      <c r="O222" s="126">
        <f t="shared" si="35"/>
        <v>0</v>
      </c>
      <c r="P222" s="79">
        <f t="shared" si="38"/>
        <v>0</v>
      </c>
      <c r="Q222" s="97"/>
    </row>
    <row r="223" spans="2:17">
      <c r="B223" s="35"/>
      <c r="C223" s="110"/>
      <c r="D223" s="110"/>
      <c r="E223" s="110"/>
      <c r="F223" s="110"/>
      <c r="G223" s="110"/>
      <c r="H223" s="115">
        <f t="shared" si="36"/>
        <v>0</v>
      </c>
      <c r="J223" s="117"/>
      <c r="K223" s="115">
        <f t="shared" si="37"/>
        <v>0</v>
      </c>
      <c r="M223" s="123">
        <f t="shared" si="39"/>
        <v>0</v>
      </c>
      <c r="N223" s="120"/>
      <c r="O223" s="126">
        <f t="shared" si="35"/>
        <v>0</v>
      </c>
      <c r="P223" s="79">
        <f t="shared" si="38"/>
        <v>0</v>
      </c>
      <c r="Q223" s="97"/>
    </row>
    <row r="224" spans="2:17">
      <c r="B224" s="35"/>
      <c r="C224" s="110"/>
      <c r="D224" s="110"/>
      <c r="E224" s="110"/>
      <c r="F224" s="110"/>
      <c r="G224" s="110"/>
      <c r="H224" s="115">
        <f t="shared" si="36"/>
        <v>0</v>
      </c>
      <c r="J224" s="117"/>
      <c r="K224" s="115">
        <f t="shared" si="37"/>
        <v>0</v>
      </c>
      <c r="M224" s="123">
        <f t="shared" si="39"/>
        <v>0</v>
      </c>
      <c r="N224" s="120"/>
      <c r="O224" s="126">
        <f t="shared" si="35"/>
        <v>0</v>
      </c>
      <c r="P224" s="79">
        <f t="shared" si="38"/>
        <v>0</v>
      </c>
      <c r="Q224" s="97"/>
    </row>
    <row r="225" spans="2:17">
      <c r="B225" s="35"/>
      <c r="C225" s="110"/>
      <c r="D225" s="110"/>
      <c r="E225" s="110"/>
      <c r="F225" s="110"/>
      <c r="G225" s="110"/>
      <c r="H225" s="115">
        <f t="shared" si="36"/>
        <v>0</v>
      </c>
      <c r="J225" s="117"/>
      <c r="K225" s="115">
        <f t="shared" si="37"/>
        <v>0</v>
      </c>
      <c r="M225" s="123">
        <f t="shared" si="39"/>
        <v>0</v>
      </c>
      <c r="N225" s="120"/>
      <c r="O225" s="126">
        <f t="shared" si="35"/>
        <v>0</v>
      </c>
      <c r="P225" s="79">
        <f t="shared" si="38"/>
        <v>0</v>
      </c>
      <c r="Q225" s="97"/>
    </row>
    <row r="226" spans="2:17">
      <c r="B226" s="35"/>
      <c r="C226" s="110"/>
      <c r="D226" s="110"/>
      <c r="E226" s="110"/>
      <c r="F226" s="110"/>
      <c r="G226" s="110"/>
      <c r="H226" s="115">
        <f t="shared" si="36"/>
        <v>0</v>
      </c>
      <c r="J226" s="117"/>
      <c r="K226" s="115">
        <f t="shared" si="37"/>
        <v>0</v>
      </c>
      <c r="M226" s="123">
        <f t="shared" si="39"/>
        <v>0</v>
      </c>
      <c r="N226" s="120"/>
      <c r="O226" s="126">
        <f t="shared" si="35"/>
        <v>0</v>
      </c>
      <c r="P226" s="79">
        <f t="shared" si="38"/>
        <v>0</v>
      </c>
      <c r="Q226" s="97"/>
    </row>
    <row r="227" spans="2:17">
      <c r="B227" s="35"/>
      <c r="C227" s="110"/>
      <c r="D227" s="110"/>
      <c r="E227" s="110"/>
      <c r="F227" s="110"/>
      <c r="G227" s="110"/>
      <c r="H227" s="115">
        <f t="shared" si="36"/>
        <v>0</v>
      </c>
      <c r="J227" s="117"/>
      <c r="K227" s="115">
        <f t="shared" si="37"/>
        <v>0</v>
      </c>
      <c r="M227" s="123">
        <f t="shared" si="39"/>
        <v>0</v>
      </c>
      <c r="N227" s="120"/>
      <c r="O227" s="126">
        <f t="shared" si="35"/>
        <v>0</v>
      </c>
      <c r="P227" s="79">
        <f t="shared" si="38"/>
        <v>0</v>
      </c>
      <c r="Q227" s="97"/>
    </row>
    <row r="228" spans="2:17">
      <c r="B228" s="35"/>
      <c r="C228" s="110"/>
      <c r="D228" s="110"/>
      <c r="E228" s="110"/>
      <c r="F228" s="110"/>
      <c r="G228" s="110"/>
      <c r="H228" s="115">
        <f t="shared" si="36"/>
        <v>0</v>
      </c>
      <c r="J228" s="117"/>
      <c r="K228" s="115">
        <f t="shared" si="37"/>
        <v>0</v>
      </c>
      <c r="M228" s="123">
        <f t="shared" si="39"/>
        <v>0</v>
      </c>
      <c r="N228" s="120"/>
      <c r="O228" s="126">
        <f t="shared" si="35"/>
        <v>0</v>
      </c>
      <c r="P228" s="79">
        <f t="shared" si="38"/>
        <v>0</v>
      </c>
      <c r="Q228" s="97"/>
    </row>
    <row r="229" spans="2:17">
      <c r="B229" s="35"/>
      <c r="C229" s="110"/>
      <c r="D229" s="110"/>
      <c r="E229" s="110"/>
      <c r="F229" s="110"/>
      <c r="G229" s="110"/>
      <c r="H229" s="115">
        <f t="shared" si="36"/>
        <v>0</v>
      </c>
      <c r="J229" s="117"/>
      <c r="K229" s="115">
        <f t="shared" si="37"/>
        <v>0</v>
      </c>
      <c r="M229" s="123">
        <f t="shared" si="39"/>
        <v>0</v>
      </c>
      <c r="N229" s="120"/>
      <c r="O229" s="126">
        <f t="shared" si="35"/>
        <v>0</v>
      </c>
      <c r="P229" s="79">
        <f t="shared" si="38"/>
        <v>0</v>
      </c>
      <c r="Q229" s="97"/>
    </row>
    <row r="230" spans="2:17">
      <c r="B230" s="35"/>
      <c r="C230" s="110"/>
      <c r="D230" s="110"/>
      <c r="E230" s="110"/>
      <c r="F230" s="110"/>
      <c r="G230" s="110"/>
      <c r="H230" s="115">
        <f t="shared" si="36"/>
        <v>0</v>
      </c>
      <c r="J230" s="117"/>
      <c r="K230" s="115">
        <f t="shared" si="37"/>
        <v>0</v>
      </c>
      <c r="M230" s="123">
        <f t="shared" si="39"/>
        <v>0</v>
      </c>
      <c r="N230" s="120"/>
      <c r="O230" s="126">
        <f t="shared" si="35"/>
        <v>0</v>
      </c>
      <c r="P230" s="79">
        <f t="shared" si="38"/>
        <v>0</v>
      </c>
      <c r="Q230" s="97"/>
    </row>
    <row r="231" spans="2:17">
      <c r="B231" s="35"/>
      <c r="C231" s="110"/>
      <c r="D231" s="110"/>
      <c r="E231" s="110"/>
      <c r="F231" s="110"/>
      <c r="G231" s="110"/>
      <c r="H231" s="115">
        <f t="shared" si="36"/>
        <v>0</v>
      </c>
      <c r="J231" s="117"/>
      <c r="K231" s="115">
        <f t="shared" si="37"/>
        <v>0</v>
      </c>
      <c r="M231" s="123">
        <f t="shared" si="39"/>
        <v>0</v>
      </c>
      <c r="N231" s="120"/>
      <c r="O231" s="126">
        <f t="shared" si="35"/>
        <v>0</v>
      </c>
      <c r="P231" s="79">
        <f t="shared" si="38"/>
        <v>0</v>
      </c>
      <c r="Q231" s="97"/>
    </row>
    <row r="232" spans="2:17">
      <c r="B232" s="35"/>
      <c r="C232" s="110"/>
      <c r="D232" s="110"/>
      <c r="E232" s="110"/>
      <c r="F232" s="110"/>
      <c r="G232" s="110"/>
      <c r="H232" s="115">
        <f t="shared" si="36"/>
        <v>0</v>
      </c>
      <c r="J232" s="117"/>
      <c r="K232" s="115">
        <f t="shared" si="37"/>
        <v>0</v>
      </c>
      <c r="M232" s="123">
        <f t="shared" si="39"/>
        <v>0</v>
      </c>
      <c r="N232" s="120"/>
      <c r="O232" s="126">
        <f t="shared" si="35"/>
        <v>0</v>
      </c>
      <c r="P232" s="79">
        <f t="shared" si="38"/>
        <v>0</v>
      </c>
      <c r="Q232" s="97"/>
    </row>
    <row r="233" spans="2:17">
      <c r="B233" s="35"/>
      <c r="C233" s="110"/>
      <c r="D233" s="110"/>
      <c r="E233" s="110"/>
      <c r="F233" s="110"/>
      <c r="G233" s="110"/>
      <c r="H233" s="115">
        <f t="shared" si="36"/>
        <v>0</v>
      </c>
      <c r="J233" s="117"/>
      <c r="K233" s="115">
        <f t="shared" si="37"/>
        <v>0</v>
      </c>
      <c r="M233" s="123">
        <f t="shared" si="39"/>
        <v>0</v>
      </c>
      <c r="N233" s="120"/>
      <c r="O233" s="126">
        <f t="shared" si="35"/>
        <v>0</v>
      </c>
      <c r="P233" s="79">
        <f t="shared" si="38"/>
        <v>0</v>
      </c>
      <c r="Q233" s="97"/>
    </row>
    <row r="234" spans="2:17">
      <c r="B234" s="35"/>
      <c r="C234" s="110"/>
      <c r="D234" s="110"/>
      <c r="E234" s="110"/>
      <c r="F234" s="110"/>
      <c r="G234" s="110"/>
      <c r="H234" s="115">
        <f t="shared" si="36"/>
        <v>0</v>
      </c>
      <c r="J234" s="117"/>
      <c r="K234" s="115">
        <f t="shared" si="37"/>
        <v>0</v>
      </c>
      <c r="M234" s="123">
        <f t="shared" si="39"/>
        <v>0</v>
      </c>
      <c r="N234" s="120"/>
      <c r="O234" s="126">
        <f t="shared" si="35"/>
        <v>0</v>
      </c>
      <c r="P234" s="79">
        <f t="shared" si="38"/>
        <v>0</v>
      </c>
      <c r="Q234" s="97"/>
    </row>
    <row r="235" spans="2:17">
      <c r="B235" s="35"/>
      <c r="C235" s="110"/>
      <c r="D235" s="110"/>
      <c r="E235" s="110"/>
      <c r="F235" s="110"/>
      <c r="G235" s="110"/>
      <c r="H235" s="115">
        <f t="shared" si="36"/>
        <v>0</v>
      </c>
      <c r="J235" s="117"/>
      <c r="K235" s="115">
        <f t="shared" si="37"/>
        <v>0</v>
      </c>
      <c r="M235" s="123">
        <f t="shared" si="39"/>
        <v>0</v>
      </c>
      <c r="N235" s="120"/>
      <c r="O235" s="126">
        <f t="shared" si="35"/>
        <v>0</v>
      </c>
      <c r="P235" s="79">
        <f t="shared" si="38"/>
        <v>0</v>
      </c>
      <c r="Q235" s="97"/>
    </row>
    <row r="236" spans="2:17">
      <c r="B236" s="35"/>
      <c r="C236" s="110"/>
      <c r="D236" s="110"/>
      <c r="E236" s="110"/>
      <c r="F236" s="110"/>
      <c r="G236" s="110"/>
      <c r="H236" s="115">
        <f t="shared" si="36"/>
        <v>0</v>
      </c>
      <c r="J236" s="117"/>
      <c r="K236" s="115">
        <f t="shared" si="37"/>
        <v>0</v>
      </c>
      <c r="M236" s="123">
        <f t="shared" si="39"/>
        <v>0</v>
      </c>
      <c r="N236" s="120"/>
      <c r="O236" s="126">
        <f t="shared" si="35"/>
        <v>0</v>
      </c>
      <c r="P236" s="79">
        <f t="shared" si="38"/>
        <v>0</v>
      </c>
      <c r="Q236" s="97"/>
    </row>
    <row r="237" spans="2:17">
      <c r="B237" s="35"/>
      <c r="C237" s="110"/>
      <c r="D237" s="110"/>
      <c r="E237" s="110"/>
      <c r="F237" s="110"/>
      <c r="G237" s="110"/>
      <c r="H237" s="115">
        <f t="shared" si="36"/>
        <v>0</v>
      </c>
      <c r="J237" s="117"/>
      <c r="K237" s="115">
        <f t="shared" si="37"/>
        <v>0</v>
      </c>
      <c r="M237" s="123">
        <f t="shared" si="39"/>
        <v>0</v>
      </c>
      <c r="N237" s="120"/>
      <c r="O237" s="126">
        <f t="shared" si="35"/>
        <v>0</v>
      </c>
      <c r="P237" s="79">
        <f t="shared" si="38"/>
        <v>0</v>
      </c>
      <c r="Q237" s="97"/>
    </row>
    <row r="238" spans="2:17">
      <c r="B238" s="35"/>
      <c r="C238" s="110"/>
      <c r="D238" s="110"/>
      <c r="E238" s="110"/>
      <c r="F238" s="110"/>
      <c r="G238" s="110"/>
      <c r="H238" s="115">
        <f>+C238+D238-E238-F238</f>
        <v>0</v>
      </c>
      <c r="J238" s="117"/>
      <c r="K238" s="115">
        <f>+H238-J238</f>
        <v>0</v>
      </c>
      <c r="M238" s="123">
        <f>+IF(ISERROR(K238/(F238+J238)),0,K238/(F238+J238))</f>
        <v>0</v>
      </c>
      <c r="N238" s="120"/>
      <c r="O238" s="126">
        <f t="shared" si="35"/>
        <v>0</v>
      </c>
      <c r="P238" s="79">
        <f>(M238^2*O238)*100</f>
        <v>0</v>
      </c>
      <c r="Q238" s="97"/>
    </row>
    <row r="239" spans="2:17">
      <c r="B239" s="35"/>
      <c r="C239" s="110"/>
      <c r="D239" s="110"/>
      <c r="E239" s="110"/>
      <c r="F239" s="110"/>
      <c r="G239" s="110"/>
      <c r="H239" s="115">
        <f t="shared" ref="H239:H262" si="40">+C239+D239-E239-F239</f>
        <v>0</v>
      </c>
      <c r="J239" s="117"/>
      <c r="K239" s="115">
        <f t="shared" ref="K239:K262" si="41">+H239-J239</f>
        <v>0</v>
      </c>
      <c r="M239" s="123">
        <f>+IF(ISERROR(K239/(F239+J239)),0,K239/(F239+J239))</f>
        <v>0</v>
      </c>
      <c r="N239" s="120"/>
      <c r="O239" s="126">
        <f t="shared" si="35"/>
        <v>0</v>
      </c>
      <c r="P239" s="79">
        <f t="shared" ref="P239:P261" si="42">(M239^2*O239)*100</f>
        <v>0</v>
      </c>
      <c r="Q239" s="97"/>
    </row>
    <row r="240" spans="2:17">
      <c r="B240" s="35"/>
      <c r="C240" s="110"/>
      <c r="D240" s="110"/>
      <c r="E240" s="110"/>
      <c r="F240" s="110"/>
      <c r="G240" s="110"/>
      <c r="H240" s="115">
        <f t="shared" si="40"/>
        <v>0</v>
      </c>
      <c r="J240" s="117"/>
      <c r="K240" s="115">
        <f t="shared" si="41"/>
        <v>0</v>
      </c>
      <c r="M240" s="123">
        <f t="shared" ref="M240:M262" si="43">+IF(ISERROR(K240/(F240+J240)),0,K240/(F240+J240))</f>
        <v>0</v>
      </c>
      <c r="N240" s="120"/>
      <c r="O240" s="126">
        <f t="shared" si="35"/>
        <v>0</v>
      </c>
      <c r="P240" s="79">
        <f t="shared" si="42"/>
        <v>0</v>
      </c>
      <c r="Q240" s="97"/>
    </row>
    <row r="241" spans="2:17">
      <c r="B241" s="35"/>
      <c r="C241" s="110"/>
      <c r="D241" s="110"/>
      <c r="E241" s="110"/>
      <c r="F241" s="110"/>
      <c r="G241" s="110"/>
      <c r="H241" s="115">
        <f t="shared" si="40"/>
        <v>0</v>
      </c>
      <c r="J241" s="117"/>
      <c r="K241" s="115">
        <f t="shared" si="41"/>
        <v>0</v>
      </c>
      <c r="M241" s="123">
        <f t="shared" si="43"/>
        <v>0</v>
      </c>
      <c r="N241" s="120"/>
      <c r="O241" s="126">
        <f t="shared" si="35"/>
        <v>0</v>
      </c>
      <c r="P241" s="79">
        <f t="shared" si="42"/>
        <v>0</v>
      </c>
      <c r="Q241" s="97"/>
    </row>
    <row r="242" spans="2:17">
      <c r="B242" s="35"/>
      <c r="C242" s="110"/>
      <c r="D242" s="110"/>
      <c r="E242" s="110"/>
      <c r="F242" s="110"/>
      <c r="G242" s="110"/>
      <c r="H242" s="115">
        <f t="shared" si="40"/>
        <v>0</v>
      </c>
      <c r="J242" s="117"/>
      <c r="K242" s="115">
        <f t="shared" si="41"/>
        <v>0</v>
      </c>
      <c r="M242" s="123">
        <f t="shared" si="43"/>
        <v>0</v>
      </c>
      <c r="N242" s="120"/>
      <c r="O242" s="126">
        <f t="shared" si="35"/>
        <v>0</v>
      </c>
      <c r="P242" s="79">
        <f t="shared" si="42"/>
        <v>0</v>
      </c>
      <c r="Q242" s="97"/>
    </row>
    <row r="243" spans="2:17">
      <c r="B243" s="35"/>
      <c r="C243" s="110"/>
      <c r="D243" s="110"/>
      <c r="E243" s="110"/>
      <c r="F243" s="110"/>
      <c r="G243" s="110"/>
      <c r="H243" s="115">
        <f t="shared" si="40"/>
        <v>0</v>
      </c>
      <c r="J243" s="117"/>
      <c r="K243" s="115">
        <f t="shared" si="41"/>
        <v>0</v>
      </c>
      <c r="M243" s="123">
        <f t="shared" si="43"/>
        <v>0</v>
      </c>
      <c r="N243" s="120"/>
      <c r="O243" s="126">
        <f t="shared" si="35"/>
        <v>0</v>
      </c>
      <c r="P243" s="79">
        <f t="shared" si="42"/>
        <v>0</v>
      </c>
      <c r="Q243" s="97"/>
    </row>
    <row r="244" spans="2:17">
      <c r="B244" s="35"/>
      <c r="C244" s="110"/>
      <c r="D244" s="110"/>
      <c r="E244" s="110"/>
      <c r="F244" s="110"/>
      <c r="G244" s="110"/>
      <c r="H244" s="115">
        <f t="shared" si="40"/>
        <v>0</v>
      </c>
      <c r="J244" s="117"/>
      <c r="K244" s="115">
        <f t="shared" si="41"/>
        <v>0</v>
      </c>
      <c r="M244" s="123">
        <f t="shared" si="43"/>
        <v>0</v>
      </c>
      <c r="N244" s="120"/>
      <c r="O244" s="126">
        <f t="shared" si="35"/>
        <v>0</v>
      </c>
      <c r="P244" s="79">
        <f t="shared" si="42"/>
        <v>0</v>
      </c>
      <c r="Q244" s="97"/>
    </row>
    <row r="245" spans="2:17">
      <c r="B245" s="35"/>
      <c r="C245" s="110"/>
      <c r="D245" s="110"/>
      <c r="E245" s="110"/>
      <c r="F245" s="110"/>
      <c r="G245" s="110"/>
      <c r="H245" s="115">
        <f t="shared" si="40"/>
        <v>0</v>
      </c>
      <c r="J245" s="117"/>
      <c r="K245" s="115">
        <f t="shared" si="41"/>
        <v>0</v>
      </c>
      <c r="M245" s="123">
        <f t="shared" si="43"/>
        <v>0</v>
      </c>
      <c r="N245" s="120"/>
      <c r="O245" s="126">
        <f t="shared" si="35"/>
        <v>0</v>
      </c>
      <c r="P245" s="79">
        <f t="shared" si="42"/>
        <v>0</v>
      </c>
      <c r="Q245" s="97"/>
    </row>
    <row r="246" spans="2:17">
      <c r="B246" s="35"/>
      <c r="C246" s="110"/>
      <c r="D246" s="110"/>
      <c r="E246" s="110"/>
      <c r="F246" s="110"/>
      <c r="G246" s="110"/>
      <c r="H246" s="115">
        <f t="shared" si="40"/>
        <v>0</v>
      </c>
      <c r="J246" s="117"/>
      <c r="K246" s="115">
        <f t="shared" si="41"/>
        <v>0</v>
      </c>
      <c r="M246" s="123">
        <f t="shared" si="43"/>
        <v>0</v>
      </c>
      <c r="N246" s="120"/>
      <c r="O246" s="126">
        <f t="shared" si="35"/>
        <v>0</v>
      </c>
      <c r="P246" s="79">
        <f t="shared" si="42"/>
        <v>0</v>
      </c>
      <c r="Q246" s="97"/>
    </row>
    <row r="247" spans="2:17">
      <c r="B247" s="35"/>
      <c r="C247" s="110"/>
      <c r="D247" s="110"/>
      <c r="E247" s="110"/>
      <c r="F247" s="110"/>
      <c r="G247" s="110"/>
      <c r="H247" s="115">
        <f t="shared" si="40"/>
        <v>0</v>
      </c>
      <c r="J247" s="117"/>
      <c r="K247" s="115">
        <f t="shared" si="41"/>
        <v>0</v>
      </c>
      <c r="M247" s="123">
        <f t="shared" si="43"/>
        <v>0</v>
      </c>
      <c r="N247" s="120"/>
      <c r="O247" s="126">
        <f t="shared" si="35"/>
        <v>0</v>
      </c>
      <c r="P247" s="79">
        <f t="shared" si="42"/>
        <v>0</v>
      </c>
      <c r="Q247" s="97"/>
    </row>
    <row r="248" spans="2:17">
      <c r="B248" s="35"/>
      <c r="C248" s="110"/>
      <c r="D248" s="110"/>
      <c r="E248" s="110"/>
      <c r="F248" s="110"/>
      <c r="G248" s="110"/>
      <c r="H248" s="115">
        <f t="shared" si="40"/>
        <v>0</v>
      </c>
      <c r="J248" s="117"/>
      <c r="K248" s="115">
        <f t="shared" si="41"/>
        <v>0</v>
      </c>
      <c r="M248" s="123">
        <f t="shared" si="43"/>
        <v>0</v>
      </c>
      <c r="N248" s="120"/>
      <c r="O248" s="126">
        <f t="shared" si="35"/>
        <v>0</v>
      </c>
      <c r="P248" s="79">
        <f t="shared" si="42"/>
        <v>0</v>
      </c>
      <c r="Q248" s="97"/>
    </row>
    <row r="249" spans="2:17">
      <c r="B249" s="35"/>
      <c r="C249" s="110"/>
      <c r="D249" s="110"/>
      <c r="E249" s="110"/>
      <c r="F249" s="110"/>
      <c r="G249" s="110"/>
      <c r="H249" s="115">
        <f t="shared" si="40"/>
        <v>0</v>
      </c>
      <c r="J249" s="117"/>
      <c r="K249" s="115">
        <f t="shared" si="41"/>
        <v>0</v>
      </c>
      <c r="M249" s="123">
        <f t="shared" si="43"/>
        <v>0</v>
      </c>
      <c r="N249" s="120"/>
      <c r="O249" s="126">
        <f t="shared" si="35"/>
        <v>0</v>
      </c>
      <c r="P249" s="79">
        <f t="shared" si="42"/>
        <v>0</v>
      </c>
      <c r="Q249" s="97"/>
    </row>
    <row r="250" spans="2:17">
      <c r="B250" s="35"/>
      <c r="C250" s="110"/>
      <c r="D250" s="110"/>
      <c r="E250" s="110"/>
      <c r="F250" s="110"/>
      <c r="G250" s="110"/>
      <c r="H250" s="115">
        <f t="shared" si="40"/>
        <v>0</v>
      </c>
      <c r="J250" s="117"/>
      <c r="K250" s="115">
        <f t="shared" si="41"/>
        <v>0</v>
      </c>
      <c r="M250" s="123">
        <f t="shared" si="43"/>
        <v>0</v>
      </c>
      <c r="N250" s="120"/>
      <c r="O250" s="126">
        <f t="shared" si="35"/>
        <v>0</v>
      </c>
      <c r="P250" s="79">
        <f t="shared" si="42"/>
        <v>0</v>
      </c>
      <c r="Q250" s="97"/>
    </row>
    <row r="251" spans="2:17">
      <c r="B251" s="35"/>
      <c r="C251" s="110"/>
      <c r="D251" s="110"/>
      <c r="E251" s="110"/>
      <c r="F251" s="110"/>
      <c r="G251" s="110"/>
      <c r="H251" s="115">
        <f t="shared" si="40"/>
        <v>0</v>
      </c>
      <c r="J251" s="117"/>
      <c r="K251" s="115">
        <f t="shared" si="41"/>
        <v>0</v>
      </c>
      <c r="M251" s="123">
        <f t="shared" si="43"/>
        <v>0</v>
      </c>
      <c r="N251" s="120"/>
      <c r="O251" s="126">
        <f t="shared" si="35"/>
        <v>0</v>
      </c>
      <c r="P251" s="79">
        <f t="shared" si="42"/>
        <v>0</v>
      </c>
      <c r="Q251" s="97"/>
    </row>
    <row r="252" spans="2:17">
      <c r="B252" s="35"/>
      <c r="C252" s="110"/>
      <c r="D252" s="110"/>
      <c r="E252" s="110"/>
      <c r="F252" s="110"/>
      <c r="G252" s="110"/>
      <c r="H252" s="115">
        <f t="shared" si="40"/>
        <v>0</v>
      </c>
      <c r="J252" s="117"/>
      <c r="K252" s="115">
        <f t="shared" si="41"/>
        <v>0</v>
      </c>
      <c r="M252" s="123">
        <f t="shared" si="43"/>
        <v>0</v>
      </c>
      <c r="N252" s="120"/>
      <c r="O252" s="126">
        <f t="shared" si="35"/>
        <v>0</v>
      </c>
      <c r="P252" s="79">
        <f t="shared" si="42"/>
        <v>0</v>
      </c>
      <c r="Q252" s="97"/>
    </row>
    <row r="253" spans="2:17">
      <c r="B253" s="35"/>
      <c r="C253" s="110"/>
      <c r="D253" s="110"/>
      <c r="E253" s="110"/>
      <c r="F253" s="110"/>
      <c r="G253" s="110"/>
      <c r="H253" s="115">
        <f t="shared" si="40"/>
        <v>0</v>
      </c>
      <c r="J253" s="117"/>
      <c r="K253" s="115">
        <f t="shared" si="41"/>
        <v>0</v>
      </c>
      <c r="M253" s="123">
        <f t="shared" si="43"/>
        <v>0</v>
      </c>
      <c r="N253" s="120"/>
      <c r="O253" s="126">
        <f t="shared" si="35"/>
        <v>0</v>
      </c>
      <c r="P253" s="79">
        <f t="shared" si="42"/>
        <v>0</v>
      </c>
      <c r="Q253" s="97"/>
    </row>
    <row r="254" spans="2:17">
      <c r="B254" s="35"/>
      <c r="C254" s="110"/>
      <c r="D254" s="110"/>
      <c r="E254" s="110"/>
      <c r="F254" s="110"/>
      <c r="G254" s="110"/>
      <c r="H254" s="115">
        <f t="shared" si="40"/>
        <v>0</v>
      </c>
      <c r="J254" s="117"/>
      <c r="K254" s="115">
        <f t="shared" si="41"/>
        <v>0</v>
      </c>
      <c r="M254" s="123">
        <f t="shared" si="43"/>
        <v>0</v>
      </c>
      <c r="N254" s="120"/>
      <c r="O254" s="126">
        <f t="shared" si="35"/>
        <v>0</v>
      </c>
      <c r="P254" s="79">
        <f t="shared" si="42"/>
        <v>0</v>
      </c>
      <c r="Q254" s="97"/>
    </row>
    <row r="255" spans="2:17">
      <c r="B255" s="35"/>
      <c r="C255" s="110"/>
      <c r="D255" s="110"/>
      <c r="E255" s="110"/>
      <c r="F255" s="110"/>
      <c r="G255" s="110"/>
      <c r="H255" s="115">
        <f t="shared" si="40"/>
        <v>0</v>
      </c>
      <c r="J255" s="117"/>
      <c r="K255" s="115">
        <f t="shared" si="41"/>
        <v>0</v>
      </c>
      <c r="M255" s="123">
        <f t="shared" si="43"/>
        <v>0</v>
      </c>
      <c r="N255" s="120"/>
      <c r="O255" s="126">
        <f t="shared" si="35"/>
        <v>0</v>
      </c>
      <c r="P255" s="79">
        <f t="shared" si="42"/>
        <v>0</v>
      </c>
      <c r="Q255" s="97"/>
    </row>
    <row r="256" spans="2:17">
      <c r="B256" s="35"/>
      <c r="C256" s="110"/>
      <c r="D256" s="110"/>
      <c r="E256" s="110"/>
      <c r="F256" s="110"/>
      <c r="G256" s="110"/>
      <c r="H256" s="115">
        <f t="shared" si="40"/>
        <v>0</v>
      </c>
      <c r="J256" s="117"/>
      <c r="K256" s="115">
        <f t="shared" si="41"/>
        <v>0</v>
      </c>
      <c r="M256" s="123">
        <f t="shared" si="43"/>
        <v>0</v>
      </c>
      <c r="N256" s="120"/>
      <c r="O256" s="126">
        <f t="shared" si="35"/>
        <v>0</v>
      </c>
      <c r="P256" s="79">
        <f t="shared" si="42"/>
        <v>0</v>
      </c>
      <c r="Q256" s="97"/>
    </row>
    <row r="257" spans="1:18">
      <c r="B257" s="35"/>
      <c r="C257" s="110"/>
      <c r="D257" s="110"/>
      <c r="E257" s="110"/>
      <c r="F257" s="110"/>
      <c r="G257" s="110"/>
      <c r="H257" s="115">
        <f t="shared" si="40"/>
        <v>0</v>
      </c>
      <c r="J257" s="117"/>
      <c r="K257" s="115">
        <f t="shared" si="41"/>
        <v>0</v>
      </c>
      <c r="M257" s="123">
        <f t="shared" si="43"/>
        <v>0</v>
      </c>
      <c r="N257" s="120"/>
      <c r="O257" s="126">
        <f t="shared" si="35"/>
        <v>0</v>
      </c>
      <c r="P257" s="79">
        <f t="shared" si="42"/>
        <v>0</v>
      </c>
      <c r="Q257" s="97"/>
    </row>
    <row r="258" spans="1:18">
      <c r="B258" s="35"/>
      <c r="C258" s="110"/>
      <c r="D258" s="110"/>
      <c r="E258" s="110"/>
      <c r="F258" s="110"/>
      <c r="G258" s="110"/>
      <c r="H258" s="115">
        <f t="shared" si="40"/>
        <v>0</v>
      </c>
      <c r="J258" s="117"/>
      <c r="K258" s="115">
        <f t="shared" si="41"/>
        <v>0</v>
      </c>
      <c r="M258" s="123">
        <f t="shared" si="43"/>
        <v>0</v>
      </c>
      <c r="N258" s="120"/>
      <c r="O258" s="126">
        <f t="shared" si="35"/>
        <v>0</v>
      </c>
      <c r="P258" s="79">
        <f t="shared" si="42"/>
        <v>0</v>
      </c>
      <c r="Q258" s="97"/>
    </row>
    <row r="259" spans="1:18">
      <c r="B259" s="35"/>
      <c r="C259" s="110"/>
      <c r="D259" s="110"/>
      <c r="E259" s="110"/>
      <c r="F259" s="110"/>
      <c r="G259" s="110"/>
      <c r="H259" s="115">
        <f t="shared" si="40"/>
        <v>0</v>
      </c>
      <c r="J259" s="117"/>
      <c r="K259" s="115">
        <f t="shared" si="41"/>
        <v>0</v>
      </c>
      <c r="M259" s="123">
        <f t="shared" si="43"/>
        <v>0</v>
      </c>
      <c r="N259" s="120"/>
      <c r="O259" s="126">
        <f t="shared" si="35"/>
        <v>0</v>
      </c>
      <c r="P259" s="79">
        <f t="shared" si="42"/>
        <v>0</v>
      </c>
      <c r="Q259" s="97"/>
    </row>
    <row r="260" spans="1:18">
      <c r="B260" s="35"/>
      <c r="C260" s="110"/>
      <c r="D260" s="110"/>
      <c r="E260" s="110"/>
      <c r="F260" s="110"/>
      <c r="G260" s="110"/>
      <c r="H260" s="115">
        <f t="shared" si="40"/>
        <v>0</v>
      </c>
      <c r="J260" s="117"/>
      <c r="K260" s="115">
        <f t="shared" si="41"/>
        <v>0</v>
      </c>
      <c r="M260" s="123">
        <f t="shared" si="43"/>
        <v>0</v>
      </c>
      <c r="N260" s="120"/>
      <c r="O260" s="126">
        <f t="shared" si="35"/>
        <v>0</v>
      </c>
      <c r="P260" s="79">
        <f t="shared" si="42"/>
        <v>0</v>
      </c>
      <c r="Q260" s="97"/>
    </row>
    <row r="261" spans="1:18">
      <c r="B261" s="35"/>
      <c r="C261" s="110"/>
      <c r="D261" s="110"/>
      <c r="E261" s="110"/>
      <c r="F261" s="110"/>
      <c r="G261" s="110"/>
      <c r="H261" s="115">
        <f t="shared" si="40"/>
        <v>0</v>
      </c>
      <c r="J261" s="117"/>
      <c r="K261" s="115">
        <f t="shared" si="41"/>
        <v>0</v>
      </c>
      <c r="M261" s="123">
        <f t="shared" si="43"/>
        <v>0</v>
      </c>
      <c r="N261" s="120"/>
      <c r="O261" s="126">
        <f t="shared" si="35"/>
        <v>0</v>
      </c>
      <c r="P261" s="79">
        <f t="shared" si="42"/>
        <v>0</v>
      </c>
      <c r="Q261" s="97"/>
    </row>
    <row r="262" spans="1:18" ht="13" thickBot="1">
      <c r="B262" s="37"/>
      <c r="C262" s="111"/>
      <c r="D262" s="111"/>
      <c r="E262" s="111"/>
      <c r="F262" s="111"/>
      <c r="G262" s="111"/>
      <c r="H262" s="116">
        <f t="shared" si="40"/>
        <v>0</v>
      </c>
      <c r="J262" s="118"/>
      <c r="K262" s="116">
        <f t="shared" si="41"/>
        <v>0</v>
      </c>
      <c r="M262" s="124">
        <f t="shared" si="43"/>
        <v>0</v>
      </c>
      <c r="N262" s="121"/>
      <c r="O262" s="127">
        <f t="shared" si="35"/>
        <v>0</v>
      </c>
      <c r="P262" s="80">
        <f>(M262^2*O262)*100</f>
        <v>0</v>
      </c>
      <c r="Q262" s="97"/>
    </row>
    <row r="263" spans="1:18" ht="13.5" thickBot="1">
      <c r="B263" s="98" t="s">
        <v>1006</v>
      </c>
      <c r="C263" s="112">
        <f>SUM(C13:C262)</f>
        <v>2267.7009999999996</v>
      </c>
      <c r="D263" s="112">
        <f>SUM(D13:D262)</f>
        <v>0</v>
      </c>
      <c r="E263" s="112">
        <f>SUM(E13:E262)</f>
        <v>0</v>
      </c>
      <c r="F263" s="112">
        <f>SUM(F13:F262)</f>
        <v>1890.5830000000005</v>
      </c>
      <c r="G263" s="113">
        <f>SUM(G13:G262)</f>
        <v>1835.5160000000003</v>
      </c>
      <c r="H263" s="97"/>
      <c r="I263" s="99"/>
      <c r="J263" s="99"/>
      <c r="K263" s="97"/>
      <c r="L263" s="99"/>
      <c r="M263" s="100"/>
      <c r="N263" s="81">
        <f>SUM(N13:N262)</f>
        <v>5339.4590000000007</v>
      </c>
      <c r="O263" s="101"/>
      <c r="P263" s="81">
        <f>SUM(P13:P262)</f>
        <v>0.45410449823006049</v>
      </c>
      <c r="Q263" s="128">
        <f>(1-P263)*100</f>
        <v>54.589550176993953</v>
      </c>
      <c r="R263" s="294">
        <f>1-SUM(O13:O262)</f>
        <v>0.71011445167010367</v>
      </c>
    </row>
    <row r="267" spans="1:18" ht="13" thickBot="1"/>
    <row r="268" spans="1:18" customFormat="1">
      <c r="A268" s="1055" t="s">
        <v>45</v>
      </c>
      <c r="B268" s="1053"/>
      <c r="C268" s="1056"/>
      <c r="D268" s="422"/>
      <c r="E268" s="91"/>
      <c r="F268" s="91"/>
      <c r="G268" s="91"/>
      <c r="H268" s="91"/>
      <c r="I268" s="91"/>
      <c r="J268" s="91"/>
    </row>
    <row r="269" spans="1:18" customFormat="1">
      <c r="A269" s="1057"/>
      <c r="B269" s="1079"/>
      <c r="C269" s="1079"/>
      <c r="D269" s="1089"/>
      <c r="E269" s="91"/>
      <c r="F269" s="91"/>
      <c r="G269" s="91"/>
      <c r="H269" s="91"/>
      <c r="I269" s="91"/>
      <c r="J269" s="91"/>
    </row>
    <row r="270" spans="1:18" customFormat="1">
      <c r="A270" s="1059" t="s">
        <v>46</v>
      </c>
      <c r="B270" s="1080"/>
      <c r="C270" s="1079"/>
      <c r="D270" s="1089"/>
      <c r="E270" s="91"/>
      <c r="F270" s="91"/>
      <c r="G270" s="91"/>
      <c r="H270" s="91"/>
      <c r="I270" s="91"/>
      <c r="J270" s="91"/>
    </row>
    <row r="271" spans="1:18" customFormat="1">
      <c r="A271" s="1057"/>
      <c r="B271" s="1079"/>
      <c r="C271" s="1079"/>
      <c r="D271" s="1089"/>
      <c r="E271" s="91"/>
      <c r="F271" s="91"/>
      <c r="G271" s="91"/>
      <c r="H271" s="91"/>
      <c r="I271" s="91"/>
      <c r="J271" s="91"/>
    </row>
    <row r="272" spans="1:18" customFormat="1" ht="13" thickBot="1">
      <c r="A272" s="1060" t="s">
        <v>47</v>
      </c>
      <c r="B272" s="1084"/>
      <c r="C272" s="1061" t="s">
        <v>48</v>
      </c>
      <c r="D272" s="1076"/>
      <c r="E272" s="91"/>
      <c r="F272" s="91"/>
      <c r="G272" s="91"/>
      <c r="H272" s="91"/>
      <c r="I272" s="91"/>
      <c r="J272" s="91"/>
    </row>
    <row r="273" spans="2:3" customFormat="1"/>
    <row r="275" spans="2:3">
      <c r="B275" s="3"/>
      <c r="C275" s="29"/>
    </row>
  </sheetData>
  <mergeCells count="17">
    <mergeCell ref="A6:G6"/>
    <mergeCell ref="A7:G7"/>
    <mergeCell ref="B10:B12"/>
    <mergeCell ref="C10:C12"/>
    <mergeCell ref="D10:D12"/>
    <mergeCell ref="E10:E12"/>
    <mergeCell ref="F10:F12"/>
    <mergeCell ref="G10:G12"/>
    <mergeCell ref="P10:P12"/>
    <mergeCell ref="Q10:Q12"/>
    <mergeCell ref="R10:R12"/>
    <mergeCell ref="H10:H12"/>
    <mergeCell ref="J10:J12"/>
    <mergeCell ref="K10:K12"/>
    <mergeCell ref="M10:M12"/>
    <mergeCell ref="N10:N12"/>
    <mergeCell ref="O10:O12"/>
  </mergeCells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9DB22-CC98-4E21-9318-7FA186C26827}">
  <dimension ref="A1:R275"/>
  <sheetViews>
    <sheetView zoomScaleNormal="100" zoomScalePageLayoutView="55" workbookViewId="0">
      <selection sqref="A1:XFD1048576"/>
    </sheetView>
  </sheetViews>
  <sheetFormatPr defaultColWidth="9.1796875" defaultRowHeight="12.5"/>
  <cols>
    <col min="1" max="1" width="7.1796875" style="91" customWidth="1"/>
    <col min="2" max="2" width="54.81640625" style="91" customWidth="1"/>
    <col min="3" max="3" width="19.81640625" style="91" customWidth="1"/>
    <col min="4" max="4" width="16.1796875" style="91" customWidth="1"/>
    <col min="5" max="5" width="12.1796875" style="91" customWidth="1"/>
    <col min="6" max="6" width="19.1796875" style="91" customWidth="1"/>
    <col min="7" max="7" width="20.54296875" style="91" customWidth="1"/>
    <col min="8" max="8" width="18" style="91" customWidth="1"/>
    <col min="9" max="9" width="1.81640625" style="91" customWidth="1"/>
    <col min="10" max="10" width="14.54296875" style="91" customWidth="1"/>
    <col min="11" max="11" width="11.81640625" style="91" customWidth="1"/>
    <col min="12" max="12" width="2.453125" style="91" customWidth="1"/>
    <col min="13" max="13" width="23.54296875" style="91" customWidth="1"/>
    <col min="14" max="14" width="12.453125" style="91" customWidth="1"/>
    <col min="15" max="15" width="23.7265625" style="91" customWidth="1"/>
    <col min="16" max="16" width="25.7265625" style="91" customWidth="1"/>
    <col min="17" max="17" width="12.7265625" style="91" customWidth="1"/>
    <col min="18" max="18" width="15.7265625" style="91" customWidth="1"/>
    <col min="19" max="16384" width="9.1796875" style="91"/>
  </cols>
  <sheetData>
    <row r="1" spans="1:18" s="85" customFormat="1" ht="20">
      <c r="A1" s="83" t="s">
        <v>0</v>
      </c>
      <c r="B1" s="84"/>
      <c r="C1" s="84"/>
    </row>
    <row r="2" spans="1:18" s="85" customFormat="1" ht="20"/>
    <row r="3" spans="1:18" s="85" customFormat="1" ht="20">
      <c r="A3" s="86" t="s">
        <v>1</v>
      </c>
      <c r="B3" s="87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5.5">
      <c r="A4" s="89"/>
      <c r="B4" s="90"/>
      <c r="C4" s="90"/>
    </row>
    <row r="5" spans="1:18" ht="16" thickBot="1">
      <c r="A5" s="89"/>
      <c r="B5" s="90"/>
      <c r="C5" s="90"/>
    </row>
    <row r="6" spans="1:18" ht="20">
      <c r="A6" s="1282" t="s">
        <v>2</v>
      </c>
      <c r="B6" s="1283"/>
      <c r="C6" s="1283"/>
      <c r="D6" s="1283"/>
      <c r="E6" s="1283"/>
      <c r="F6" s="1283"/>
      <c r="G6" s="1284"/>
    </row>
    <row r="7" spans="1:18" ht="20.5" thickBot="1">
      <c r="A7" s="1285" t="s">
        <v>1007</v>
      </c>
      <c r="B7" s="1286"/>
      <c r="C7" s="1286"/>
      <c r="D7" s="1286"/>
      <c r="E7" s="1286"/>
      <c r="F7" s="1286"/>
      <c r="G7" s="1287"/>
    </row>
    <row r="8" spans="1:18" ht="15.5">
      <c r="A8" s="89"/>
      <c r="R8" s="446"/>
    </row>
    <row r="9" spans="1:18" ht="16" thickBot="1">
      <c r="A9" s="89"/>
      <c r="B9" s="92">
        <v>1</v>
      </c>
      <c r="C9" s="93">
        <v>2</v>
      </c>
      <c r="D9" s="93">
        <v>3</v>
      </c>
      <c r="E9" s="93">
        <v>4</v>
      </c>
      <c r="F9" s="93">
        <v>5</v>
      </c>
      <c r="G9" s="93">
        <v>6</v>
      </c>
      <c r="H9" s="94">
        <v>7</v>
      </c>
      <c r="J9" s="95">
        <v>8</v>
      </c>
      <c r="K9" s="96">
        <v>9</v>
      </c>
      <c r="M9" s="92">
        <v>10</v>
      </c>
      <c r="N9" s="93">
        <v>11</v>
      </c>
      <c r="O9" s="93">
        <v>12</v>
      </c>
      <c r="P9" s="93">
        <v>13</v>
      </c>
      <c r="Q9" s="94">
        <v>14</v>
      </c>
      <c r="R9" s="94">
        <v>15</v>
      </c>
    </row>
    <row r="10" spans="1:18">
      <c r="B10" s="1279" t="s">
        <v>805</v>
      </c>
      <c r="C10" s="1267" t="s">
        <v>806</v>
      </c>
      <c r="D10" s="1267" t="s">
        <v>807</v>
      </c>
      <c r="E10" s="1267" t="s">
        <v>808</v>
      </c>
      <c r="F10" s="1267" t="s">
        <v>809</v>
      </c>
      <c r="G10" s="1267" t="s">
        <v>810</v>
      </c>
      <c r="H10" s="1270" t="s">
        <v>1488</v>
      </c>
      <c r="J10" s="1273" t="s">
        <v>811</v>
      </c>
      <c r="K10" s="1276" t="s">
        <v>812</v>
      </c>
      <c r="M10" s="1279" t="s">
        <v>813</v>
      </c>
      <c r="N10" s="1267" t="s">
        <v>814</v>
      </c>
      <c r="O10" s="1267" t="s">
        <v>815</v>
      </c>
      <c r="P10" s="1267" t="s">
        <v>816</v>
      </c>
      <c r="Q10" s="1270" t="s">
        <v>759</v>
      </c>
      <c r="R10" s="1270" t="s">
        <v>772</v>
      </c>
    </row>
    <row r="11" spans="1:18">
      <c r="B11" s="1280"/>
      <c r="C11" s="1267"/>
      <c r="D11" s="1267"/>
      <c r="E11" s="1267"/>
      <c r="F11" s="1267"/>
      <c r="G11" s="1267"/>
      <c r="H11" s="1271" t="s">
        <v>745</v>
      </c>
      <c r="J11" s="1274" t="s">
        <v>745</v>
      </c>
      <c r="K11" s="1277" t="s">
        <v>745</v>
      </c>
      <c r="M11" s="1280"/>
      <c r="N11" s="1268"/>
      <c r="O11" s="1268"/>
      <c r="P11" s="1268"/>
      <c r="Q11" s="1271"/>
      <c r="R11" s="1271"/>
    </row>
    <row r="12" spans="1:18" ht="13" thickBot="1">
      <c r="B12" s="1281"/>
      <c r="C12" s="1288"/>
      <c r="D12" s="1288"/>
      <c r="E12" s="1288"/>
      <c r="F12" s="1288"/>
      <c r="G12" s="1288"/>
      <c r="H12" s="1272"/>
      <c r="J12" s="1275"/>
      <c r="K12" s="1278"/>
      <c r="M12" s="1281"/>
      <c r="N12" s="1269"/>
      <c r="O12" s="1269"/>
      <c r="P12" s="1269"/>
      <c r="Q12" s="1272"/>
      <c r="R12" s="1272"/>
    </row>
    <row r="13" spans="1:18">
      <c r="B13" s="34" t="s">
        <v>817</v>
      </c>
      <c r="C13" s="119">
        <v>44.933</v>
      </c>
      <c r="D13" s="109">
        <v>0</v>
      </c>
      <c r="E13" s="109">
        <v>0</v>
      </c>
      <c r="F13" s="119">
        <v>32.762999999999998</v>
      </c>
      <c r="G13" s="119">
        <v>31.809000000000001</v>
      </c>
      <c r="H13" s="114">
        <f>+C13+D13-E13-F13</f>
        <v>12.170000000000002</v>
      </c>
      <c r="J13" s="291">
        <v>2.621</v>
      </c>
      <c r="K13" s="114">
        <f>+H13-J13</f>
        <v>9.5490000000000013</v>
      </c>
      <c r="M13" s="122">
        <f>+IF(ISERROR(K13/(F13+J13)),0,K13/(F13+J13))</f>
        <v>0.26986773683020576</v>
      </c>
      <c r="N13" s="119">
        <v>96.912999999999997</v>
      </c>
      <c r="O13" s="125">
        <f>IF(K13&lt;0,N13/$N$263,0)</f>
        <v>0</v>
      </c>
      <c r="P13" s="78">
        <f>(M13^2*O13)*100</f>
        <v>0</v>
      </c>
      <c r="Q13" s="97"/>
    </row>
    <row r="14" spans="1:18">
      <c r="B14" s="35" t="s">
        <v>818</v>
      </c>
      <c r="C14" s="120">
        <v>12.156000000000001</v>
      </c>
      <c r="D14" s="110">
        <v>0</v>
      </c>
      <c r="E14" s="110">
        <v>0</v>
      </c>
      <c r="F14" s="120">
        <v>10.121</v>
      </c>
      <c r="G14" s="120">
        <v>9.8260000000000005</v>
      </c>
      <c r="H14" s="115">
        <f>+C14+D14-E14-F14</f>
        <v>2.0350000000000001</v>
      </c>
      <c r="J14" s="292">
        <v>0.81</v>
      </c>
      <c r="K14" s="115">
        <f t="shared" ref="K14:K37" si="0">+H14-J14</f>
        <v>1.2250000000000001</v>
      </c>
      <c r="M14" s="123">
        <f>+IF(ISERROR(K14/(F14+J14)),0,K14/(F14+J14))</f>
        <v>0.11206659957917849</v>
      </c>
      <c r="N14" s="120">
        <v>35.978999999999999</v>
      </c>
      <c r="O14" s="126">
        <f t="shared" ref="O14:O77" si="1">IF(K14&lt;0,N14/$N$263,0)</f>
        <v>0</v>
      </c>
      <c r="P14" s="79">
        <f t="shared" ref="P14:P37" si="2">(M14^2*O14)*100</f>
        <v>0</v>
      </c>
      <c r="Q14" s="97"/>
    </row>
    <row r="15" spans="1:18">
      <c r="B15" s="35" t="s">
        <v>819</v>
      </c>
      <c r="C15" s="120">
        <v>98.063000000000002</v>
      </c>
      <c r="D15" s="110">
        <v>0</v>
      </c>
      <c r="E15" s="110">
        <v>0</v>
      </c>
      <c r="F15" s="120">
        <v>100.298</v>
      </c>
      <c r="G15" s="120">
        <v>97.376000000000005</v>
      </c>
      <c r="H15" s="115">
        <f t="shared" ref="H15:H37" si="3">+C15+D15-E15-F15</f>
        <v>-2.2349999999999994</v>
      </c>
      <c r="J15" s="292">
        <v>8.0239999999999991</v>
      </c>
      <c r="K15" s="115">
        <f t="shared" si="0"/>
        <v>-10.258999999999999</v>
      </c>
      <c r="M15" s="123">
        <f>+IF(ISERROR(K15/(F15+J15)),0,K15/(F15+J15))</f>
        <v>-9.4708369490962119E-2</v>
      </c>
      <c r="N15" s="120">
        <v>301.57400000000001</v>
      </c>
      <c r="O15" s="126">
        <f>IF(K15&lt;0,N15/$N$263,0)</f>
        <v>5.6480253898381835E-2</v>
      </c>
      <c r="P15" s="79">
        <f>(M15^2*O15)*100</f>
        <v>5.0660953559846733E-2</v>
      </c>
      <c r="Q15" s="97"/>
    </row>
    <row r="16" spans="1:18">
      <c r="B16" s="35" t="s">
        <v>820</v>
      </c>
      <c r="C16" s="120">
        <v>24.378</v>
      </c>
      <c r="D16" s="110">
        <v>0</v>
      </c>
      <c r="E16" s="110">
        <v>0</v>
      </c>
      <c r="F16" s="120">
        <v>16.876999999999999</v>
      </c>
      <c r="G16" s="120">
        <v>16.385000000000002</v>
      </c>
      <c r="H16" s="115">
        <f t="shared" si="3"/>
        <v>7.5010000000000012</v>
      </c>
      <c r="J16" s="292">
        <v>1.35</v>
      </c>
      <c r="K16" s="115">
        <f t="shared" si="0"/>
        <v>6.1510000000000016</v>
      </c>
      <c r="M16" s="123">
        <f t="shared" ref="M16:M37" si="4">+IF(ISERROR(K16/(F16+J16)),0,K16/(F16+J16))</f>
        <v>0.33746639600592537</v>
      </c>
      <c r="N16" s="120">
        <v>56.704000000000001</v>
      </c>
      <c r="O16" s="126">
        <f>IF(K16&lt;0,N16/$N$263,0)</f>
        <v>0</v>
      </c>
      <c r="P16" s="79">
        <f>(M16^2*O16)*100</f>
        <v>0</v>
      </c>
      <c r="Q16" s="97"/>
    </row>
    <row r="17" spans="2:17">
      <c r="B17" s="35" t="s">
        <v>821</v>
      </c>
      <c r="C17" s="120">
        <v>3.4350000000000001</v>
      </c>
      <c r="D17" s="110">
        <v>0</v>
      </c>
      <c r="E17" s="110">
        <v>0</v>
      </c>
      <c r="F17" s="120">
        <v>5.6189999999999998</v>
      </c>
      <c r="G17" s="120">
        <v>4.5609999999999999</v>
      </c>
      <c r="H17" s="115">
        <f t="shared" si="3"/>
        <v>-2.1839999999999997</v>
      </c>
      <c r="J17" s="292">
        <v>0.54800000000000004</v>
      </c>
      <c r="K17" s="115">
        <f t="shared" si="0"/>
        <v>-2.7319999999999998</v>
      </c>
      <c r="M17" s="123">
        <f t="shared" si="4"/>
        <v>-0.44300308091454516</v>
      </c>
      <c r="N17" s="120">
        <v>8.2720000000000002</v>
      </c>
      <c r="O17" s="126">
        <f t="shared" si="1"/>
        <v>1.5492206232878647E-3</v>
      </c>
      <c r="P17" s="79">
        <f t="shared" si="2"/>
        <v>3.0403722700681327E-2</v>
      </c>
      <c r="Q17" s="97"/>
    </row>
    <row r="18" spans="2:17">
      <c r="B18" s="35" t="s">
        <v>822</v>
      </c>
      <c r="C18" s="120">
        <v>0.29699999999999999</v>
      </c>
      <c r="D18" s="110">
        <v>0</v>
      </c>
      <c r="E18" s="110">
        <v>0</v>
      </c>
      <c r="F18" s="120">
        <v>0.13700000000000001</v>
      </c>
      <c r="G18" s="120">
        <v>0.13300000000000001</v>
      </c>
      <c r="H18" s="115">
        <f t="shared" si="3"/>
        <v>0.15999999999999998</v>
      </c>
      <c r="J18" s="292">
        <v>1.0999999999999999E-2</v>
      </c>
      <c r="K18" s="115">
        <f t="shared" si="0"/>
        <v>0.14899999999999997</v>
      </c>
      <c r="M18" s="123">
        <f t="shared" si="4"/>
        <v>1.0067567567567564</v>
      </c>
      <c r="N18" s="120">
        <v>0.34599999999999997</v>
      </c>
      <c r="O18" s="126">
        <f t="shared" si="1"/>
        <v>0</v>
      </c>
      <c r="P18" s="79">
        <f t="shared" si="2"/>
        <v>0</v>
      </c>
      <c r="Q18" s="97"/>
    </row>
    <row r="19" spans="2:17">
      <c r="B19" s="35" t="s">
        <v>823</v>
      </c>
      <c r="C19" s="120">
        <v>0.18</v>
      </c>
      <c r="D19" s="110">
        <v>0</v>
      </c>
      <c r="E19" s="110">
        <v>0</v>
      </c>
      <c r="F19" s="120">
        <v>0.219</v>
      </c>
      <c r="G19" s="120">
        <v>0.16400000000000001</v>
      </c>
      <c r="H19" s="115">
        <f t="shared" si="3"/>
        <v>-3.9000000000000007E-2</v>
      </c>
      <c r="J19" s="292">
        <v>0.02</v>
      </c>
      <c r="K19" s="115">
        <f t="shared" si="0"/>
        <v>-5.9000000000000011E-2</v>
      </c>
      <c r="M19" s="123">
        <f t="shared" si="4"/>
        <v>-0.24686192468619253</v>
      </c>
      <c r="N19" s="120">
        <v>0.39800000000000002</v>
      </c>
      <c r="O19" s="126">
        <f t="shared" si="1"/>
        <v>7.4539386855484793E-5</v>
      </c>
      <c r="P19" s="79">
        <f t="shared" si="2"/>
        <v>4.5424906014240418E-4</v>
      </c>
      <c r="Q19" s="97"/>
    </row>
    <row r="20" spans="2:17">
      <c r="B20" s="35" t="s">
        <v>824</v>
      </c>
      <c r="C20" s="120">
        <v>28.311</v>
      </c>
      <c r="D20" s="110">
        <v>0</v>
      </c>
      <c r="E20" s="110">
        <v>0</v>
      </c>
      <c r="F20" s="120">
        <v>24.838999999999999</v>
      </c>
      <c r="G20" s="120">
        <v>24.114999999999998</v>
      </c>
      <c r="H20" s="115">
        <f t="shared" si="3"/>
        <v>3.4720000000000013</v>
      </c>
      <c r="J20" s="292">
        <v>1.9870000000000001</v>
      </c>
      <c r="K20" s="115">
        <f t="shared" si="0"/>
        <v>1.4850000000000012</v>
      </c>
      <c r="M20" s="123">
        <f t="shared" si="4"/>
        <v>5.5356743457839454E-2</v>
      </c>
      <c r="N20" s="120">
        <v>67.397000000000006</v>
      </c>
      <c r="O20" s="126">
        <f t="shared" si="1"/>
        <v>0</v>
      </c>
      <c r="P20" s="79">
        <f t="shared" si="2"/>
        <v>0</v>
      </c>
      <c r="Q20" s="97"/>
    </row>
    <row r="21" spans="2:17">
      <c r="B21" s="35" t="s">
        <v>825</v>
      </c>
      <c r="C21" s="120">
        <v>111.514</v>
      </c>
      <c r="D21" s="110">
        <v>0</v>
      </c>
      <c r="E21" s="110">
        <v>0</v>
      </c>
      <c r="F21" s="120">
        <v>109.839</v>
      </c>
      <c r="G21" s="120">
        <v>95.346000000000004</v>
      </c>
      <c r="H21" s="115">
        <f t="shared" si="3"/>
        <v>1.6749999999999972</v>
      </c>
      <c r="J21" s="292">
        <v>8.7870000000000008</v>
      </c>
      <c r="K21" s="115">
        <f t="shared" si="0"/>
        <v>-7.1120000000000037</v>
      </c>
      <c r="M21" s="123">
        <f t="shared" si="4"/>
        <v>-5.9953130005226542E-2</v>
      </c>
      <c r="N21" s="120">
        <v>341.44600000000003</v>
      </c>
      <c r="O21" s="126">
        <f t="shared" si="1"/>
        <v>6.3947677096125283E-2</v>
      </c>
      <c r="P21" s="79">
        <f t="shared" si="2"/>
        <v>2.2985211075112609E-2</v>
      </c>
      <c r="Q21" s="97"/>
    </row>
    <row r="22" spans="2:17">
      <c r="B22" s="35" t="s">
        <v>826</v>
      </c>
      <c r="C22" s="120">
        <v>1.8</v>
      </c>
      <c r="D22" s="110">
        <v>0</v>
      </c>
      <c r="E22" s="110">
        <v>0</v>
      </c>
      <c r="F22" s="120">
        <v>1.3280000000000001</v>
      </c>
      <c r="G22" s="120">
        <v>1.0169999999999999</v>
      </c>
      <c r="H22" s="115">
        <f t="shared" si="3"/>
        <v>0.47199999999999998</v>
      </c>
      <c r="J22" s="292">
        <v>0.106</v>
      </c>
      <c r="K22" s="115">
        <f t="shared" si="0"/>
        <v>0.36599999999999999</v>
      </c>
      <c r="M22" s="123">
        <f t="shared" si="4"/>
        <v>0.2552301255230125</v>
      </c>
      <c r="N22" s="120">
        <v>3.552</v>
      </c>
      <c r="O22" s="126">
        <f t="shared" si="1"/>
        <v>0</v>
      </c>
      <c r="P22" s="79">
        <f t="shared" si="2"/>
        <v>0</v>
      </c>
      <c r="Q22" s="97"/>
    </row>
    <row r="23" spans="2:17">
      <c r="B23" s="35" t="s">
        <v>827</v>
      </c>
      <c r="C23" s="120">
        <v>0.54400000000000004</v>
      </c>
      <c r="D23" s="110">
        <v>0</v>
      </c>
      <c r="E23" s="110">
        <v>0</v>
      </c>
      <c r="F23" s="120">
        <v>2.0449999999999999</v>
      </c>
      <c r="G23" s="120">
        <v>1.6819999999999999</v>
      </c>
      <c r="H23" s="115">
        <f t="shared" si="3"/>
        <v>-1.5009999999999999</v>
      </c>
      <c r="J23" s="292">
        <v>0.19800000000000001</v>
      </c>
      <c r="K23" s="115">
        <f t="shared" si="0"/>
        <v>-1.6989999999999998</v>
      </c>
      <c r="M23" s="123">
        <f t="shared" si="4"/>
        <v>-0.75746767721801156</v>
      </c>
      <c r="N23" s="120">
        <v>5.5830000000000002</v>
      </c>
      <c r="O23" s="126">
        <f t="shared" si="1"/>
        <v>1.0456115497843508E-3</v>
      </c>
      <c r="P23" s="79">
        <f t="shared" si="2"/>
        <v>5.9992724086349709E-2</v>
      </c>
      <c r="Q23" s="97"/>
    </row>
    <row r="24" spans="2:17">
      <c r="B24" s="35" t="s">
        <v>828</v>
      </c>
      <c r="C24" s="120">
        <v>0.44</v>
      </c>
      <c r="D24" s="110">
        <v>0</v>
      </c>
      <c r="E24" s="110">
        <v>0</v>
      </c>
      <c r="F24" s="120">
        <v>0.42899999999999999</v>
      </c>
      <c r="G24" s="120">
        <v>0.315</v>
      </c>
      <c r="H24" s="115">
        <f t="shared" si="3"/>
        <v>1.100000000000001E-2</v>
      </c>
      <c r="J24" s="292">
        <v>3.4000000000000002E-2</v>
      </c>
      <c r="K24" s="115">
        <f t="shared" si="0"/>
        <v>-2.2999999999999993E-2</v>
      </c>
      <c r="M24" s="123">
        <f t="shared" si="4"/>
        <v>-4.9676025917926553E-2</v>
      </c>
      <c r="N24" s="120">
        <v>0.70499999999999996</v>
      </c>
      <c r="O24" s="126">
        <f t="shared" si="1"/>
        <v>1.3203584857567028E-4</v>
      </c>
      <c r="P24" s="79">
        <f t="shared" si="2"/>
        <v>3.2582586053267751E-5</v>
      </c>
      <c r="Q24" s="97"/>
    </row>
    <row r="25" spans="2:17">
      <c r="B25" s="35" t="s">
        <v>829</v>
      </c>
      <c r="C25" s="120">
        <v>2</v>
      </c>
      <c r="D25" s="110">
        <v>0</v>
      </c>
      <c r="E25" s="110">
        <v>0</v>
      </c>
      <c r="F25" s="120">
        <v>1.597</v>
      </c>
      <c r="G25" s="120">
        <v>1.292</v>
      </c>
      <c r="H25" s="115">
        <f t="shared" si="3"/>
        <v>0.40300000000000002</v>
      </c>
      <c r="J25" s="292">
        <v>0.128</v>
      </c>
      <c r="K25" s="115">
        <f t="shared" si="0"/>
        <v>0.27500000000000002</v>
      </c>
      <c r="M25" s="123">
        <f t="shared" si="4"/>
        <v>0.15942028985507248</v>
      </c>
      <c r="N25" s="120">
        <v>5.4029999999999996</v>
      </c>
      <c r="O25" s="126">
        <f t="shared" si="1"/>
        <v>0</v>
      </c>
      <c r="P25" s="79">
        <f t="shared" si="2"/>
        <v>0</v>
      </c>
      <c r="Q25" s="97"/>
    </row>
    <row r="26" spans="2:17">
      <c r="B26" s="35" t="s">
        <v>830</v>
      </c>
      <c r="C26" s="120">
        <v>3.5999999999999997E-2</v>
      </c>
      <c r="D26" s="110">
        <v>0</v>
      </c>
      <c r="E26" s="110">
        <v>0</v>
      </c>
      <c r="F26" s="120">
        <v>1.2E-2</v>
      </c>
      <c r="G26" s="120">
        <v>8.0000000000000002E-3</v>
      </c>
      <c r="H26" s="115">
        <f t="shared" si="3"/>
        <v>2.3999999999999997E-2</v>
      </c>
      <c r="J26" s="292">
        <v>1E-3</v>
      </c>
      <c r="K26" s="115">
        <f t="shared" si="0"/>
        <v>2.2999999999999996E-2</v>
      </c>
      <c r="M26" s="123">
        <f t="shared" si="4"/>
        <v>1.7692307692307687</v>
      </c>
      <c r="N26" s="120">
        <v>4.4999999999999998E-2</v>
      </c>
      <c r="O26" s="126">
        <f t="shared" si="1"/>
        <v>0</v>
      </c>
      <c r="P26" s="79">
        <f t="shared" si="2"/>
        <v>0</v>
      </c>
      <c r="Q26" s="97"/>
    </row>
    <row r="27" spans="2:17">
      <c r="B27" s="35" t="s">
        <v>831</v>
      </c>
      <c r="C27" s="120">
        <v>0.25</v>
      </c>
      <c r="D27" s="110">
        <v>0</v>
      </c>
      <c r="E27" s="110">
        <v>0</v>
      </c>
      <c r="F27" s="120">
        <v>0.217</v>
      </c>
      <c r="G27" s="120">
        <v>0.155</v>
      </c>
      <c r="H27" s="115">
        <f t="shared" si="3"/>
        <v>3.3000000000000002E-2</v>
      </c>
      <c r="J27" s="292">
        <v>1.7000000000000001E-2</v>
      </c>
      <c r="K27" s="115">
        <f t="shared" si="0"/>
        <v>1.6E-2</v>
      </c>
      <c r="M27" s="123">
        <f t="shared" si="4"/>
        <v>6.8376068376068383E-2</v>
      </c>
      <c r="N27" s="120">
        <v>0.44500000000000001</v>
      </c>
      <c r="O27" s="126">
        <f t="shared" si="1"/>
        <v>0</v>
      </c>
      <c r="P27" s="79">
        <f t="shared" si="2"/>
        <v>0</v>
      </c>
      <c r="Q27" s="97"/>
    </row>
    <row r="28" spans="2:17">
      <c r="B28" s="35" t="s">
        <v>832</v>
      </c>
      <c r="C28" s="120">
        <v>9.5000000000000001E-2</v>
      </c>
      <c r="D28" s="110">
        <v>0</v>
      </c>
      <c r="E28" s="110">
        <v>0</v>
      </c>
      <c r="F28" s="120">
        <v>0.13800000000000001</v>
      </c>
      <c r="G28" s="120">
        <v>9.4E-2</v>
      </c>
      <c r="H28" s="115">
        <f t="shared" si="3"/>
        <v>-4.300000000000001E-2</v>
      </c>
      <c r="J28" s="292">
        <v>1.0999999999999999E-2</v>
      </c>
      <c r="K28" s="115">
        <f t="shared" si="0"/>
        <v>-5.4000000000000006E-2</v>
      </c>
      <c r="M28" s="123">
        <f t="shared" si="4"/>
        <v>-0.36241610738255031</v>
      </c>
      <c r="N28" s="120">
        <v>0.151</v>
      </c>
      <c r="O28" s="126">
        <f t="shared" si="1"/>
        <v>2.8280018631101013E-5</v>
      </c>
      <c r="P28" s="79">
        <f t="shared" si="2"/>
        <v>3.7144513458083213E-4</v>
      </c>
      <c r="Q28" s="97"/>
    </row>
    <row r="29" spans="2:17">
      <c r="B29" s="35" t="s">
        <v>833</v>
      </c>
      <c r="C29" s="120">
        <v>0.15</v>
      </c>
      <c r="D29" s="110">
        <v>0</v>
      </c>
      <c r="E29" s="110">
        <v>0</v>
      </c>
      <c r="F29" s="120">
        <v>0.15</v>
      </c>
      <c r="G29" s="120">
        <v>0.1</v>
      </c>
      <c r="H29" s="115">
        <f t="shared" si="3"/>
        <v>0</v>
      </c>
      <c r="J29" s="292">
        <v>1.7999999999999999E-2</v>
      </c>
      <c r="K29" s="115">
        <f t="shared" si="0"/>
        <v>-1.7999999999999999E-2</v>
      </c>
      <c r="M29" s="123">
        <f t="shared" si="4"/>
        <v>-0.10714285714285715</v>
      </c>
      <c r="N29" s="120">
        <v>0.42899999999999999</v>
      </c>
      <c r="O29" s="126">
        <f t="shared" si="1"/>
        <v>8.0345218494982338E-5</v>
      </c>
      <c r="P29" s="79">
        <f t="shared" si="2"/>
        <v>9.223303143556648E-5</v>
      </c>
      <c r="Q29" s="97"/>
    </row>
    <row r="30" spans="2:17">
      <c r="B30" s="35" t="s">
        <v>834</v>
      </c>
      <c r="C30" s="120">
        <v>20.776</v>
      </c>
      <c r="D30" s="110">
        <v>0</v>
      </c>
      <c r="E30" s="110">
        <v>0</v>
      </c>
      <c r="F30" s="120">
        <v>25.969000000000001</v>
      </c>
      <c r="G30" s="120">
        <v>25.213000000000001</v>
      </c>
      <c r="H30" s="115">
        <f t="shared" si="3"/>
        <v>-5.1930000000000014</v>
      </c>
      <c r="J30" s="292">
        <v>2.1779999999999999</v>
      </c>
      <c r="K30" s="115">
        <f t="shared" si="0"/>
        <v>-7.3710000000000013</v>
      </c>
      <c r="M30" s="123">
        <f t="shared" si="4"/>
        <v>-0.26187515543397166</v>
      </c>
      <c r="N30" s="120">
        <v>80.775000000000006</v>
      </c>
      <c r="O30" s="126">
        <f t="shared" si="1"/>
        <v>1.5127937118723076E-2</v>
      </c>
      <c r="P30" s="79">
        <f t="shared" si="2"/>
        <v>0.10374527036140478</v>
      </c>
      <c r="Q30" s="97"/>
    </row>
    <row r="31" spans="2:17">
      <c r="B31" s="35" t="s">
        <v>835</v>
      </c>
      <c r="C31" s="120">
        <v>3.88</v>
      </c>
      <c r="D31" s="110">
        <v>0</v>
      </c>
      <c r="E31" s="110">
        <v>0</v>
      </c>
      <c r="F31" s="120">
        <v>3.0089999999999999</v>
      </c>
      <c r="G31" s="120">
        <v>2.9220000000000002</v>
      </c>
      <c r="H31" s="115">
        <f t="shared" si="3"/>
        <v>0.871</v>
      </c>
      <c r="J31" s="292">
        <v>0.24099999999999999</v>
      </c>
      <c r="K31" s="115">
        <f t="shared" si="0"/>
        <v>0.63</v>
      </c>
      <c r="M31" s="123">
        <f t="shared" si="4"/>
        <v>0.19384615384615383</v>
      </c>
      <c r="N31" s="120">
        <v>5.9210000000000003</v>
      </c>
      <c r="O31" s="126">
        <f t="shared" si="1"/>
        <v>0</v>
      </c>
      <c r="P31" s="79">
        <f t="shared" si="2"/>
        <v>0</v>
      </c>
      <c r="Q31" s="97"/>
    </row>
    <row r="32" spans="2:17">
      <c r="B32" s="35" t="s">
        <v>836</v>
      </c>
      <c r="C32" s="120">
        <v>0.56699999999999995</v>
      </c>
      <c r="D32" s="110">
        <v>0</v>
      </c>
      <c r="E32" s="110">
        <v>0</v>
      </c>
      <c r="F32" s="120">
        <v>0.35699999999999998</v>
      </c>
      <c r="G32" s="120">
        <v>0.27100000000000002</v>
      </c>
      <c r="H32" s="115">
        <f t="shared" si="3"/>
        <v>0.20999999999999996</v>
      </c>
      <c r="J32" s="292">
        <v>2.9000000000000001E-2</v>
      </c>
      <c r="K32" s="115">
        <f t="shared" si="0"/>
        <v>0.18099999999999997</v>
      </c>
      <c r="M32" s="123">
        <f t="shared" si="4"/>
        <v>0.46891191709844549</v>
      </c>
      <c r="N32" s="120">
        <v>0.42399999999999999</v>
      </c>
      <c r="O32" s="126">
        <f t="shared" si="1"/>
        <v>0</v>
      </c>
      <c r="P32" s="79">
        <f t="shared" si="2"/>
        <v>0</v>
      </c>
      <c r="Q32" s="97"/>
    </row>
    <row r="33" spans="2:17">
      <c r="B33" s="35" t="s">
        <v>837</v>
      </c>
      <c r="C33" s="120">
        <v>1.4</v>
      </c>
      <c r="D33" s="110">
        <v>0</v>
      </c>
      <c r="E33" s="110">
        <v>0</v>
      </c>
      <c r="F33" s="120">
        <v>1.4910000000000001</v>
      </c>
      <c r="G33" s="120">
        <v>1.448</v>
      </c>
      <c r="H33" s="115">
        <f t="shared" si="3"/>
        <v>-9.1000000000000192E-2</v>
      </c>
      <c r="J33" s="292">
        <v>0.13100000000000001</v>
      </c>
      <c r="K33" s="115">
        <f t="shared" si="0"/>
        <v>-0.2220000000000002</v>
      </c>
      <c r="M33" s="123">
        <f t="shared" si="4"/>
        <v>-0.13686806411837249</v>
      </c>
      <c r="N33" s="120">
        <v>2.71</v>
      </c>
      <c r="O33" s="126">
        <f t="shared" si="1"/>
        <v>5.0754205622704465E-4</v>
      </c>
      <c r="P33" s="79">
        <f t="shared" si="2"/>
        <v>9.507717823778513E-4</v>
      </c>
      <c r="Q33" s="97"/>
    </row>
    <row r="34" spans="2:17">
      <c r="B34" s="35" t="s">
        <v>838</v>
      </c>
      <c r="C34" s="120">
        <v>1.05</v>
      </c>
      <c r="D34" s="110">
        <v>0</v>
      </c>
      <c r="E34" s="110">
        <v>0</v>
      </c>
      <c r="F34" s="120">
        <v>1.056</v>
      </c>
      <c r="G34" s="120">
        <v>0.85599999999999998</v>
      </c>
      <c r="H34" s="115">
        <f t="shared" si="3"/>
        <v>-6.0000000000000053E-3</v>
      </c>
      <c r="J34" s="292">
        <v>0.14299999999999999</v>
      </c>
      <c r="K34" s="115">
        <f t="shared" si="0"/>
        <v>-0.14899999999999999</v>
      </c>
      <c r="M34" s="123">
        <f t="shared" si="4"/>
        <v>-0.12427022518765637</v>
      </c>
      <c r="N34" s="120">
        <v>1.58</v>
      </c>
      <c r="O34" s="126">
        <f t="shared" si="1"/>
        <v>2.9591012872277883E-4</v>
      </c>
      <c r="P34" s="79">
        <f t="shared" si="2"/>
        <v>4.5697664148636603E-4</v>
      </c>
      <c r="Q34" s="97"/>
    </row>
    <row r="35" spans="2:17">
      <c r="B35" s="35" t="s">
        <v>839</v>
      </c>
      <c r="C35" s="120">
        <v>0.97</v>
      </c>
      <c r="D35" s="110">
        <v>0</v>
      </c>
      <c r="E35" s="110">
        <v>0</v>
      </c>
      <c r="F35" s="120">
        <v>0.54300000000000004</v>
      </c>
      <c r="G35" s="120">
        <v>0.52800000000000002</v>
      </c>
      <c r="H35" s="115">
        <f t="shared" si="3"/>
        <v>0.42699999999999994</v>
      </c>
      <c r="J35" s="292">
        <v>4.2999999999999997E-2</v>
      </c>
      <c r="K35" s="115">
        <f t="shared" si="0"/>
        <v>0.38399999999999995</v>
      </c>
      <c r="M35" s="123">
        <f t="shared" si="4"/>
        <v>0.65529010238907837</v>
      </c>
      <c r="N35" s="120">
        <v>1.0109999999999999</v>
      </c>
      <c r="O35" s="126">
        <f t="shared" si="1"/>
        <v>0</v>
      </c>
      <c r="P35" s="79">
        <f t="shared" si="2"/>
        <v>0</v>
      </c>
      <c r="Q35" s="97"/>
    </row>
    <row r="36" spans="2:17">
      <c r="B36" s="35" t="s">
        <v>840</v>
      </c>
      <c r="C36" s="120">
        <v>6.984</v>
      </c>
      <c r="D36" s="110">
        <v>0</v>
      </c>
      <c r="E36" s="110">
        <v>0</v>
      </c>
      <c r="F36" s="120">
        <v>6.319</v>
      </c>
      <c r="G36" s="120">
        <v>6.1349999999999998</v>
      </c>
      <c r="H36" s="115">
        <f t="shared" si="3"/>
        <v>0.66500000000000004</v>
      </c>
      <c r="J36" s="292">
        <v>0.50600000000000001</v>
      </c>
      <c r="K36" s="115">
        <f t="shared" si="0"/>
        <v>0.15900000000000003</v>
      </c>
      <c r="M36" s="123">
        <f t="shared" si="4"/>
        <v>2.3296703296703299E-2</v>
      </c>
      <c r="N36" s="120">
        <v>12.567</v>
      </c>
      <c r="O36" s="126">
        <f t="shared" si="1"/>
        <v>0</v>
      </c>
      <c r="P36" s="79">
        <f t="shared" si="2"/>
        <v>0</v>
      </c>
      <c r="Q36" s="97"/>
    </row>
    <row r="37" spans="2:17">
      <c r="B37" s="129" t="s">
        <v>841</v>
      </c>
      <c r="C37" s="133">
        <v>0.16</v>
      </c>
      <c r="D37" s="130">
        <v>0</v>
      </c>
      <c r="E37" s="130">
        <v>0</v>
      </c>
      <c r="F37" s="133">
        <v>8.6999999999999994E-2</v>
      </c>
      <c r="G37" s="133">
        <v>5.0999999999999997E-2</v>
      </c>
      <c r="H37" s="131">
        <f t="shared" si="3"/>
        <v>7.3000000000000009E-2</v>
      </c>
      <c r="J37" s="293">
        <v>7.0000000000000001E-3</v>
      </c>
      <c r="K37" s="131">
        <f t="shared" si="0"/>
        <v>6.6000000000000003E-2</v>
      </c>
      <c r="M37" s="132">
        <f t="shared" si="4"/>
        <v>0.7021276595744681</v>
      </c>
      <c r="N37" s="133">
        <v>7.2999999999999995E-2</v>
      </c>
      <c r="O37" s="134">
        <f t="shared" si="1"/>
        <v>0</v>
      </c>
      <c r="P37" s="135">
        <f t="shared" si="2"/>
        <v>0</v>
      </c>
      <c r="Q37" s="97"/>
    </row>
    <row r="38" spans="2:17">
      <c r="B38" s="35" t="s">
        <v>842</v>
      </c>
      <c r="C38" s="120">
        <v>0.02</v>
      </c>
      <c r="D38" s="110">
        <v>0</v>
      </c>
      <c r="E38" s="110">
        <v>0</v>
      </c>
      <c r="F38" s="120">
        <v>1.6E-2</v>
      </c>
      <c r="G38" s="120">
        <v>1.0999999999999999E-2</v>
      </c>
      <c r="H38" s="115">
        <f>+C38+D38-E38-F38</f>
        <v>4.0000000000000001E-3</v>
      </c>
      <c r="J38" s="292">
        <v>1E-3</v>
      </c>
      <c r="K38" s="115">
        <f>+H38-J38</f>
        <v>3.0000000000000001E-3</v>
      </c>
      <c r="M38" s="123">
        <f>+IF(ISERROR(K38/(F38+J38)),0,K38/(F38+J38))</f>
        <v>0.1764705882352941</v>
      </c>
      <c r="N38" s="120">
        <v>5.7000000000000002E-2</v>
      </c>
      <c r="O38" s="126">
        <f t="shared" si="1"/>
        <v>0</v>
      </c>
      <c r="P38" s="79">
        <f>(M38^2*O38)*100</f>
        <v>0</v>
      </c>
      <c r="Q38" s="97"/>
    </row>
    <row r="39" spans="2:17">
      <c r="B39" s="35" t="s">
        <v>843</v>
      </c>
      <c r="C39" s="120">
        <v>16.975000000000001</v>
      </c>
      <c r="D39" s="110">
        <v>0</v>
      </c>
      <c r="E39" s="110">
        <v>0</v>
      </c>
      <c r="F39" s="120">
        <v>13.151</v>
      </c>
      <c r="G39" s="120">
        <v>12.768000000000001</v>
      </c>
      <c r="H39" s="115">
        <f t="shared" ref="H39:H62" si="5">+C39+D39-E39-F39</f>
        <v>3.8240000000000016</v>
      </c>
      <c r="J39" s="292">
        <v>1.052</v>
      </c>
      <c r="K39" s="115">
        <f t="shared" ref="K39:K62" si="6">+H39-J39</f>
        <v>2.7720000000000016</v>
      </c>
      <c r="M39" s="123">
        <f>+IF(ISERROR(K39/(F39+J39)),0,K39/(F39+J39))</f>
        <v>0.1951700344997537</v>
      </c>
      <c r="N39" s="120">
        <v>26.774000000000001</v>
      </c>
      <c r="O39" s="126">
        <f t="shared" si="1"/>
        <v>0</v>
      </c>
      <c r="P39" s="79">
        <f t="shared" ref="P39:P62" si="7">(M39^2*O39)*100</f>
        <v>0</v>
      </c>
      <c r="Q39" s="97"/>
    </row>
    <row r="40" spans="2:17">
      <c r="B40" s="35" t="s">
        <v>844</v>
      </c>
      <c r="C40" s="120">
        <v>0.249</v>
      </c>
      <c r="D40" s="110">
        <v>0</v>
      </c>
      <c r="E40" s="110">
        <v>0</v>
      </c>
      <c r="F40" s="120">
        <v>0.13300000000000001</v>
      </c>
      <c r="G40" s="120">
        <v>0.129</v>
      </c>
      <c r="H40" s="115">
        <f t="shared" si="5"/>
        <v>0.11599999999999999</v>
      </c>
      <c r="J40" s="292">
        <v>1.0999999999999999E-2</v>
      </c>
      <c r="K40" s="115">
        <f t="shared" si="6"/>
        <v>0.105</v>
      </c>
      <c r="M40" s="123">
        <f t="shared" ref="M40:M62" si="8">+IF(ISERROR(K40/(F40+J40)),0,K40/(F40+J40))</f>
        <v>0.72916666666666652</v>
      </c>
      <c r="N40" s="120">
        <v>0.317</v>
      </c>
      <c r="O40" s="126">
        <f t="shared" si="1"/>
        <v>0</v>
      </c>
      <c r="P40" s="79">
        <f t="shared" si="7"/>
        <v>0</v>
      </c>
      <c r="Q40" s="97"/>
    </row>
    <row r="41" spans="2:17">
      <c r="B41" s="35" t="s">
        <v>845</v>
      </c>
      <c r="C41" s="120">
        <v>0.34799999999999998</v>
      </c>
      <c r="D41" s="110">
        <v>0</v>
      </c>
      <c r="E41" s="110">
        <v>0</v>
      </c>
      <c r="F41" s="120">
        <v>0.26700000000000002</v>
      </c>
      <c r="G41" s="120">
        <v>0.26</v>
      </c>
      <c r="H41" s="115">
        <f t="shared" si="5"/>
        <v>8.0999999999999961E-2</v>
      </c>
      <c r="J41" s="292">
        <v>2.1000000000000001E-2</v>
      </c>
      <c r="K41" s="115">
        <f t="shared" si="6"/>
        <v>5.9999999999999956E-2</v>
      </c>
      <c r="M41" s="123">
        <f t="shared" si="8"/>
        <v>0.20833333333333315</v>
      </c>
      <c r="N41" s="120">
        <v>0.45100000000000001</v>
      </c>
      <c r="O41" s="126">
        <f t="shared" si="1"/>
        <v>0</v>
      </c>
      <c r="P41" s="79">
        <f t="shared" si="7"/>
        <v>0</v>
      </c>
      <c r="Q41" s="97"/>
    </row>
    <row r="42" spans="2:17">
      <c r="B42" s="35" t="s">
        <v>846</v>
      </c>
      <c r="C42" s="120">
        <v>0.129</v>
      </c>
      <c r="D42" s="110">
        <v>0</v>
      </c>
      <c r="E42" s="110">
        <v>0</v>
      </c>
      <c r="F42" s="120">
        <v>9.2999999999999999E-2</v>
      </c>
      <c r="G42" s="120">
        <v>0.09</v>
      </c>
      <c r="H42" s="115">
        <f t="shared" si="5"/>
        <v>3.6000000000000004E-2</v>
      </c>
      <c r="J42" s="292">
        <v>7.0000000000000001E-3</v>
      </c>
      <c r="K42" s="115">
        <f t="shared" si="6"/>
        <v>2.9000000000000005E-2</v>
      </c>
      <c r="M42" s="123">
        <f t="shared" si="8"/>
        <v>0.29000000000000004</v>
      </c>
      <c r="N42" s="120">
        <v>0.17499999999999999</v>
      </c>
      <c r="O42" s="126">
        <f t="shared" si="1"/>
        <v>0</v>
      </c>
      <c r="P42" s="79">
        <f t="shared" si="7"/>
        <v>0</v>
      </c>
      <c r="Q42" s="97"/>
    </row>
    <row r="43" spans="2:17">
      <c r="B43" s="35" t="s">
        <v>847</v>
      </c>
      <c r="C43" s="120">
        <v>2.4E-2</v>
      </c>
      <c r="D43" s="110">
        <v>0</v>
      </c>
      <c r="E43" s="110">
        <v>0</v>
      </c>
      <c r="F43" s="120">
        <v>1.4E-2</v>
      </c>
      <c r="G43" s="120">
        <v>1.4E-2</v>
      </c>
      <c r="H43" s="115">
        <f t="shared" si="5"/>
        <v>0.01</v>
      </c>
      <c r="J43" s="292">
        <v>1E-3</v>
      </c>
      <c r="K43" s="115">
        <f t="shared" si="6"/>
        <v>9.0000000000000011E-3</v>
      </c>
      <c r="M43" s="123">
        <f t="shared" si="8"/>
        <v>0.60000000000000009</v>
      </c>
      <c r="N43" s="120">
        <v>2.5000000000000001E-2</v>
      </c>
      <c r="O43" s="126">
        <f t="shared" si="1"/>
        <v>0</v>
      </c>
      <c r="P43" s="79">
        <f t="shared" si="7"/>
        <v>0</v>
      </c>
      <c r="Q43" s="97"/>
    </row>
    <row r="44" spans="2:17">
      <c r="B44" s="35" t="s">
        <v>848</v>
      </c>
      <c r="C44" s="120">
        <v>0.39800000000000002</v>
      </c>
      <c r="D44" s="110">
        <v>0</v>
      </c>
      <c r="E44" s="110">
        <v>0</v>
      </c>
      <c r="F44" s="120">
        <v>0.437</v>
      </c>
      <c r="G44" s="120">
        <v>0.42399999999999999</v>
      </c>
      <c r="H44" s="115">
        <f t="shared" si="5"/>
        <v>-3.8999999999999979E-2</v>
      </c>
      <c r="J44" s="292">
        <v>3.5000000000000003E-2</v>
      </c>
      <c r="K44" s="115">
        <f t="shared" si="6"/>
        <v>-7.3999999999999982E-2</v>
      </c>
      <c r="M44" s="123">
        <f t="shared" si="8"/>
        <v>-0.15677966101694912</v>
      </c>
      <c r="N44" s="120">
        <v>0.879</v>
      </c>
      <c r="O44" s="126">
        <f t="shared" si="1"/>
        <v>1.6462341971349529E-4</v>
      </c>
      <c r="P44" s="79">
        <f t="shared" si="7"/>
        <v>4.0464209564021648E-4</v>
      </c>
      <c r="Q44" s="97"/>
    </row>
    <row r="45" spans="2:17">
      <c r="B45" s="35" t="s">
        <v>849</v>
      </c>
      <c r="C45" s="120">
        <v>2.4529999999999998</v>
      </c>
      <c r="D45" s="110">
        <v>0</v>
      </c>
      <c r="E45" s="110">
        <v>0</v>
      </c>
      <c r="F45" s="120">
        <v>2.0470000000000002</v>
      </c>
      <c r="G45" s="120">
        <v>1.9870000000000001</v>
      </c>
      <c r="H45" s="115">
        <f t="shared" si="5"/>
        <v>0.40599999999999969</v>
      </c>
      <c r="J45" s="292">
        <v>0.33700000000000002</v>
      </c>
      <c r="K45" s="115">
        <f t="shared" si="6"/>
        <v>6.8999999999999673E-2</v>
      </c>
      <c r="M45" s="123">
        <f t="shared" si="8"/>
        <v>2.8942953020134086E-2</v>
      </c>
      <c r="N45" s="120">
        <v>4.6710000000000003</v>
      </c>
      <c r="O45" s="126">
        <f t="shared" si="1"/>
        <v>0</v>
      </c>
      <c r="P45" s="79">
        <f t="shared" si="7"/>
        <v>0</v>
      </c>
      <c r="Q45" s="97"/>
    </row>
    <row r="46" spans="2:17">
      <c r="B46" s="35" t="s">
        <v>850</v>
      </c>
      <c r="C46" s="120">
        <v>0.51</v>
      </c>
      <c r="D46" s="110">
        <v>0</v>
      </c>
      <c r="E46" s="110">
        <v>0</v>
      </c>
      <c r="F46" s="120">
        <v>0.48599999999999999</v>
      </c>
      <c r="G46" s="120">
        <v>0.47199999999999998</v>
      </c>
      <c r="H46" s="115">
        <f t="shared" si="5"/>
        <v>2.4000000000000021E-2</v>
      </c>
      <c r="J46" s="292">
        <v>5.2999999999999999E-2</v>
      </c>
      <c r="K46" s="115">
        <f t="shared" si="6"/>
        <v>-2.8999999999999977E-2</v>
      </c>
      <c r="M46" s="123">
        <f t="shared" si="8"/>
        <v>-5.3803339517625184E-2</v>
      </c>
      <c r="N46" s="120">
        <v>0.56399999999999995</v>
      </c>
      <c r="O46" s="126">
        <f t="shared" si="1"/>
        <v>1.0562867886053622E-4</v>
      </c>
      <c r="P46" s="79">
        <f t="shared" si="7"/>
        <v>3.0577383019372372E-5</v>
      </c>
      <c r="Q46" s="97"/>
    </row>
    <row r="47" spans="2:17">
      <c r="B47" s="35" t="s">
        <v>851</v>
      </c>
      <c r="C47" s="120">
        <v>7.4999999999999997E-2</v>
      </c>
      <c r="D47" s="110">
        <v>0</v>
      </c>
      <c r="E47" s="110">
        <v>0</v>
      </c>
      <c r="F47" s="120">
        <v>9.1999999999999998E-2</v>
      </c>
      <c r="G47" s="120">
        <v>7.0999999999999994E-2</v>
      </c>
      <c r="H47" s="115">
        <f t="shared" si="5"/>
        <v>-1.7000000000000001E-2</v>
      </c>
      <c r="J47" s="292">
        <v>7.0000000000000001E-3</v>
      </c>
      <c r="K47" s="115">
        <f t="shared" si="6"/>
        <v>-2.4E-2</v>
      </c>
      <c r="M47" s="123">
        <f t="shared" si="8"/>
        <v>-0.24242424242424243</v>
      </c>
      <c r="N47" s="120">
        <v>5.5E-2</v>
      </c>
      <c r="O47" s="126">
        <f t="shared" si="1"/>
        <v>1.0300669037818249E-5</v>
      </c>
      <c r="P47" s="79">
        <f t="shared" si="7"/>
        <v>6.0536530617113688E-5</v>
      </c>
      <c r="Q47" s="97"/>
    </row>
    <row r="48" spans="2:17">
      <c r="B48" s="35" t="s">
        <v>852</v>
      </c>
      <c r="C48" s="120">
        <v>0.17899999999999999</v>
      </c>
      <c r="D48" s="110">
        <v>0</v>
      </c>
      <c r="E48" s="110">
        <v>0</v>
      </c>
      <c r="F48" s="120">
        <v>0.14099999999999999</v>
      </c>
      <c r="G48" s="120">
        <v>0.13700000000000001</v>
      </c>
      <c r="H48" s="115">
        <f t="shared" si="5"/>
        <v>3.8000000000000006E-2</v>
      </c>
      <c r="J48" s="292">
        <v>1.7999999999999999E-2</v>
      </c>
      <c r="K48" s="115">
        <f t="shared" si="6"/>
        <v>2.0000000000000007E-2</v>
      </c>
      <c r="M48" s="123">
        <f t="shared" si="8"/>
        <v>0.12578616352201263</v>
      </c>
      <c r="N48" s="120">
        <v>0.3</v>
      </c>
      <c r="O48" s="126">
        <f t="shared" si="1"/>
        <v>0</v>
      </c>
      <c r="P48" s="79">
        <f t="shared" si="7"/>
        <v>0</v>
      </c>
      <c r="Q48" s="97"/>
    </row>
    <row r="49" spans="2:17">
      <c r="B49" s="35" t="s">
        <v>853</v>
      </c>
      <c r="C49" s="120">
        <v>0.05</v>
      </c>
      <c r="D49" s="110">
        <v>0</v>
      </c>
      <c r="E49" s="110">
        <v>0</v>
      </c>
      <c r="F49" s="120">
        <v>3.3000000000000002E-2</v>
      </c>
      <c r="G49" s="120">
        <v>3.2000000000000001E-2</v>
      </c>
      <c r="H49" s="115">
        <f t="shared" si="5"/>
        <v>1.7000000000000001E-2</v>
      </c>
      <c r="J49" s="292">
        <v>3.0000000000000001E-3</v>
      </c>
      <c r="K49" s="115">
        <f t="shared" si="6"/>
        <v>1.4000000000000002E-2</v>
      </c>
      <c r="M49" s="123">
        <f t="shared" si="8"/>
        <v>0.3888888888888889</v>
      </c>
      <c r="N49" s="120">
        <v>0.11799999999999999</v>
      </c>
      <c r="O49" s="126">
        <f t="shared" si="1"/>
        <v>0</v>
      </c>
      <c r="P49" s="79">
        <f t="shared" si="7"/>
        <v>0</v>
      </c>
      <c r="Q49" s="97"/>
    </row>
    <row r="50" spans="2:17">
      <c r="B50" s="35" t="s">
        <v>854</v>
      </c>
      <c r="C50" s="120">
        <v>1.46</v>
      </c>
      <c r="D50" s="110">
        <v>0</v>
      </c>
      <c r="E50" s="110">
        <v>0</v>
      </c>
      <c r="F50" s="120">
        <v>1.4910000000000001</v>
      </c>
      <c r="G50" s="120">
        <v>1.2070000000000001</v>
      </c>
      <c r="H50" s="115">
        <f t="shared" si="5"/>
        <v>-3.1000000000000139E-2</v>
      </c>
      <c r="J50" s="292">
        <v>0.11899999999999999</v>
      </c>
      <c r="K50" s="115">
        <f t="shared" si="6"/>
        <v>-0.15000000000000013</v>
      </c>
      <c r="M50" s="123">
        <f t="shared" si="8"/>
        <v>-9.3167701863354116E-2</v>
      </c>
      <c r="N50" s="120">
        <v>2.0059999999999998</v>
      </c>
      <c r="O50" s="126">
        <f t="shared" si="1"/>
        <v>3.75693492542971E-4</v>
      </c>
      <c r="P50" s="79">
        <f t="shared" si="7"/>
        <v>3.2611024197433982E-4</v>
      </c>
      <c r="Q50" s="97"/>
    </row>
    <row r="51" spans="2:17">
      <c r="B51" s="35" t="s">
        <v>855</v>
      </c>
      <c r="C51" s="120">
        <v>0.15</v>
      </c>
      <c r="D51" s="110">
        <v>0</v>
      </c>
      <c r="E51" s="110">
        <v>0</v>
      </c>
      <c r="F51" s="120">
        <v>9.5000000000000001E-2</v>
      </c>
      <c r="G51" s="120">
        <v>7.1999999999999995E-2</v>
      </c>
      <c r="H51" s="115">
        <f t="shared" si="5"/>
        <v>5.4999999999999993E-2</v>
      </c>
      <c r="J51" s="292">
        <v>8.0000000000000002E-3</v>
      </c>
      <c r="K51" s="115">
        <f t="shared" si="6"/>
        <v>4.6999999999999993E-2</v>
      </c>
      <c r="M51" s="123">
        <f t="shared" si="8"/>
        <v>0.45631067961165039</v>
      </c>
      <c r="N51" s="120">
        <v>0.14599999999999999</v>
      </c>
      <c r="O51" s="126">
        <f t="shared" si="1"/>
        <v>0</v>
      </c>
      <c r="P51" s="79">
        <f t="shared" si="7"/>
        <v>0</v>
      </c>
      <c r="Q51" s="97"/>
    </row>
    <row r="52" spans="2:17">
      <c r="B52" s="35" t="s">
        <v>856</v>
      </c>
      <c r="C52" s="120">
        <v>0.308</v>
      </c>
      <c r="D52" s="110">
        <v>0</v>
      </c>
      <c r="E52" s="110">
        <v>0</v>
      </c>
      <c r="F52" s="120">
        <v>0.34100000000000003</v>
      </c>
      <c r="G52" s="120">
        <v>0.25700000000000001</v>
      </c>
      <c r="H52" s="115">
        <f t="shared" si="5"/>
        <v>-3.3000000000000029E-2</v>
      </c>
      <c r="J52" s="292">
        <v>3.4000000000000002E-2</v>
      </c>
      <c r="K52" s="115">
        <f t="shared" si="6"/>
        <v>-6.7000000000000032E-2</v>
      </c>
      <c r="M52" s="123">
        <f t="shared" si="8"/>
        <v>-0.17866666666666675</v>
      </c>
      <c r="N52" s="120">
        <v>0.35699999999999998</v>
      </c>
      <c r="O52" s="126">
        <f t="shared" si="1"/>
        <v>6.6860706300020267E-5</v>
      </c>
      <c r="P52" s="79">
        <f t="shared" si="7"/>
        <v>2.1343126085745154E-4</v>
      </c>
      <c r="Q52" s="97"/>
    </row>
    <row r="53" spans="2:17">
      <c r="B53" s="35" t="s">
        <v>857</v>
      </c>
      <c r="C53" s="120">
        <v>0.15</v>
      </c>
      <c r="D53" s="110">
        <v>0</v>
      </c>
      <c r="E53" s="110">
        <v>0</v>
      </c>
      <c r="F53" s="120">
        <v>0.14799999999999999</v>
      </c>
      <c r="G53" s="120">
        <v>9.6000000000000002E-2</v>
      </c>
      <c r="H53" s="115">
        <f t="shared" si="5"/>
        <v>2.0000000000000018E-3</v>
      </c>
      <c r="J53" s="292">
        <v>1.2E-2</v>
      </c>
      <c r="K53" s="115">
        <f t="shared" si="6"/>
        <v>-9.9999999999999985E-3</v>
      </c>
      <c r="M53" s="123">
        <f t="shared" si="8"/>
        <v>-6.2499999999999986E-2</v>
      </c>
      <c r="N53" s="120">
        <v>0.114</v>
      </c>
      <c r="O53" s="126">
        <f t="shared" si="1"/>
        <v>2.1350477642023282E-5</v>
      </c>
      <c r="P53" s="79">
        <f t="shared" si="7"/>
        <v>8.3400303289153399E-6</v>
      </c>
      <c r="Q53" s="97"/>
    </row>
    <row r="54" spans="2:17">
      <c r="B54" s="35" t="s">
        <v>858</v>
      </c>
      <c r="C54" s="120">
        <v>0.44800000000000001</v>
      </c>
      <c r="D54" s="110">
        <v>0</v>
      </c>
      <c r="E54" s="110">
        <v>0</v>
      </c>
      <c r="F54" s="120">
        <v>0.44</v>
      </c>
      <c r="G54" s="120">
        <v>0.42699999999999999</v>
      </c>
      <c r="H54" s="115">
        <f t="shared" si="5"/>
        <v>8.0000000000000071E-3</v>
      </c>
      <c r="J54" s="292">
        <v>7.8E-2</v>
      </c>
      <c r="K54" s="115">
        <f t="shared" si="6"/>
        <v>-6.9999999999999993E-2</v>
      </c>
      <c r="M54" s="123">
        <f t="shared" si="8"/>
        <v>-0.13513513513513511</v>
      </c>
      <c r="N54" s="120">
        <v>0.77500000000000002</v>
      </c>
      <c r="O54" s="126">
        <f t="shared" si="1"/>
        <v>1.4514579098743897E-4</v>
      </c>
      <c r="P54" s="79">
        <f t="shared" si="7"/>
        <v>2.6505805512680593E-4</v>
      </c>
      <c r="Q54" s="97"/>
    </row>
    <row r="55" spans="2:17">
      <c r="B55" s="35" t="s">
        <v>859</v>
      </c>
      <c r="C55" s="120">
        <v>0.19900000000000001</v>
      </c>
      <c r="D55" s="110">
        <v>0</v>
      </c>
      <c r="E55" s="110">
        <v>0</v>
      </c>
      <c r="F55" s="120">
        <v>0.187</v>
      </c>
      <c r="G55" s="120">
        <v>0.182</v>
      </c>
      <c r="H55" s="115">
        <f t="shared" si="5"/>
        <v>1.2000000000000011E-2</v>
      </c>
      <c r="J55" s="292">
        <v>3.9E-2</v>
      </c>
      <c r="K55" s="115">
        <f t="shared" si="6"/>
        <v>-2.6999999999999989E-2</v>
      </c>
      <c r="M55" s="123">
        <f t="shared" si="8"/>
        <v>-0.11946902654867252</v>
      </c>
      <c r="N55" s="120">
        <v>0.28699999999999998</v>
      </c>
      <c r="O55" s="126">
        <f t="shared" si="1"/>
        <v>5.3750763888251589E-5</v>
      </c>
      <c r="P55" s="79">
        <f t="shared" si="7"/>
        <v>7.6717649922733528E-5</v>
      </c>
      <c r="Q55" s="97"/>
    </row>
    <row r="56" spans="2:17">
      <c r="B56" s="35" t="s">
        <v>860</v>
      </c>
      <c r="C56" s="120">
        <v>0.1</v>
      </c>
      <c r="D56" s="110">
        <v>0</v>
      </c>
      <c r="E56" s="110">
        <v>0</v>
      </c>
      <c r="F56" s="120">
        <v>0.104</v>
      </c>
      <c r="G56" s="120">
        <v>6.7000000000000004E-2</v>
      </c>
      <c r="H56" s="115">
        <f t="shared" si="5"/>
        <v>-3.9999999999999897E-3</v>
      </c>
      <c r="J56" s="292">
        <v>8.0000000000000002E-3</v>
      </c>
      <c r="K56" s="115">
        <f t="shared" si="6"/>
        <v>-1.199999999999999E-2</v>
      </c>
      <c r="M56" s="123">
        <f t="shared" si="8"/>
        <v>-0.10714285714285707</v>
      </c>
      <c r="N56" s="120">
        <v>0.10199999999999999</v>
      </c>
      <c r="O56" s="126">
        <f t="shared" si="1"/>
        <v>1.9103058942862933E-5</v>
      </c>
      <c r="P56" s="79">
        <f t="shared" si="7"/>
        <v>2.1929531949715067E-5</v>
      </c>
      <c r="Q56" s="97"/>
    </row>
    <row r="57" spans="2:17">
      <c r="B57" s="35" t="s">
        <v>861</v>
      </c>
      <c r="C57" s="120">
        <v>0.1</v>
      </c>
      <c r="D57" s="110">
        <v>0</v>
      </c>
      <c r="E57" s="110">
        <v>0</v>
      </c>
      <c r="F57" s="120">
        <v>0.1</v>
      </c>
      <c r="G57" s="120">
        <v>6.7000000000000004E-2</v>
      </c>
      <c r="H57" s="115">
        <f t="shared" si="5"/>
        <v>0</v>
      </c>
      <c r="J57" s="292">
        <v>8.0000000000000002E-3</v>
      </c>
      <c r="K57" s="115">
        <f t="shared" si="6"/>
        <v>-8.0000000000000002E-3</v>
      </c>
      <c r="M57" s="123">
        <f t="shared" si="8"/>
        <v>-7.407407407407407E-2</v>
      </c>
      <c r="N57" s="120">
        <v>0.152</v>
      </c>
      <c r="O57" s="126">
        <f t="shared" si="1"/>
        <v>2.8467303522697705E-5</v>
      </c>
      <c r="P57" s="79">
        <f t="shared" si="7"/>
        <v>1.5619919628366365E-5</v>
      </c>
      <c r="Q57" s="97"/>
    </row>
    <row r="58" spans="2:17">
      <c r="B58" s="35" t="s">
        <v>862</v>
      </c>
      <c r="C58" s="120">
        <v>0.05</v>
      </c>
      <c r="D58" s="110">
        <v>0</v>
      </c>
      <c r="E58" s="110">
        <v>0</v>
      </c>
      <c r="F58" s="120">
        <v>6.0999999999999999E-2</v>
      </c>
      <c r="G58" s="120">
        <v>3.7999999999999999E-2</v>
      </c>
      <c r="H58" s="115">
        <f t="shared" si="5"/>
        <v>-1.0999999999999996E-2</v>
      </c>
      <c r="J58" s="292">
        <v>5.0000000000000001E-3</v>
      </c>
      <c r="K58" s="115">
        <f t="shared" si="6"/>
        <v>-1.5999999999999997E-2</v>
      </c>
      <c r="M58" s="123">
        <f t="shared" si="8"/>
        <v>-0.24242424242424238</v>
      </c>
      <c r="N58" s="120">
        <v>0.10199999999999999</v>
      </c>
      <c r="O58" s="126">
        <f t="shared" si="1"/>
        <v>1.9103058942862933E-5</v>
      </c>
      <c r="P58" s="79">
        <f t="shared" si="7"/>
        <v>1.1226774768991987E-4</v>
      </c>
      <c r="Q58" s="97"/>
    </row>
    <row r="59" spans="2:17">
      <c r="B59" s="35" t="s">
        <v>863</v>
      </c>
      <c r="C59" s="120">
        <v>0.04</v>
      </c>
      <c r="D59" s="110">
        <v>0</v>
      </c>
      <c r="E59" s="110">
        <v>0</v>
      </c>
      <c r="F59" s="120">
        <v>0.04</v>
      </c>
      <c r="G59" s="120">
        <v>2.8000000000000001E-2</v>
      </c>
      <c r="H59" s="115">
        <f t="shared" si="5"/>
        <v>0</v>
      </c>
      <c r="J59" s="292">
        <v>3.0000000000000001E-3</v>
      </c>
      <c r="K59" s="115">
        <f t="shared" si="6"/>
        <v>-3.0000000000000001E-3</v>
      </c>
      <c r="M59" s="123">
        <f t="shared" si="8"/>
        <v>-6.9767441860465115E-2</v>
      </c>
      <c r="N59" s="120">
        <v>7.0000000000000007E-2</v>
      </c>
      <c r="O59" s="126">
        <f t="shared" si="1"/>
        <v>1.3109942411768682E-5</v>
      </c>
      <c r="P59" s="79">
        <f t="shared" si="7"/>
        <v>6.3812591512124477E-6</v>
      </c>
      <c r="Q59" s="97"/>
    </row>
    <row r="60" spans="2:17">
      <c r="B60" s="35" t="s">
        <v>864</v>
      </c>
      <c r="C60" s="120">
        <v>0.14699999999999999</v>
      </c>
      <c r="D60" s="110">
        <v>0</v>
      </c>
      <c r="E60" s="110">
        <v>0</v>
      </c>
      <c r="F60" s="120">
        <v>0.16200000000000001</v>
      </c>
      <c r="G60" s="120">
        <v>0.11700000000000001</v>
      </c>
      <c r="H60" s="115">
        <f t="shared" si="5"/>
        <v>-1.5000000000000013E-2</v>
      </c>
      <c r="J60" s="292">
        <v>1.2999999999999999E-2</v>
      </c>
      <c r="K60" s="115">
        <f t="shared" si="6"/>
        <v>-2.8000000000000011E-2</v>
      </c>
      <c r="M60" s="123">
        <f t="shared" si="8"/>
        <v>-0.16000000000000006</v>
      </c>
      <c r="N60" s="120">
        <v>0.246</v>
      </c>
      <c r="O60" s="126">
        <f t="shared" si="1"/>
        <v>4.6072083332787077E-5</v>
      </c>
      <c r="P60" s="79">
        <f t="shared" si="7"/>
        <v>1.1794453333193499E-4</v>
      </c>
      <c r="Q60" s="97"/>
    </row>
    <row r="61" spans="2:17">
      <c r="B61" s="35" t="s">
        <v>865</v>
      </c>
      <c r="C61" s="120">
        <v>0.05</v>
      </c>
      <c r="D61" s="110">
        <v>0</v>
      </c>
      <c r="E61" s="110">
        <v>0</v>
      </c>
      <c r="F61" s="120">
        <v>2.3E-2</v>
      </c>
      <c r="G61" s="120">
        <v>1.4999999999999999E-2</v>
      </c>
      <c r="H61" s="115">
        <f t="shared" si="5"/>
        <v>2.7000000000000003E-2</v>
      </c>
      <c r="J61" s="292">
        <v>2E-3</v>
      </c>
      <c r="K61" s="115">
        <f t="shared" si="6"/>
        <v>2.5000000000000001E-2</v>
      </c>
      <c r="M61" s="123">
        <f t="shared" si="8"/>
        <v>1</v>
      </c>
      <c r="N61" s="120">
        <v>4.8000000000000001E-2</v>
      </c>
      <c r="O61" s="126">
        <f t="shared" si="1"/>
        <v>0</v>
      </c>
      <c r="P61" s="79">
        <f t="shared" si="7"/>
        <v>0</v>
      </c>
      <c r="Q61" s="97"/>
    </row>
    <row r="62" spans="2:17">
      <c r="B62" s="35" t="s">
        <v>866</v>
      </c>
      <c r="C62" s="120">
        <v>0.45</v>
      </c>
      <c r="D62" s="110">
        <v>0</v>
      </c>
      <c r="E62" s="110">
        <v>0</v>
      </c>
      <c r="F62" s="120">
        <v>0.42599999999999999</v>
      </c>
      <c r="G62" s="120">
        <v>0.32800000000000001</v>
      </c>
      <c r="H62" s="115">
        <f t="shared" si="5"/>
        <v>2.4000000000000021E-2</v>
      </c>
      <c r="J62" s="292">
        <v>3.4000000000000002E-2</v>
      </c>
      <c r="K62" s="115">
        <f t="shared" si="6"/>
        <v>-9.9999999999999811E-3</v>
      </c>
      <c r="M62" s="123">
        <f t="shared" si="8"/>
        <v>-2.173913043478257E-2</v>
      </c>
      <c r="N62" s="120">
        <v>0.95199999999999996</v>
      </c>
      <c r="O62" s="126">
        <f t="shared" si="1"/>
        <v>1.7829521680005406E-4</v>
      </c>
      <c r="P62" s="79">
        <f t="shared" si="7"/>
        <v>8.4260499432917511E-6</v>
      </c>
      <c r="Q62" s="97"/>
    </row>
    <row r="63" spans="2:17">
      <c r="B63" s="35" t="s">
        <v>867</v>
      </c>
      <c r="C63" s="120">
        <v>1.5</v>
      </c>
      <c r="D63" s="110">
        <v>0</v>
      </c>
      <c r="E63" s="110">
        <v>0</v>
      </c>
      <c r="F63" s="120">
        <v>1.175</v>
      </c>
      <c r="G63" s="120">
        <v>0.90500000000000003</v>
      </c>
      <c r="H63" s="115">
        <f>+C63+D63-E63-F63</f>
        <v>0.32499999999999996</v>
      </c>
      <c r="J63" s="292">
        <v>0.161</v>
      </c>
      <c r="K63" s="115">
        <f>+H63-J63</f>
        <v>0.16399999999999995</v>
      </c>
      <c r="M63" s="123">
        <f>+IF(ISERROR(K63/(F63+J63)),0,K63/(F63+J63))</f>
        <v>0.12275449101796403</v>
      </c>
      <c r="N63" s="120">
        <v>1.5960000000000001</v>
      </c>
      <c r="O63" s="126">
        <f t="shared" si="1"/>
        <v>0</v>
      </c>
      <c r="P63" s="79">
        <f>(M63^2*O63)*100</f>
        <v>0</v>
      </c>
      <c r="Q63" s="97"/>
    </row>
    <row r="64" spans="2:17">
      <c r="B64" s="35" t="s">
        <v>868</v>
      </c>
      <c r="C64" s="120">
        <v>5.8000000000000003E-2</v>
      </c>
      <c r="D64" s="110">
        <v>0</v>
      </c>
      <c r="E64" s="110">
        <v>0</v>
      </c>
      <c r="F64" s="120">
        <v>4.5999999999999999E-2</v>
      </c>
      <c r="G64" s="120">
        <v>4.4999999999999998E-2</v>
      </c>
      <c r="H64" s="115">
        <f t="shared" ref="H64:H87" si="9">+C64+D64-E64-F64</f>
        <v>1.2000000000000004E-2</v>
      </c>
      <c r="J64" s="292">
        <v>4.0000000000000001E-3</v>
      </c>
      <c r="K64" s="115">
        <f t="shared" ref="K64:K87" si="10">+H64-J64</f>
        <v>8.0000000000000036E-3</v>
      </c>
      <c r="M64" s="123">
        <f>+IF(ISERROR(K64/(F64+J64)),0,K64/(F64+J64))</f>
        <v>0.16000000000000006</v>
      </c>
      <c r="N64" s="120">
        <v>4.8000000000000001E-2</v>
      </c>
      <c r="O64" s="126">
        <f t="shared" si="1"/>
        <v>0</v>
      </c>
      <c r="P64" s="79">
        <f t="shared" ref="P64:P87" si="11">(M64^2*O64)*100</f>
        <v>0</v>
      </c>
      <c r="Q64" s="97"/>
    </row>
    <row r="65" spans="2:17">
      <c r="B65" s="35" t="s">
        <v>869</v>
      </c>
      <c r="C65" s="120">
        <v>0.32500000000000001</v>
      </c>
      <c r="D65" s="110">
        <v>0</v>
      </c>
      <c r="E65" s="110">
        <v>0</v>
      </c>
      <c r="F65" s="120">
        <v>0.3</v>
      </c>
      <c r="G65" s="120">
        <v>0.22700000000000001</v>
      </c>
      <c r="H65" s="115">
        <f t="shared" si="9"/>
        <v>2.5000000000000022E-2</v>
      </c>
      <c r="J65" s="292">
        <v>3.1E-2</v>
      </c>
      <c r="K65" s="115">
        <f t="shared" si="10"/>
        <v>-5.9999999999999776E-3</v>
      </c>
      <c r="M65" s="123">
        <f t="shared" ref="M65:M87" si="12">+IF(ISERROR(K65/(F65+J65)),0,K65/(F65+J65))</f>
        <v>-1.8126888217522594E-2</v>
      </c>
      <c r="N65" s="120">
        <v>0.52900000000000003</v>
      </c>
      <c r="O65" s="126">
        <f t="shared" si="1"/>
        <v>9.9073707654651896E-5</v>
      </c>
      <c r="P65" s="79">
        <f t="shared" si="11"/>
        <v>3.2554042730236516E-6</v>
      </c>
      <c r="Q65" s="97"/>
    </row>
    <row r="66" spans="2:17">
      <c r="B66" s="35" t="s">
        <v>870</v>
      </c>
      <c r="C66" s="120">
        <v>2.4E-2</v>
      </c>
      <c r="D66" s="110">
        <v>0</v>
      </c>
      <c r="E66" s="110">
        <v>0</v>
      </c>
      <c r="F66" s="120">
        <v>4.2000000000000003E-2</v>
      </c>
      <c r="G66" s="120">
        <v>2.8000000000000001E-2</v>
      </c>
      <c r="H66" s="115">
        <f t="shared" si="9"/>
        <v>-1.8000000000000002E-2</v>
      </c>
      <c r="J66" s="292">
        <v>3.0000000000000001E-3</v>
      </c>
      <c r="K66" s="115">
        <f t="shared" si="10"/>
        <v>-2.1000000000000001E-2</v>
      </c>
      <c r="M66" s="123">
        <f t="shared" si="12"/>
        <v>-0.46666666666666662</v>
      </c>
      <c r="N66" s="120">
        <v>6.6000000000000003E-2</v>
      </c>
      <c r="O66" s="126">
        <f t="shared" si="1"/>
        <v>1.23608028453819E-5</v>
      </c>
      <c r="P66" s="79">
        <f t="shared" si="11"/>
        <v>2.6919081752165019E-4</v>
      </c>
      <c r="Q66" s="97"/>
    </row>
    <row r="67" spans="2:17">
      <c r="B67" s="35" t="s">
        <v>871</v>
      </c>
      <c r="C67" s="120">
        <v>0.127</v>
      </c>
      <c r="D67" s="110">
        <v>0</v>
      </c>
      <c r="E67" s="110">
        <v>0</v>
      </c>
      <c r="F67" s="120">
        <v>0.17699999999999999</v>
      </c>
      <c r="G67" s="120">
        <v>0.13200000000000001</v>
      </c>
      <c r="H67" s="115">
        <f t="shared" si="9"/>
        <v>-4.9999999999999989E-2</v>
      </c>
      <c r="J67" s="292">
        <v>1.4E-2</v>
      </c>
      <c r="K67" s="115">
        <f t="shared" si="10"/>
        <v>-6.3999999999999987E-2</v>
      </c>
      <c r="M67" s="123">
        <f t="shared" si="12"/>
        <v>-0.33507853403141352</v>
      </c>
      <c r="N67" s="120">
        <v>0.23200000000000001</v>
      </c>
      <c r="O67" s="126">
        <f t="shared" si="1"/>
        <v>4.3450094850433347E-5</v>
      </c>
      <c r="P67" s="79">
        <f t="shared" si="11"/>
        <v>4.8784734110187468E-4</v>
      </c>
      <c r="Q67" s="97"/>
    </row>
    <row r="68" spans="2:17">
      <c r="B68" s="35" t="s">
        <v>872</v>
      </c>
      <c r="C68" s="120">
        <v>0.01</v>
      </c>
      <c r="D68" s="110">
        <v>0</v>
      </c>
      <c r="E68" s="110">
        <v>0</v>
      </c>
      <c r="F68" s="120">
        <v>3.0000000000000001E-3</v>
      </c>
      <c r="G68" s="120">
        <v>2E-3</v>
      </c>
      <c r="H68" s="115">
        <f t="shared" si="9"/>
        <v>7.0000000000000001E-3</v>
      </c>
      <c r="J68" s="292">
        <v>0</v>
      </c>
      <c r="K68" s="115">
        <f t="shared" si="10"/>
        <v>7.0000000000000001E-3</v>
      </c>
      <c r="M68" s="123">
        <f t="shared" si="12"/>
        <v>2.3333333333333335</v>
      </c>
      <c r="N68" s="120">
        <v>2.1000000000000001E-2</v>
      </c>
      <c r="O68" s="126">
        <f t="shared" si="1"/>
        <v>0</v>
      </c>
      <c r="P68" s="79">
        <f t="shared" si="11"/>
        <v>0</v>
      </c>
      <c r="Q68" s="97"/>
    </row>
    <row r="69" spans="2:17">
      <c r="B69" s="35" t="s">
        <v>873</v>
      </c>
      <c r="C69" s="120">
        <v>0.38</v>
      </c>
      <c r="D69" s="110">
        <v>0</v>
      </c>
      <c r="E69" s="110">
        <v>0</v>
      </c>
      <c r="F69" s="120">
        <v>0.27600000000000002</v>
      </c>
      <c r="G69" s="120">
        <v>0.19700000000000001</v>
      </c>
      <c r="H69" s="115">
        <f t="shared" si="9"/>
        <v>0.10399999999999998</v>
      </c>
      <c r="J69" s="292">
        <v>2.1999999999999999E-2</v>
      </c>
      <c r="K69" s="115">
        <f t="shared" si="10"/>
        <v>8.199999999999999E-2</v>
      </c>
      <c r="M69" s="123">
        <f t="shared" si="12"/>
        <v>0.27516778523489926</v>
      </c>
      <c r="N69" s="120">
        <v>0.40300000000000002</v>
      </c>
      <c r="O69" s="126">
        <f t="shared" si="1"/>
        <v>0</v>
      </c>
      <c r="P69" s="79">
        <f t="shared" si="11"/>
        <v>0</v>
      </c>
      <c r="Q69" s="97"/>
    </row>
    <row r="70" spans="2:17">
      <c r="B70" s="35" t="s">
        <v>874</v>
      </c>
      <c r="C70" s="120">
        <v>0.24399999999999999</v>
      </c>
      <c r="D70" s="110">
        <v>0</v>
      </c>
      <c r="E70" s="110">
        <v>0</v>
      </c>
      <c r="F70" s="120">
        <v>0.153</v>
      </c>
      <c r="G70" s="120">
        <v>0.12</v>
      </c>
      <c r="H70" s="115">
        <f t="shared" si="9"/>
        <v>9.0999999999999998E-2</v>
      </c>
      <c r="J70" s="292">
        <v>1.2E-2</v>
      </c>
      <c r="K70" s="115">
        <f t="shared" si="10"/>
        <v>7.9000000000000001E-2</v>
      </c>
      <c r="M70" s="123">
        <f t="shared" si="12"/>
        <v>0.47878787878787876</v>
      </c>
      <c r="N70" s="120">
        <v>0.21</v>
      </c>
      <c r="O70" s="126">
        <f t="shared" si="1"/>
        <v>0</v>
      </c>
      <c r="P70" s="79">
        <f t="shared" si="11"/>
        <v>0</v>
      </c>
      <c r="Q70" s="97"/>
    </row>
    <row r="71" spans="2:17">
      <c r="B71" s="35" t="s">
        <v>875</v>
      </c>
      <c r="C71" s="120">
        <v>0.19500000000000001</v>
      </c>
      <c r="D71" s="110">
        <v>0</v>
      </c>
      <c r="E71" s="110">
        <v>0</v>
      </c>
      <c r="F71" s="120">
        <v>5.2999999999999999E-2</v>
      </c>
      <c r="G71" s="120">
        <v>3.7999999999999999E-2</v>
      </c>
      <c r="H71" s="115">
        <f t="shared" si="9"/>
        <v>0.14200000000000002</v>
      </c>
      <c r="J71" s="292">
        <v>4.0000000000000001E-3</v>
      </c>
      <c r="K71" s="115">
        <f t="shared" si="10"/>
        <v>0.13800000000000001</v>
      </c>
      <c r="M71" s="123">
        <f t="shared" si="12"/>
        <v>2.4210526315789478</v>
      </c>
      <c r="N71" s="120">
        <v>0.223</v>
      </c>
      <c r="O71" s="126">
        <f t="shared" si="1"/>
        <v>0</v>
      </c>
      <c r="P71" s="79">
        <f t="shared" si="11"/>
        <v>0</v>
      </c>
      <c r="Q71" s="97"/>
    </row>
    <row r="72" spans="2:17">
      <c r="B72" s="35" t="s">
        <v>876</v>
      </c>
      <c r="C72" s="120">
        <v>2.5999999999999999E-2</v>
      </c>
      <c r="D72" s="110">
        <v>0</v>
      </c>
      <c r="E72" s="110">
        <v>0</v>
      </c>
      <c r="F72" s="120">
        <v>1.7000000000000001E-2</v>
      </c>
      <c r="G72" s="120">
        <v>0.01</v>
      </c>
      <c r="H72" s="115">
        <f t="shared" si="9"/>
        <v>8.9999999999999976E-3</v>
      </c>
      <c r="J72" s="292">
        <v>2E-3</v>
      </c>
      <c r="K72" s="115">
        <f t="shared" si="10"/>
        <v>6.9999999999999975E-3</v>
      </c>
      <c r="M72" s="123">
        <f t="shared" si="12"/>
        <v>0.36842105263157876</v>
      </c>
      <c r="N72" s="120">
        <v>5.2999999999999999E-2</v>
      </c>
      <c r="O72" s="126">
        <f t="shared" si="1"/>
        <v>0</v>
      </c>
      <c r="P72" s="79">
        <f t="shared" si="11"/>
        <v>0</v>
      </c>
      <c r="Q72" s="97"/>
    </row>
    <row r="73" spans="2:17">
      <c r="B73" s="35" t="s">
        <v>877</v>
      </c>
      <c r="C73" s="120">
        <v>2.2069999999999999</v>
      </c>
      <c r="D73" s="110">
        <v>0</v>
      </c>
      <c r="E73" s="110">
        <v>0</v>
      </c>
      <c r="F73" s="120">
        <v>2.5270000000000001</v>
      </c>
      <c r="G73" s="120">
        <v>2.097</v>
      </c>
      <c r="H73" s="115">
        <f t="shared" si="9"/>
        <v>-0.32000000000000028</v>
      </c>
      <c r="J73" s="292">
        <v>0.20200000000000001</v>
      </c>
      <c r="K73" s="115">
        <f t="shared" si="10"/>
        <v>-0.52200000000000024</v>
      </c>
      <c r="M73" s="123">
        <f t="shared" si="12"/>
        <v>-0.19127885672407482</v>
      </c>
      <c r="N73" s="120">
        <v>3.823</v>
      </c>
      <c r="O73" s="126">
        <f t="shared" si="1"/>
        <v>7.1599014057416668E-4</v>
      </c>
      <c r="P73" s="79">
        <f t="shared" si="11"/>
        <v>2.6196361604504336E-3</v>
      </c>
      <c r="Q73" s="97"/>
    </row>
    <row r="74" spans="2:17">
      <c r="B74" s="35" t="s">
        <v>878</v>
      </c>
      <c r="C74" s="120">
        <v>1.0289999999999999</v>
      </c>
      <c r="D74" s="110">
        <v>0</v>
      </c>
      <c r="E74" s="110">
        <v>0</v>
      </c>
      <c r="F74" s="120">
        <v>0.47799999999999998</v>
      </c>
      <c r="G74" s="120">
        <v>0.46400000000000002</v>
      </c>
      <c r="H74" s="115">
        <f t="shared" si="9"/>
        <v>0.55099999999999993</v>
      </c>
      <c r="J74" s="292">
        <v>6.8000000000000005E-2</v>
      </c>
      <c r="K74" s="115">
        <f t="shared" si="10"/>
        <v>0.48299999999999993</v>
      </c>
      <c r="M74" s="123">
        <f t="shared" si="12"/>
        <v>0.88461538461538447</v>
      </c>
      <c r="N74" s="120">
        <v>1.373</v>
      </c>
      <c r="O74" s="126">
        <f t="shared" si="1"/>
        <v>0</v>
      </c>
      <c r="P74" s="79">
        <f t="shared" si="11"/>
        <v>0</v>
      </c>
      <c r="Q74" s="97"/>
    </row>
    <row r="75" spans="2:17">
      <c r="B75" s="35" t="s">
        <v>879</v>
      </c>
      <c r="C75" s="120">
        <v>0.35299999999999998</v>
      </c>
      <c r="D75" s="110">
        <v>0</v>
      </c>
      <c r="E75" s="110">
        <v>0</v>
      </c>
      <c r="F75" s="120">
        <v>0.53700000000000003</v>
      </c>
      <c r="G75" s="120">
        <v>0.41299999999999998</v>
      </c>
      <c r="H75" s="115">
        <f t="shared" si="9"/>
        <v>-0.18400000000000005</v>
      </c>
      <c r="J75" s="292">
        <v>4.2999999999999997E-2</v>
      </c>
      <c r="K75" s="115">
        <f t="shared" si="10"/>
        <v>-0.22700000000000004</v>
      </c>
      <c r="M75" s="123">
        <f t="shared" si="12"/>
        <v>-0.39137931034482759</v>
      </c>
      <c r="N75" s="120">
        <v>0.54900000000000004</v>
      </c>
      <c r="O75" s="126">
        <f t="shared" si="1"/>
        <v>1.028194054865858E-4</v>
      </c>
      <c r="P75" s="79">
        <f t="shared" si="11"/>
        <v>1.5749646686439595E-3</v>
      </c>
      <c r="Q75" s="97"/>
    </row>
    <row r="76" spans="2:17">
      <c r="B76" s="35" t="s">
        <v>880</v>
      </c>
      <c r="C76" s="120">
        <v>0.29599999999999999</v>
      </c>
      <c r="D76" s="110">
        <v>0</v>
      </c>
      <c r="E76" s="110">
        <v>0</v>
      </c>
      <c r="F76" s="120">
        <v>0.307</v>
      </c>
      <c r="G76" s="120">
        <v>0.23899999999999999</v>
      </c>
      <c r="H76" s="115">
        <f t="shared" si="9"/>
        <v>-1.100000000000001E-2</v>
      </c>
      <c r="J76" s="292">
        <v>2.5000000000000001E-2</v>
      </c>
      <c r="K76" s="115">
        <f t="shared" si="10"/>
        <v>-3.6000000000000011E-2</v>
      </c>
      <c r="M76" s="123">
        <f t="shared" si="12"/>
        <v>-0.10843373493975907</v>
      </c>
      <c r="N76" s="120">
        <v>0.39600000000000002</v>
      </c>
      <c r="O76" s="126">
        <f t="shared" si="1"/>
        <v>7.4164817072291394E-5</v>
      </c>
      <c r="P76" s="79">
        <f t="shared" si="11"/>
        <v>8.7202063911389266E-5</v>
      </c>
      <c r="Q76" s="97"/>
    </row>
    <row r="77" spans="2:17">
      <c r="B77" s="35" t="s">
        <v>881</v>
      </c>
      <c r="C77" s="120">
        <v>0.4</v>
      </c>
      <c r="D77" s="110">
        <v>0</v>
      </c>
      <c r="E77" s="110">
        <v>0</v>
      </c>
      <c r="F77" s="120">
        <v>0.47799999999999998</v>
      </c>
      <c r="G77" s="120">
        <v>0.38700000000000001</v>
      </c>
      <c r="H77" s="115">
        <f t="shared" si="9"/>
        <v>-7.7999999999999958E-2</v>
      </c>
      <c r="J77" s="292">
        <v>0.05</v>
      </c>
      <c r="K77" s="115">
        <f t="shared" si="10"/>
        <v>-0.12799999999999995</v>
      </c>
      <c r="M77" s="123">
        <f t="shared" si="12"/>
        <v>-0.24242424242424232</v>
      </c>
      <c r="N77" s="120">
        <v>0.66</v>
      </c>
      <c r="O77" s="126">
        <f t="shared" si="1"/>
        <v>1.2360802845381901E-4</v>
      </c>
      <c r="P77" s="79">
        <f t="shared" si="11"/>
        <v>7.2643836740536366E-4</v>
      </c>
      <c r="Q77" s="97"/>
    </row>
    <row r="78" spans="2:17">
      <c r="B78" s="35" t="s">
        <v>882</v>
      </c>
      <c r="C78" s="120">
        <v>0.13800000000000001</v>
      </c>
      <c r="D78" s="110">
        <v>0</v>
      </c>
      <c r="E78" s="110">
        <v>0</v>
      </c>
      <c r="F78" s="120">
        <v>0.19</v>
      </c>
      <c r="G78" s="120">
        <v>0.13700000000000001</v>
      </c>
      <c r="H78" s="115">
        <f t="shared" si="9"/>
        <v>-5.1999999999999991E-2</v>
      </c>
      <c r="J78" s="292">
        <v>1.4999999999999999E-2</v>
      </c>
      <c r="K78" s="115">
        <f t="shared" si="10"/>
        <v>-6.699999999999999E-2</v>
      </c>
      <c r="M78" s="123">
        <f t="shared" si="12"/>
        <v>-0.32682926829268283</v>
      </c>
      <c r="N78" s="120">
        <v>0.34899999999999998</v>
      </c>
      <c r="O78" s="126">
        <f t="shared" ref="O78:O141" si="13">IF(K78&lt;0,N78/$N$263,0)</f>
        <v>6.53624271672467E-5</v>
      </c>
      <c r="P78" s="79">
        <f t="shared" si="11"/>
        <v>6.9818426068713922E-4</v>
      </c>
      <c r="Q78" s="97"/>
    </row>
    <row r="79" spans="2:17">
      <c r="B79" s="35" t="s">
        <v>883</v>
      </c>
      <c r="C79" s="120">
        <v>0.19</v>
      </c>
      <c r="D79" s="110">
        <v>0</v>
      </c>
      <c r="E79" s="110">
        <v>0</v>
      </c>
      <c r="F79" s="120">
        <v>0.22600000000000001</v>
      </c>
      <c r="G79" s="120">
        <v>0.17699999999999999</v>
      </c>
      <c r="H79" s="115">
        <f t="shared" si="9"/>
        <v>-3.6000000000000004E-2</v>
      </c>
      <c r="J79" s="292">
        <v>1.7999999999999999E-2</v>
      </c>
      <c r="K79" s="115">
        <f t="shared" si="10"/>
        <v>-5.4000000000000006E-2</v>
      </c>
      <c r="M79" s="123">
        <f t="shared" si="12"/>
        <v>-0.22131147540983609</v>
      </c>
      <c r="N79" s="120">
        <v>0.54600000000000004</v>
      </c>
      <c r="O79" s="126">
        <f t="shared" si="13"/>
        <v>1.0225755081179572E-4</v>
      </c>
      <c r="P79" s="79">
        <f t="shared" si="11"/>
        <v>5.0084489748588484E-4</v>
      </c>
      <c r="Q79" s="97"/>
    </row>
    <row r="80" spans="2:17">
      <c r="B80" s="35" t="s">
        <v>884</v>
      </c>
      <c r="C80" s="120">
        <v>0.17</v>
      </c>
      <c r="D80" s="110">
        <v>0</v>
      </c>
      <c r="E80" s="110">
        <v>0</v>
      </c>
      <c r="F80" s="120">
        <v>0.10199999999999999</v>
      </c>
      <c r="G80" s="120">
        <v>8.1000000000000003E-2</v>
      </c>
      <c r="H80" s="115">
        <f t="shared" si="9"/>
        <v>6.8000000000000019E-2</v>
      </c>
      <c r="J80" s="292">
        <v>8.0000000000000002E-3</v>
      </c>
      <c r="K80" s="115">
        <f t="shared" si="10"/>
        <v>6.0000000000000019E-2</v>
      </c>
      <c r="M80" s="123">
        <f t="shared" si="12"/>
        <v>0.54545454545454564</v>
      </c>
      <c r="N80" s="120">
        <v>0.23899999999999999</v>
      </c>
      <c r="O80" s="126">
        <f t="shared" si="13"/>
        <v>0</v>
      </c>
      <c r="P80" s="79">
        <f t="shared" si="11"/>
        <v>0</v>
      </c>
      <c r="Q80" s="97"/>
    </row>
    <row r="81" spans="2:17">
      <c r="B81" s="35" t="s">
        <v>885</v>
      </c>
      <c r="C81" s="120">
        <v>0.245</v>
      </c>
      <c r="D81" s="110">
        <v>0</v>
      </c>
      <c r="E81" s="110">
        <v>0</v>
      </c>
      <c r="F81" s="120">
        <v>0.27800000000000002</v>
      </c>
      <c r="G81" s="120">
        <v>0.218</v>
      </c>
      <c r="H81" s="115">
        <f t="shared" si="9"/>
        <v>-3.3000000000000029E-2</v>
      </c>
      <c r="J81" s="292">
        <v>4.2000000000000003E-2</v>
      </c>
      <c r="K81" s="115">
        <f t="shared" si="10"/>
        <v>-7.5000000000000039E-2</v>
      </c>
      <c r="M81" s="123">
        <f t="shared" si="12"/>
        <v>-0.23437500000000011</v>
      </c>
      <c r="N81" s="120">
        <v>0.54100000000000004</v>
      </c>
      <c r="O81" s="126">
        <f t="shared" si="13"/>
        <v>1.0132112635381225E-4</v>
      </c>
      <c r="P81" s="79">
        <f t="shared" si="11"/>
        <v>5.5657357005878369E-4</v>
      </c>
      <c r="Q81" s="97"/>
    </row>
    <row r="82" spans="2:17">
      <c r="B82" s="35" t="s">
        <v>886</v>
      </c>
      <c r="C82" s="120">
        <v>0.54800000000000004</v>
      </c>
      <c r="D82" s="110">
        <v>0</v>
      </c>
      <c r="E82" s="110">
        <v>0</v>
      </c>
      <c r="F82" s="120">
        <v>0.64200000000000002</v>
      </c>
      <c r="G82" s="120">
        <v>0.47899999999999998</v>
      </c>
      <c r="H82" s="115">
        <f t="shared" si="9"/>
        <v>-9.3999999999999972E-2</v>
      </c>
      <c r="J82" s="292">
        <v>5.0999999999999997E-2</v>
      </c>
      <c r="K82" s="115">
        <f t="shared" si="10"/>
        <v>-0.14499999999999996</v>
      </c>
      <c r="M82" s="123">
        <f t="shared" si="12"/>
        <v>-0.20923520923520916</v>
      </c>
      <c r="N82" s="120">
        <v>0.91300000000000003</v>
      </c>
      <c r="O82" s="126">
        <f t="shared" si="13"/>
        <v>1.7099110602778294E-4</v>
      </c>
      <c r="P82" s="79">
        <f t="shared" si="11"/>
        <v>7.4858833734877815E-4</v>
      </c>
      <c r="Q82" s="97"/>
    </row>
    <row r="83" spans="2:17">
      <c r="B83" s="35" t="s">
        <v>887</v>
      </c>
      <c r="C83" s="120">
        <v>0.2</v>
      </c>
      <c r="D83" s="110">
        <v>0</v>
      </c>
      <c r="E83" s="110">
        <v>0</v>
      </c>
      <c r="F83" s="120">
        <v>0.19900000000000001</v>
      </c>
      <c r="G83" s="120">
        <v>0.14000000000000001</v>
      </c>
      <c r="H83" s="115">
        <f t="shared" si="9"/>
        <v>1.0000000000000009E-3</v>
      </c>
      <c r="J83" s="292">
        <v>2.5000000000000001E-2</v>
      </c>
      <c r="K83" s="115">
        <f t="shared" si="10"/>
        <v>-2.4E-2</v>
      </c>
      <c r="M83" s="123">
        <f t="shared" si="12"/>
        <v>-0.10714285714285714</v>
      </c>
      <c r="N83" s="120">
        <v>0.26400000000000001</v>
      </c>
      <c r="O83" s="126">
        <f t="shared" si="13"/>
        <v>4.9443211381527598E-5</v>
      </c>
      <c r="P83" s="79">
        <f t="shared" si="11"/>
        <v>5.6758788575733204E-5</v>
      </c>
      <c r="Q83" s="97"/>
    </row>
    <row r="84" spans="2:17">
      <c r="B84" s="35" t="s">
        <v>888</v>
      </c>
      <c r="C84" s="120">
        <v>0.98499999999999999</v>
      </c>
      <c r="D84" s="110">
        <v>0</v>
      </c>
      <c r="E84" s="110">
        <v>0</v>
      </c>
      <c r="F84" s="120">
        <v>0.93899999999999995</v>
      </c>
      <c r="G84" s="120">
        <v>0.73699999999999999</v>
      </c>
      <c r="H84" s="115">
        <f t="shared" si="9"/>
        <v>4.6000000000000041E-2</v>
      </c>
      <c r="J84" s="292">
        <v>7.4999999999999997E-2</v>
      </c>
      <c r="K84" s="115">
        <f t="shared" si="10"/>
        <v>-2.8999999999999956E-2</v>
      </c>
      <c r="M84" s="123">
        <f t="shared" si="12"/>
        <v>-2.8599605522682401E-2</v>
      </c>
      <c r="N84" s="120">
        <v>1.581</v>
      </c>
      <c r="O84" s="126">
        <f t="shared" si="13"/>
        <v>2.9609741361437549E-4</v>
      </c>
      <c r="P84" s="79">
        <f t="shared" si="11"/>
        <v>2.4218915931368047E-5</v>
      </c>
      <c r="Q84" s="97"/>
    </row>
    <row r="85" spans="2:17">
      <c r="B85" s="35" t="s">
        <v>889</v>
      </c>
      <c r="C85" s="120">
        <v>0.16</v>
      </c>
      <c r="D85" s="110">
        <v>0</v>
      </c>
      <c r="E85" s="110">
        <v>0</v>
      </c>
      <c r="F85" s="120">
        <v>0.14399999999999999</v>
      </c>
      <c r="G85" s="120">
        <v>9.6000000000000002E-2</v>
      </c>
      <c r="H85" s="115">
        <f t="shared" si="9"/>
        <v>1.6000000000000014E-2</v>
      </c>
      <c r="J85" s="292">
        <v>1.0999999999999999E-2</v>
      </c>
      <c r="K85" s="115">
        <f t="shared" si="10"/>
        <v>5.0000000000000148E-3</v>
      </c>
      <c r="M85" s="123">
        <f t="shared" si="12"/>
        <v>3.2258064516129129E-2</v>
      </c>
      <c r="N85" s="120">
        <v>0.17299999999999999</v>
      </c>
      <c r="O85" s="126">
        <f t="shared" si="13"/>
        <v>0</v>
      </c>
      <c r="P85" s="79">
        <f t="shared" si="11"/>
        <v>0</v>
      </c>
      <c r="Q85" s="97"/>
    </row>
    <row r="86" spans="2:17">
      <c r="B86" s="35" t="s">
        <v>890</v>
      </c>
      <c r="C86" s="120">
        <v>2.3E-2</v>
      </c>
      <c r="D86" s="110">
        <v>0</v>
      </c>
      <c r="E86" s="110">
        <v>0</v>
      </c>
      <c r="F86" s="120">
        <v>6.6000000000000003E-2</v>
      </c>
      <c r="G86" s="120">
        <v>4.3999999999999997E-2</v>
      </c>
      <c r="H86" s="115">
        <f t="shared" si="9"/>
        <v>-4.3000000000000003E-2</v>
      </c>
      <c r="J86" s="292">
        <v>7.0000000000000001E-3</v>
      </c>
      <c r="K86" s="115">
        <f t="shared" si="10"/>
        <v>-0.05</v>
      </c>
      <c r="M86" s="123">
        <f t="shared" si="12"/>
        <v>-0.68493150684931503</v>
      </c>
      <c r="N86" s="120">
        <v>7.0999999999999994E-2</v>
      </c>
      <c r="O86" s="126">
        <f t="shared" si="13"/>
        <v>1.3297227303365376E-5</v>
      </c>
      <c r="P86" s="79">
        <f t="shared" si="11"/>
        <v>6.2381437902821245E-4</v>
      </c>
      <c r="Q86" s="97"/>
    </row>
    <row r="87" spans="2:17">
      <c r="B87" s="35" t="s">
        <v>891</v>
      </c>
      <c r="C87" s="120">
        <v>1.722</v>
      </c>
      <c r="D87" s="110">
        <v>0</v>
      </c>
      <c r="E87" s="110">
        <v>0</v>
      </c>
      <c r="F87" s="120">
        <v>1.8680000000000001</v>
      </c>
      <c r="G87" s="120">
        <v>1.4630000000000001</v>
      </c>
      <c r="H87" s="115">
        <f t="shared" si="9"/>
        <v>-0.14600000000000013</v>
      </c>
      <c r="J87" s="292">
        <v>0.24399999999999999</v>
      </c>
      <c r="K87" s="115">
        <f t="shared" si="10"/>
        <v>-0.39000000000000012</v>
      </c>
      <c r="M87" s="123">
        <f t="shared" si="12"/>
        <v>-0.18465909090909097</v>
      </c>
      <c r="N87" s="120">
        <v>2.9609999999999999</v>
      </c>
      <c r="O87" s="126">
        <f t="shared" si="13"/>
        <v>5.5455056401781521E-4</v>
      </c>
      <c r="P87" s="79">
        <f t="shared" si="11"/>
        <v>1.8909608511228618E-3</v>
      </c>
      <c r="Q87" s="97"/>
    </row>
    <row r="88" spans="2:17">
      <c r="B88" s="35" t="s">
        <v>892</v>
      </c>
      <c r="C88" s="120">
        <v>0.51700000000000002</v>
      </c>
      <c r="D88" s="110">
        <v>0</v>
      </c>
      <c r="E88" s="110">
        <v>0</v>
      </c>
      <c r="F88" s="120">
        <v>0.50900000000000001</v>
      </c>
      <c r="G88" s="120">
        <v>0.49399999999999999</v>
      </c>
      <c r="H88" s="115">
        <f>+C88+D88-E88-F88</f>
        <v>8.0000000000000071E-3</v>
      </c>
      <c r="J88" s="292">
        <v>4.1000000000000002E-2</v>
      </c>
      <c r="K88" s="115">
        <f>+H88-J88</f>
        <v>-3.2999999999999995E-2</v>
      </c>
      <c r="M88" s="123">
        <f>+IF(ISERROR(K88/(F88+J88)),0,K88/(F88+J88))</f>
        <v>-5.9999999999999984E-2</v>
      </c>
      <c r="N88" s="120">
        <v>0.92200000000000004</v>
      </c>
      <c r="O88" s="126">
        <f t="shared" si="13"/>
        <v>1.7267667005215322E-4</v>
      </c>
      <c r="P88" s="79">
        <f>(M88^2*O88)*100</f>
        <v>6.2163601218775131E-5</v>
      </c>
      <c r="Q88" s="97"/>
    </row>
    <row r="89" spans="2:17">
      <c r="B89" s="35" t="s">
        <v>893</v>
      </c>
      <c r="C89" s="120">
        <v>1.3</v>
      </c>
      <c r="D89" s="110">
        <v>0</v>
      </c>
      <c r="E89" s="110">
        <v>0</v>
      </c>
      <c r="F89" s="120">
        <v>1.2170000000000001</v>
      </c>
      <c r="G89" s="120">
        <v>0.86199999999999999</v>
      </c>
      <c r="H89" s="115">
        <f t="shared" ref="H89:H112" si="14">+C89+D89-E89-F89</f>
        <v>8.2999999999999963E-2</v>
      </c>
      <c r="J89" s="292">
        <v>9.7000000000000003E-2</v>
      </c>
      <c r="K89" s="115">
        <f t="shared" ref="K89:K112" si="15">+H89-J89</f>
        <v>-1.400000000000004E-2</v>
      </c>
      <c r="M89" s="123">
        <f>+IF(ISERROR(K89/(F89+J89)),0,K89/(F89+J89))</f>
        <v>-1.0654490106544932E-2</v>
      </c>
      <c r="N89" s="120">
        <v>1.4490000000000001</v>
      </c>
      <c r="O89" s="126">
        <f t="shared" si="13"/>
        <v>2.7137580792361172E-4</v>
      </c>
      <c r="P89" s="79">
        <f t="shared" ref="P89:P112" si="16">(M89^2*O89)*100</f>
        <v>3.0806082229443483E-6</v>
      </c>
      <c r="Q89" s="97"/>
    </row>
    <row r="90" spans="2:17">
      <c r="B90" s="35" t="s">
        <v>894</v>
      </c>
      <c r="C90" s="120">
        <v>0.42799999999999999</v>
      </c>
      <c r="D90" s="110">
        <v>0</v>
      </c>
      <c r="E90" s="110">
        <v>0</v>
      </c>
      <c r="F90" s="120">
        <v>0.245</v>
      </c>
      <c r="G90" s="120">
        <v>0.156</v>
      </c>
      <c r="H90" s="115">
        <f t="shared" si="14"/>
        <v>0.183</v>
      </c>
      <c r="J90" s="292">
        <v>0.02</v>
      </c>
      <c r="K90" s="115">
        <f t="shared" si="15"/>
        <v>0.16300000000000001</v>
      </c>
      <c r="M90" s="123">
        <f t="shared" ref="M90:M112" si="17">+IF(ISERROR(K90/(F90+J90)),0,K90/(F90+J90))</f>
        <v>0.61509433962264148</v>
      </c>
      <c r="N90" s="120">
        <v>0.19500000000000001</v>
      </c>
      <c r="O90" s="126">
        <f t="shared" si="13"/>
        <v>0</v>
      </c>
      <c r="P90" s="79">
        <f t="shared" si="16"/>
        <v>0</v>
      </c>
      <c r="Q90" s="97"/>
    </row>
    <row r="91" spans="2:17">
      <c r="B91" s="35" t="s">
        <v>895</v>
      </c>
      <c r="C91" s="120">
        <v>5.7000000000000002E-2</v>
      </c>
      <c r="D91" s="110">
        <v>0</v>
      </c>
      <c r="E91" s="110">
        <v>0</v>
      </c>
      <c r="F91" s="120">
        <v>2.5999999999999999E-2</v>
      </c>
      <c r="G91" s="120">
        <v>2.5000000000000001E-2</v>
      </c>
      <c r="H91" s="115">
        <f t="shared" si="14"/>
        <v>3.1000000000000003E-2</v>
      </c>
      <c r="J91" s="292">
        <v>2E-3</v>
      </c>
      <c r="K91" s="115">
        <f t="shared" si="15"/>
        <v>2.9000000000000005E-2</v>
      </c>
      <c r="M91" s="123">
        <f t="shared" si="17"/>
        <v>1.035714285714286</v>
      </c>
      <c r="N91" s="120">
        <v>8.4000000000000005E-2</v>
      </c>
      <c r="O91" s="126">
        <f t="shared" si="13"/>
        <v>0</v>
      </c>
      <c r="P91" s="79">
        <f t="shared" si="16"/>
        <v>0</v>
      </c>
      <c r="Q91" s="97"/>
    </row>
    <row r="92" spans="2:17">
      <c r="B92" s="35" t="s">
        <v>896</v>
      </c>
      <c r="C92" s="120">
        <v>0.35299999999999998</v>
      </c>
      <c r="D92" s="110">
        <v>0</v>
      </c>
      <c r="E92" s="110">
        <v>0</v>
      </c>
      <c r="F92" s="120">
        <v>0.34200000000000003</v>
      </c>
      <c r="G92" s="120">
        <v>0.33200000000000002</v>
      </c>
      <c r="H92" s="115">
        <f t="shared" si="14"/>
        <v>1.0999999999999954E-2</v>
      </c>
      <c r="J92" s="292">
        <v>2.7E-2</v>
      </c>
      <c r="K92" s="115">
        <f t="shared" si="15"/>
        <v>-1.6000000000000045E-2</v>
      </c>
      <c r="M92" s="123">
        <f t="shared" si="17"/>
        <v>-4.3360433604336161E-2</v>
      </c>
      <c r="N92" s="120">
        <v>0.52200000000000002</v>
      </c>
      <c r="O92" s="126">
        <f t="shared" si="13"/>
        <v>9.7762713413475027E-5</v>
      </c>
      <c r="P92" s="79">
        <f t="shared" si="16"/>
        <v>1.8380633686481256E-5</v>
      </c>
      <c r="Q92" s="97"/>
    </row>
    <row r="93" spans="2:17">
      <c r="B93" s="35" t="s">
        <v>897</v>
      </c>
      <c r="C93" s="120">
        <v>4.9000000000000002E-2</v>
      </c>
      <c r="D93" s="110">
        <v>0</v>
      </c>
      <c r="E93" s="110">
        <v>0</v>
      </c>
      <c r="F93" s="120">
        <v>3.2000000000000001E-2</v>
      </c>
      <c r="G93" s="120">
        <v>1.7999999999999999E-2</v>
      </c>
      <c r="H93" s="115">
        <f t="shared" si="14"/>
        <v>1.7000000000000001E-2</v>
      </c>
      <c r="J93" s="292">
        <v>3.0000000000000001E-3</v>
      </c>
      <c r="K93" s="115">
        <f t="shared" si="15"/>
        <v>1.4000000000000002E-2</v>
      </c>
      <c r="M93" s="123">
        <f t="shared" si="17"/>
        <v>0.4</v>
      </c>
      <c r="N93" s="120">
        <v>9.1999999999999998E-2</v>
      </c>
      <c r="O93" s="126">
        <f t="shared" si="13"/>
        <v>0</v>
      </c>
      <c r="P93" s="79">
        <f t="shared" si="16"/>
        <v>0</v>
      </c>
      <c r="Q93" s="97"/>
    </row>
    <row r="94" spans="2:17">
      <c r="B94" s="35" t="s">
        <v>898</v>
      </c>
      <c r="C94" s="120">
        <v>0.04</v>
      </c>
      <c r="D94" s="110">
        <v>0</v>
      </c>
      <c r="E94" s="110">
        <v>0</v>
      </c>
      <c r="F94" s="120">
        <v>8.9999999999999993E-3</v>
      </c>
      <c r="G94" s="120">
        <v>8.0000000000000002E-3</v>
      </c>
      <c r="H94" s="115">
        <f t="shared" si="14"/>
        <v>3.1E-2</v>
      </c>
      <c r="J94" s="292">
        <v>1E-3</v>
      </c>
      <c r="K94" s="115">
        <f t="shared" si="15"/>
        <v>0.03</v>
      </c>
      <c r="M94" s="123">
        <f t="shared" si="17"/>
        <v>3.0000000000000004</v>
      </c>
      <c r="N94" s="120">
        <v>5.3999999999999999E-2</v>
      </c>
      <c r="O94" s="126">
        <f t="shared" si="13"/>
        <v>0</v>
      </c>
      <c r="P94" s="79">
        <f t="shared" si="16"/>
        <v>0</v>
      </c>
      <c r="Q94" s="97"/>
    </row>
    <row r="95" spans="2:17">
      <c r="B95" s="35" t="s">
        <v>899</v>
      </c>
      <c r="C95" s="120">
        <v>0.61099999999999999</v>
      </c>
      <c r="D95" s="110">
        <v>0</v>
      </c>
      <c r="E95" s="110">
        <v>0</v>
      </c>
      <c r="F95" s="120">
        <v>0.42799999999999999</v>
      </c>
      <c r="G95" s="120">
        <v>0.41499999999999998</v>
      </c>
      <c r="H95" s="115">
        <f t="shared" si="14"/>
        <v>0.183</v>
      </c>
      <c r="J95" s="292">
        <v>5.3999999999999999E-2</v>
      </c>
      <c r="K95" s="115">
        <f t="shared" si="15"/>
        <v>0.129</v>
      </c>
      <c r="M95" s="123">
        <f t="shared" si="17"/>
        <v>0.26763485477178423</v>
      </c>
      <c r="N95" s="120">
        <v>0.49299999999999999</v>
      </c>
      <c r="O95" s="126">
        <f t="shared" si="13"/>
        <v>0</v>
      </c>
      <c r="P95" s="79">
        <f t="shared" si="16"/>
        <v>0</v>
      </c>
      <c r="Q95" s="97"/>
    </row>
    <row r="96" spans="2:17">
      <c r="B96" s="35" t="s">
        <v>900</v>
      </c>
      <c r="C96" s="120">
        <v>0.35099999999999998</v>
      </c>
      <c r="D96" s="110">
        <v>0</v>
      </c>
      <c r="E96" s="110">
        <v>0</v>
      </c>
      <c r="F96" s="120">
        <v>0.222</v>
      </c>
      <c r="G96" s="120">
        <v>0.16200000000000001</v>
      </c>
      <c r="H96" s="115">
        <f t="shared" si="14"/>
        <v>0.12899999999999998</v>
      </c>
      <c r="J96" s="292">
        <v>1.7999999999999999E-2</v>
      </c>
      <c r="K96" s="115">
        <f t="shared" si="15"/>
        <v>0.11099999999999997</v>
      </c>
      <c r="M96" s="123">
        <f t="shared" si="17"/>
        <v>0.46249999999999991</v>
      </c>
      <c r="N96" s="120">
        <v>0.32400000000000001</v>
      </c>
      <c r="O96" s="126">
        <f t="shared" si="13"/>
        <v>0</v>
      </c>
      <c r="P96" s="79">
        <f t="shared" si="16"/>
        <v>0</v>
      </c>
      <c r="Q96" s="97"/>
    </row>
    <row r="97" spans="2:17">
      <c r="B97" s="35" t="s">
        <v>901</v>
      </c>
      <c r="C97" s="120">
        <v>0.60599999999999998</v>
      </c>
      <c r="D97" s="110">
        <v>0</v>
      </c>
      <c r="E97" s="110">
        <v>0</v>
      </c>
      <c r="F97" s="120">
        <v>0.47099999999999997</v>
      </c>
      <c r="G97" s="120">
        <v>0.45700000000000002</v>
      </c>
      <c r="H97" s="115">
        <f t="shared" si="14"/>
        <v>0.13500000000000001</v>
      </c>
      <c r="J97" s="292">
        <v>3.7999999999999999E-2</v>
      </c>
      <c r="K97" s="115">
        <f t="shared" si="15"/>
        <v>9.7000000000000003E-2</v>
      </c>
      <c r="M97" s="123">
        <f t="shared" si="17"/>
        <v>0.19056974459724951</v>
      </c>
      <c r="N97" s="120">
        <v>0.59399999999999997</v>
      </c>
      <c r="O97" s="126">
        <f t="shared" si="13"/>
        <v>0</v>
      </c>
      <c r="P97" s="79">
        <f t="shared" si="16"/>
        <v>0</v>
      </c>
      <c r="Q97" s="97"/>
    </row>
    <row r="98" spans="2:17">
      <c r="B98" s="35" t="s">
        <v>902</v>
      </c>
      <c r="C98" s="120">
        <v>4.2629999999999999</v>
      </c>
      <c r="D98" s="110">
        <v>0</v>
      </c>
      <c r="E98" s="110">
        <v>0</v>
      </c>
      <c r="F98" s="120">
        <v>3.8490000000000002</v>
      </c>
      <c r="G98" s="120">
        <v>3.7370000000000001</v>
      </c>
      <c r="H98" s="115">
        <f t="shared" si="14"/>
        <v>0.4139999999999997</v>
      </c>
      <c r="J98" s="292">
        <v>0.308</v>
      </c>
      <c r="K98" s="115">
        <f t="shared" si="15"/>
        <v>0.10599999999999971</v>
      </c>
      <c r="M98" s="123">
        <f t="shared" si="17"/>
        <v>2.5499158046668198E-2</v>
      </c>
      <c r="N98" s="120">
        <v>5.431</v>
      </c>
      <c r="O98" s="126">
        <f t="shared" si="13"/>
        <v>0</v>
      </c>
      <c r="P98" s="79">
        <f t="shared" si="16"/>
        <v>0</v>
      </c>
      <c r="Q98" s="97"/>
    </row>
    <row r="99" spans="2:17">
      <c r="B99" s="35" t="s">
        <v>903</v>
      </c>
      <c r="C99" s="120">
        <v>6.95</v>
      </c>
      <c r="D99" s="110">
        <v>0</v>
      </c>
      <c r="E99" s="110">
        <v>0</v>
      </c>
      <c r="F99" s="120">
        <v>6.4189999999999996</v>
      </c>
      <c r="G99" s="120">
        <v>6.2320000000000002</v>
      </c>
      <c r="H99" s="115">
        <f t="shared" si="14"/>
        <v>0.53100000000000058</v>
      </c>
      <c r="J99" s="292">
        <v>0.51400000000000001</v>
      </c>
      <c r="K99" s="115">
        <f t="shared" si="15"/>
        <v>1.700000000000057E-2</v>
      </c>
      <c r="M99" s="123">
        <f t="shared" si="17"/>
        <v>2.4520409635079431E-3</v>
      </c>
      <c r="N99" s="120">
        <v>14.31</v>
      </c>
      <c r="O99" s="126">
        <f t="shared" si="13"/>
        <v>0</v>
      </c>
      <c r="P99" s="79">
        <f t="shared" si="16"/>
        <v>0</v>
      </c>
      <c r="Q99" s="97"/>
    </row>
    <row r="100" spans="2:17">
      <c r="B100" s="35" t="s">
        <v>904</v>
      </c>
      <c r="C100" s="120">
        <v>0.59699999999999998</v>
      </c>
      <c r="D100" s="110">
        <v>0</v>
      </c>
      <c r="E100" s="110">
        <v>0</v>
      </c>
      <c r="F100" s="120">
        <v>0.60899999999999999</v>
      </c>
      <c r="G100" s="120">
        <v>0.59099999999999997</v>
      </c>
      <c r="H100" s="115">
        <f t="shared" si="14"/>
        <v>-1.2000000000000011E-2</v>
      </c>
      <c r="J100" s="292">
        <v>4.9000000000000002E-2</v>
      </c>
      <c r="K100" s="115">
        <f t="shared" si="15"/>
        <v>-6.1000000000000013E-2</v>
      </c>
      <c r="M100" s="123">
        <f t="shared" si="17"/>
        <v>-9.2705167173252293E-2</v>
      </c>
      <c r="N100" s="120">
        <v>0.98</v>
      </c>
      <c r="O100" s="126">
        <f t="shared" si="13"/>
        <v>1.8353919376476154E-4</v>
      </c>
      <c r="P100" s="79">
        <f t="shared" si="16"/>
        <v>1.5773813527191128E-4</v>
      </c>
      <c r="Q100" s="97"/>
    </row>
    <row r="101" spans="2:17">
      <c r="B101" s="35" t="s">
        <v>905</v>
      </c>
      <c r="C101" s="120">
        <v>0.58699999999999997</v>
      </c>
      <c r="D101" s="110">
        <v>0</v>
      </c>
      <c r="E101" s="110">
        <v>0</v>
      </c>
      <c r="F101" s="120">
        <v>0.38200000000000001</v>
      </c>
      <c r="G101" s="120">
        <v>0.371</v>
      </c>
      <c r="H101" s="115">
        <f t="shared" si="14"/>
        <v>0.20499999999999996</v>
      </c>
      <c r="J101" s="292">
        <v>3.1E-2</v>
      </c>
      <c r="K101" s="115">
        <f t="shared" si="15"/>
        <v>0.17399999999999996</v>
      </c>
      <c r="M101" s="123">
        <f t="shared" si="17"/>
        <v>0.42130750605326861</v>
      </c>
      <c r="N101" s="120">
        <v>0.747</v>
      </c>
      <c r="O101" s="126">
        <f t="shared" si="13"/>
        <v>0</v>
      </c>
      <c r="P101" s="79">
        <f t="shared" si="16"/>
        <v>0</v>
      </c>
      <c r="Q101" s="97"/>
    </row>
    <row r="102" spans="2:17">
      <c r="B102" s="35" t="s">
        <v>906</v>
      </c>
      <c r="C102" s="120">
        <v>0.39800000000000002</v>
      </c>
      <c r="D102" s="110">
        <v>0</v>
      </c>
      <c r="E102" s="110">
        <v>0</v>
      </c>
      <c r="F102" s="120">
        <v>0.33</v>
      </c>
      <c r="G102" s="120">
        <v>0.32100000000000001</v>
      </c>
      <c r="H102" s="115">
        <f t="shared" si="14"/>
        <v>6.8000000000000005E-2</v>
      </c>
      <c r="J102" s="292">
        <v>2.5999999999999999E-2</v>
      </c>
      <c r="K102" s="115">
        <f t="shared" si="15"/>
        <v>4.200000000000001E-2</v>
      </c>
      <c r="M102" s="123">
        <f t="shared" si="17"/>
        <v>0.11797752808988765</v>
      </c>
      <c r="N102" s="120">
        <v>0.86599999999999999</v>
      </c>
      <c r="O102" s="126">
        <f t="shared" si="13"/>
        <v>0</v>
      </c>
      <c r="P102" s="79">
        <f t="shared" si="16"/>
        <v>0</v>
      </c>
      <c r="Q102" s="97"/>
    </row>
    <row r="103" spans="2:17">
      <c r="B103" s="35" t="s">
        <v>907</v>
      </c>
      <c r="C103" s="120">
        <v>5.7000000000000002E-2</v>
      </c>
      <c r="D103" s="110">
        <v>0</v>
      </c>
      <c r="E103" s="110">
        <v>0</v>
      </c>
      <c r="F103" s="120">
        <v>2.4E-2</v>
      </c>
      <c r="G103" s="120">
        <v>2.3E-2</v>
      </c>
      <c r="H103" s="115">
        <f t="shared" si="14"/>
        <v>3.3000000000000002E-2</v>
      </c>
      <c r="J103" s="292">
        <v>2E-3</v>
      </c>
      <c r="K103" s="115">
        <f t="shared" si="15"/>
        <v>3.1E-2</v>
      </c>
      <c r="M103" s="123">
        <f t="shared" si="17"/>
        <v>1.1923076923076923</v>
      </c>
      <c r="N103" s="120">
        <v>0.114</v>
      </c>
      <c r="O103" s="126">
        <f t="shared" si="13"/>
        <v>0</v>
      </c>
      <c r="P103" s="79">
        <f t="shared" si="16"/>
        <v>0</v>
      </c>
      <c r="Q103" s="97"/>
    </row>
    <row r="104" spans="2:17">
      <c r="B104" s="35" t="s">
        <v>908</v>
      </c>
      <c r="C104" s="120">
        <v>1.6E-2</v>
      </c>
      <c r="D104" s="110">
        <v>0</v>
      </c>
      <c r="E104" s="110">
        <v>0</v>
      </c>
      <c r="F104" s="120">
        <v>1.7999999999999999E-2</v>
      </c>
      <c r="G104" s="120">
        <v>1.0999999999999999E-2</v>
      </c>
      <c r="H104" s="115">
        <f t="shared" si="14"/>
        <v>-1.9999999999999983E-3</v>
      </c>
      <c r="J104" s="292">
        <v>1E-3</v>
      </c>
      <c r="K104" s="115">
        <f t="shared" si="15"/>
        <v>-2.9999999999999983E-3</v>
      </c>
      <c r="M104" s="123">
        <f t="shared" si="17"/>
        <v>-0.15789473684210517</v>
      </c>
      <c r="N104" s="120">
        <v>6.9000000000000006E-2</v>
      </c>
      <c r="O104" s="126">
        <f t="shared" si="13"/>
        <v>1.2922657520171988E-5</v>
      </c>
      <c r="P104" s="79">
        <f t="shared" si="16"/>
        <v>3.2217151712340099E-5</v>
      </c>
      <c r="Q104" s="97"/>
    </row>
    <row r="105" spans="2:17">
      <c r="B105" s="35" t="s">
        <v>909</v>
      </c>
      <c r="C105" s="120">
        <v>0.03</v>
      </c>
      <c r="D105" s="110">
        <v>0</v>
      </c>
      <c r="E105" s="110">
        <v>0</v>
      </c>
      <c r="F105" s="120">
        <v>1.0999999999999999E-2</v>
      </c>
      <c r="G105" s="120">
        <v>6.0000000000000001E-3</v>
      </c>
      <c r="H105" s="115">
        <f t="shared" si="14"/>
        <v>1.9E-2</v>
      </c>
      <c r="J105" s="292">
        <v>1E-3</v>
      </c>
      <c r="K105" s="115">
        <f t="shared" si="15"/>
        <v>1.7999999999999999E-2</v>
      </c>
      <c r="M105" s="123">
        <f t="shared" si="17"/>
        <v>1.4999999999999998</v>
      </c>
      <c r="N105" s="120">
        <v>5.6000000000000001E-2</v>
      </c>
      <c r="O105" s="126">
        <f t="shared" si="13"/>
        <v>0</v>
      </c>
      <c r="P105" s="79">
        <f t="shared" si="16"/>
        <v>0</v>
      </c>
      <c r="Q105" s="97"/>
    </row>
    <row r="106" spans="2:17">
      <c r="B106" s="35" t="s">
        <v>910</v>
      </c>
      <c r="C106" s="120">
        <v>4.0000000000000001E-3</v>
      </c>
      <c r="D106" s="110">
        <v>0</v>
      </c>
      <c r="E106" s="110">
        <v>0</v>
      </c>
      <c r="F106" s="120">
        <v>0.02</v>
      </c>
      <c r="G106" s="120">
        <v>1.0999999999999999E-2</v>
      </c>
      <c r="H106" s="115">
        <f t="shared" si="14"/>
        <v>-1.6E-2</v>
      </c>
      <c r="J106" s="292">
        <v>2E-3</v>
      </c>
      <c r="K106" s="115">
        <f t="shared" si="15"/>
        <v>-1.8000000000000002E-2</v>
      </c>
      <c r="M106" s="123">
        <f t="shared" si="17"/>
        <v>-0.81818181818181834</v>
      </c>
      <c r="N106" s="120">
        <v>3.9E-2</v>
      </c>
      <c r="O106" s="126">
        <f t="shared" si="13"/>
        <v>7.3041107722711223E-6</v>
      </c>
      <c r="P106" s="79">
        <f t="shared" si="16"/>
        <v>4.8895286987930668E-4</v>
      </c>
      <c r="Q106" s="97"/>
    </row>
    <row r="107" spans="2:17">
      <c r="B107" s="35" t="s">
        <v>911</v>
      </c>
      <c r="C107" s="120">
        <v>1.4999999999999999E-2</v>
      </c>
      <c r="D107" s="110">
        <v>0</v>
      </c>
      <c r="E107" s="110">
        <v>0</v>
      </c>
      <c r="F107" s="120">
        <v>4.0000000000000001E-3</v>
      </c>
      <c r="G107" s="120">
        <v>4.0000000000000001E-3</v>
      </c>
      <c r="H107" s="115">
        <f t="shared" si="14"/>
        <v>1.0999999999999999E-2</v>
      </c>
      <c r="J107" s="292">
        <v>0</v>
      </c>
      <c r="K107" s="115">
        <f t="shared" si="15"/>
        <v>1.0999999999999999E-2</v>
      </c>
      <c r="M107" s="123">
        <f t="shared" si="17"/>
        <v>2.75</v>
      </c>
      <c r="N107" s="120">
        <v>1.9E-2</v>
      </c>
      <c r="O107" s="126">
        <f t="shared" si="13"/>
        <v>0</v>
      </c>
      <c r="P107" s="79">
        <f t="shared" si="16"/>
        <v>0</v>
      </c>
      <c r="Q107" s="97"/>
    </row>
    <row r="108" spans="2:17">
      <c r="B108" s="35" t="s">
        <v>912</v>
      </c>
      <c r="C108" s="120">
        <v>1.6319999999999999</v>
      </c>
      <c r="D108" s="110">
        <v>0</v>
      </c>
      <c r="E108" s="110">
        <v>0</v>
      </c>
      <c r="F108" s="120">
        <v>1.4119999999999999</v>
      </c>
      <c r="G108" s="120">
        <v>1.1919999999999999</v>
      </c>
      <c r="H108" s="115">
        <f t="shared" si="14"/>
        <v>0.21999999999999997</v>
      </c>
      <c r="J108" s="292">
        <v>0.113</v>
      </c>
      <c r="K108" s="115">
        <f t="shared" si="15"/>
        <v>0.10699999999999997</v>
      </c>
      <c r="M108" s="123">
        <f t="shared" si="17"/>
        <v>7.0163934426229493E-2</v>
      </c>
      <c r="N108" s="120">
        <v>2.9079999999999999</v>
      </c>
      <c r="O108" s="126">
        <f t="shared" si="13"/>
        <v>0</v>
      </c>
      <c r="P108" s="79">
        <f t="shared" si="16"/>
        <v>0</v>
      </c>
      <c r="Q108" s="97"/>
    </row>
    <row r="109" spans="2:17">
      <c r="B109" s="35" t="s">
        <v>913</v>
      </c>
      <c r="C109" s="120">
        <v>0.52100000000000002</v>
      </c>
      <c r="D109" s="110">
        <v>0</v>
      </c>
      <c r="E109" s="110">
        <v>0</v>
      </c>
      <c r="F109" s="120">
        <v>0.51900000000000002</v>
      </c>
      <c r="G109" s="120">
        <v>0.36099999999999999</v>
      </c>
      <c r="H109" s="115">
        <f t="shared" si="14"/>
        <v>2.0000000000000018E-3</v>
      </c>
      <c r="J109" s="292">
        <v>4.2000000000000003E-2</v>
      </c>
      <c r="K109" s="115">
        <f t="shared" si="15"/>
        <v>-0.04</v>
      </c>
      <c r="M109" s="123">
        <f t="shared" si="17"/>
        <v>-7.1301247771835996E-2</v>
      </c>
      <c r="N109" s="120">
        <v>0.499</v>
      </c>
      <c r="O109" s="126">
        <f t="shared" si="13"/>
        <v>9.3455160906751023E-5</v>
      </c>
      <c r="P109" s="79">
        <f t="shared" si="16"/>
        <v>4.7511369578388983E-5</v>
      </c>
      <c r="Q109" s="97"/>
    </row>
    <row r="110" spans="2:17">
      <c r="B110" s="35" t="s">
        <v>914</v>
      </c>
      <c r="C110" s="120">
        <v>0.86599999999999999</v>
      </c>
      <c r="D110" s="110">
        <v>0</v>
      </c>
      <c r="E110" s="110">
        <v>0</v>
      </c>
      <c r="F110" s="120">
        <v>0.34200000000000003</v>
      </c>
      <c r="G110" s="120">
        <v>0.33200000000000002</v>
      </c>
      <c r="H110" s="115">
        <f t="shared" si="14"/>
        <v>0.52400000000000002</v>
      </c>
      <c r="J110" s="292">
        <v>2.7E-2</v>
      </c>
      <c r="K110" s="115">
        <f t="shared" si="15"/>
        <v>0.497</v>
      </c>
      <c r="M110" s="123">
        <f t="shared" si="17"/>
        <v>1.3468834688346882</v>
      </c>
      <c r="N110" s="120">
        <v>1.1519999999999999</v>
      </c>
      <c r="O110" s="126">
        <f t="shared" si="13"/>
        <v>0</v>
      </c>
      <c r="P110" s="79">
        <f t="shared" si="16"/>
        <v>0</v>
      </c>
      <c r="Q110" s="97"/>
    </row>
    <row r="111" spans="2:17">
      <c r="B111" s="35" t="s">
        <v>915</v>
      </c>
      <c r="C111" s="120">
        <v>6.2320000000000002</v>
      </c>
      <c r="D111" s="110">
        <v>0</v>
      </c>
      <c r="E111" s="110">
        <v>0</v>
      </c>
      <c r="F111" s="120">
        <v>3.589</v>
      </c>
      <c r="G111" s="120">
        <v>3.484</v>
      </c>
      <c r="H111" s="115">
        <f t="shared" si="14"/>
        <v>2.6430000000000002</v>
      </c>
      <c r="J111" s="292">
        <v>0.28699999999999998</v>
      </c>
      <c r="K111" s="115">
        <f t="shared" si="15"/>
        <v>2.3560000000000003</v>
      </c>
      <c r="M111" s="123">
        <f t="shared" si="17"/>
        <v>0.60784313725490202</v>
      </c>
      <c r="N111" s="120">
        <v>9.2579999999999991</v>
      </c>
      <c r="O111" s="126">
        <f t="shared" si="13"/>
        <v>0</v>
      </c>
      <c r="P111" s="79">
        <f t="shared" si="16"/>
        <v>0</v>
      </c>
      <c r="Q111" s="97"/>
    </row>
    <row r="112" spans="2:17">
      <c r="B112" s="35" t="s">
        <v>916</v>
      </c>
      <c r="C112" s="120">
        <v>2.17</v>
      </c>
      <c r="D112" s="110">
        <v>0</v>
      </c>
      <c r="E112" s="110">
        <v>0</v>
      </c>
      <c r="F112" s="120">
        <v>1.7729999999999999</v>
      </c>
      <c r="G112" s="120">
        <v>1.7210000000000001</v>
      </c>
      <c r="H112" s="115">
        <f t="shared" si="14"/>
        <v>0.39700000000000002</v>
      </c>
      <c r="J112" s="292">
        <v>0.14199999999999999</v>
      </c>
      <c r="K112" s="115">
        <f t="shared" si="15"/>
        <v>0.255</v>
      </c>
      <c r="M112" s="123">
        <f t="shared" si="17"/>
        <v>0.13315926892950394</v>
      </c>
      <c r="N112" s="120">
        <v>4.3159999999999998</v>
      </c>
      <c r="O112" s="126">
        <f t="shared" si="13"/>
        <v>0</v>
      </c>
      <c r="P112" s="79">
        <f t="shared" si="16"/>
        <v>0</v>
      </c>
      <c r="Q112" s="97"/>
    </row>
    <row r="113" spans="2:17">
      <c r="B113" s="35" t="s">
        <v>917</v>
      </c>
      <c r="C113" s="120">
        <v>3.0000000000000001E-3</v>
      </c>
      <c r="D113" s="110">
        <v>0</v>
      </c>
      <c r="E113" s="110">
        <v>0</v>
      </c>
      <c r="F113" s="120">
        <v>2E-3</v>
      </c>
      <c r="G113" s="120">
        <v>2E-3</v>
      </c>
      <c r="H113" s="115">
        <f>+C113+D113-E113-F113</f>
        <v>1E-3</v>
      </c>
      <c r="J113" s="292">
        <v>0</v>
      </c>
      <c r="K113" s="115">
        <f>+H113-J113</f>
        <v>1E-3</v>
      </c>
      <c r="M113" s="123">
        <f>+IF(ISERROR(K113/(F113+J113)),0,K113/(F113+J113))</f>
        <v>0.5</v>
      </c>
      <c r="N113" s="120">
        <v>1.6E-2</v>
      </c>
      <c r="O113" s="126">
        <f t="shared" si="13"/>
        <v>0</v>
      </c>
      <c r="P113" s="79">
        <f>(M113^2*O113)*100</f>
        <v>0</v>
      </c>
      <c r="Q113" s="97"/>
    </row>
    <row r="114" spans="2:17">
      <c r="B114" s="35" t="s">
        <v>918</v>
      </c>
      <c r="C114" s="120">
        <v>1.2E-2</v>
      </c>
      <c r="D114" s="110">
        <v>0</v>
      </c>
      <c r="E114" s="110">
        <v>0</v>
      </c>
      <c r="F114" s="120">
        <v>1.2999999999999999E-2</v>
      </c>
      <c r="G114" s="120">
        <v>7.0000000000000001E-3</v>
      </c>
      <c r="H114" s="115">
        <f t="shared" ref="H114:H137" si="18">+C114+D114-E114-F114</f>
        <v>-9.9999999999999915E-4</v>
      </c>
      <c r="J114" s="292">
        <v>1E-3</v>
      </c>
      <c r="K114" s="115">
        <f t="shared" ref="K114:K137" si="19">+H114-J114</f>
        <v>-1.9999999999999992E-3</v>
      </c>
      <c r="M114" s="123">
        <f>+IF(ISERROR(K114/(F114+J114)),0,K114/(F114+J114))</f>
        <v>-0.14285714285714282</v>
      </c>
      <c r="N114" s="120">
        <v>2.8000000000000001E-2</v>
      </c>
      <c r="O114" s="126">
        <f t="shared" si="13"/>
        <v>5.2439769647074724E-6</v>
      </c>
      <c r="P114" s="79">
        <f t="shared" ref="P114:P137" si="20">(M114^2*O114)*100</f>
        <v>1.0701993805525449E-5</v>
      </c>
      <c r="Q114" s="97"/>
    </row>
    <row r="115" spans="2:17">
      <c r="B115" s="35" t="s">
        <v>919</v>
      </c>
      <c r="C115" s="120">
        <v>0.61599999999999999</v>
      </c>
      <c r="D115" s="110">
        <v>0</v>
      </c>
      <c r="E115" s="110">
        <v>0</v>
      </c>
      <c r="F115" s="120">
        <v>0.55900000000000005</v>
      </c>
      <c r="G115" s="120">
        <v>0.46</v>
      </c>
      <c r="H115" s="115">
        <f t="shared" si="18"/>
        <v>5.699999999999994E-2</v>
      </c>
      <c r="J115" s="292">
        <v>4.8000000000000001E-2</v>
      </c>
      <c r="K115" s="115">
        <f t="shared" si="19"/>
        <v>8.9999999999999386E-3</v>
      </c>
      <c r="M115" s="123">
        <f t="shared" ref="M115:M137" si="21">+IF(ISERROR(K115/(F115+J115)),0,K115/(F115+J115))</f>
        <v>1.4827018121910934E-2</v>
      </c>
      <c r="N115" s="120">
        <v>1.0309999999999999</v>
      </c>
      <c r="O115" s="126">
        <f t="shared" si="13"/>
        <v>0</v>
      </c>
      <c r="P115" s="79">
        <f t="shared" si="20"/>
        <v>0</v>
      </c>
      <c r="Q115" s="97"/>
    </row>
    <row r="116" spans="2:17">
      <c r="B116" s="35" t="s">
        <v>920</v>
      </c>
      <c r="C116" s="120">
        <v>3.0000000000000001E-3</v>
      </c>
      <c r="D116" s="110">
        <v>0</v>
      </c>
      <c r="E116" s="110">
        <v>0</v>
      </c>
      <c r="F116" s="120">
        <v>3.0000000000000001E-3</v>
      </c>
      <c r="G116" s="120">
        <v>1E-3</v>
      </c>
      <c r="H116" s="115">
        <f t="shared" si="18"/>
        <v>0</v>
      </c>
      <c r="J116" s="292">
        <v>0</v>
      </c>
      <c r="K116" s="115">
        <f t="shared" si="19"/>
        <v>0</v>
      </c>
      <c r="M116" s="123">
        <f t="shared" si="21"/>
        <v>0</v>
      </c>
      <c r="N116" s="120">
        <v>0.01</v>
      </c>
      <c r="O116" s="126">
        <f t="shared" si="13"/>
        <v>0</v>
      </c>
      <c r="P116" s="79">
        <f t="shared" si="20"/>
        <v>0</v>
      </c>
      <c r="Q116" s="97"/>
    </row>
    <row r="117" spans="2:17">
      <c r="B117" s="35" t="s">
        <v>921</v>
      </c>
      <c r="C117" s="120">
        <v>1</v>
      </c>
      <c r="D117" s="110">
        <v>0</v>
      </c>
      <c r="E117" s="110">
        <v>0</v>
      </c>
      <c r="F117" s="120">
        <v>1.1000000000000001</v>
      </c>
      <c r="G117" s="120">
        <v>0.89</v>
      </c>
      <c r="H117" s="115">
        <f t="shared" si="18"/>
        <v>-0.10000000000000009</v>
      </c>
      <c r="J117" s="292">
        <v>0.13600000000000001</v>
      </c>
      <c r="K117" s="115">
        <f t="shared" si="19"/>
        <v>-0.2360000000000001</v>
      </c>
      <c r="M117" s="123">
        <f t="shared" si="21"/>
        <v>-0.19093851132686088</v>
      </c>
      <c r="N117" s="120">
        <v>1.71</v>
      </c>
      <c r="O117" s="126">
        <f t="shared" si="13"/>
        <v>3.2025716463034918E-4</v>
      </c>
      <c r="P117" s="79">
        <f t="shared" si="20"/>
        <v>1.1675780417865816E-3</v>
      </c>
      <c r="Q117" s="97"/>
    </row>
    <row r="118" spans="2:17">
      <c r="B118" s="35" t="s">
        <v>922</v>
      </c>
      <c r="C118" s="120">
        <v>1.2509999999999999</v>
      </c>
      <c r="D118" s="110">
        <v>0</v>
      </c>
      <c r="E118" s="110">
        <v>0</v>
      </c>
      <c r="F118" s="120">
        <v>0.876</v>
      </c>
      <c r="G118" s="120">
        <v>0.85099999999999998</v>
      </c>
      <c r="H118" s="115">
        <f t="shared" si="18"/>
        <v>0.37499999999999989</v>
      </c>
      <c r="J118" s="292">
        <v>7.0000000000000007E-2</v>
      </c>
      <c r="K118" s="115">
        <f t="shared" si="19"/>
        <v>0.30499999999999988</v>
      </c>
      <c r="M118" s="123">
        <f t="shared" si="21"/>
        <v>0.32241014799154322</v>
      </c>
      <c r="N118" s="120">
        <v>1.91</v>
      </c>
      <c r="O118" s="126">
        <f t="shared" si="13"/>
        <v>0</v>
      </c>
      <c r="P118" s="79">
        <f t="shared" si="20"/>
        <v>0</v>
      </c>
      <c r="Q118" s="97"/>
    </row>
    <row r="119" spans="2:17">
      <c r="B119" s="35" t="s">
        <v>923</v>
      </c>
      <c r="C119" s="120">
        <v>0.34300000000000003</v>
      </c>
      <c r="D119" s="110">
        <v>0</v>
      </c>
      <c r="E119" s="110">
        <v>0</v>
      </c>
      <c r="F119" s="120">
        <v>1.1599999999999999</v>
      </c>
      <c r="G119" s="120">
        <v>0.92400000000000004</v>
      </c>
      <c r="H119" s="115">
        <f t="shared" si="18"/>
        <v>-0.81699999999999995</v>
      </c>
      <c r="J119" s="292">
        <v>0.11799999999999999</v>
      </c>
      <c r="K119" s="115">
        <f t="shared" si="19"/>
        <v>-0.93499999999999994</v>
      </c>
      <c r="M119" s="123">
        <f t="shared" si="21"/>
        <v>-0.73161189358372447</v>
      </c>
      <c r="N119" s="120">
        <v>1.419</v>
      </c>
      <c r="O119" s="126">
        <f t="shared" si="13"/>
        <v>2.6575726117571082E-4</v>
      </c>
      <c r="P119" s="79">
        <f t="shared" si="20"/>
        <v>1.4224815871050945E-2</v>
      </c>
      <c r="Q119" s="97"/>
    </row>
    <row r="120" spans="2:17">
      <c r="B120" s="35" t="s">
        <v>924</v>
      </c>
      <c r="C120" s="120">
        <v>132.75</v>
      </c>
      <c r="D120" s="110">
        <v>0</v>
      </c>
      <c r="E120" s="110">
        <v>0</v>
      </c>
      <c r="F120" s="120">
        <v>132.14099999999999</v>
      </c>
      <c r="G120" s="120">
        <v>128.292</v>
      </c>
      <c r="H120" s="115">
        <f t="shared" si="18"/>
        <v>0.60900000000000887</v>
      </c>
      <c r="J120" s="292">
        <v>10.571</v>
      </c>
      <c r="K120" s="115">
        <f t="shared" si="19"/>
        <v>-9.9619999999999909</v>
      </c>
      <c r="M120" s="123">
        <f t="shared" si="21"/>
        <v>-6.9804921800549299E-2</v>
      </c>
      <c r="N120" s="120">
        <v>372.93400000000003</v>
      </c>
      <c r="O120" s="126">
        <f t="shared" si="13"/>
        <v>6.9844903762722024E-2</v>
      </c>
      <c r="P120" s="79">
        <f t="shared" si="20"/>
        <v>3.4033515589098805E-2</v>
      </c>
      <c r="Q120" s="97"/>
    </row>
    <row r="121" spans="2:17">
      <c r="B121" s="35" t="s">
        <v>925</v>
      </c>
      <c r="C121" s="120">
        <v>15.401</v>
      </c>
      <c r="D121" s="110">
        <v>0</v>
      </c>
      <c r="E121" s="110">
        <v>0</v>
      </c>
      <c r="F121" s="120">
        <v>12.249000000000001</v>
      </c>
      <c r="G121" s="120">
        <v>11.893000000000001</v>
      </c>
      <c r="H121" s="115">
        <f t="shared" si="18"/>
        <v>3.1519999999999992</v>
      </c>
      <c r="J121" s="292">
        <v>1.0720000000000001</v>
      </c>
      <c r="K121" s="115">
        <f t="shared" si="19"/>
        <v>2.0799999999999992</v>
      </c>
      <c r="M121" s="123">
        <f t="shared" si="21"/>
        <v>0.15614443360108093</v>
      </c>
      <c r="N121" s="120">
        <v>34.780999999999999</v>
      </c>
      <c r="O121" s="126">
        <f t="shared" si="13"/>
        <v>0</v>
      </c>
      <c r="P121" s="79">
        <f t="shared" si="20"/>
        <v>0</v>
      </c>
      <c r="Q121" s="97"/>
    </row>
    <row r="122" spans="2:17">
      <c r="B122" s="35" t="s">
        <v>926</v>
      </c>
      <c r="C122" s="120">
        <v>19.084</v>
      </c>
      <c r="D122" s="110">
        <v>0</v>
      </c>
      <c r="E122" s="110">
        <v>0</v>
      </c>
      <c r="F122" s="120">
        <v>14.061</v>
      </c>
      <c r="G122" s="120">
        <v>11.624000000000001</v>
      </c>
      <c r="H122" s="115">
        <f t="shared" si="18"/>
        <v>5.0229999999999997</v>
      </c>
      <c r="J122" s="292">
        <v>1.125</v>
      </c>
      <c r="K122" s="115">
        <f t="shared" si="19"/>
        <v>3.8979999999999997</v>
      </c>
      <c r="M122" s="123">
        <f t="shared" si="21"/>
        <v>0.25668378769919659</v>
      </c>
      <c r="N122" s="120">
        <v>33.981999999999999</v>
      </c>
      <c r="O122" s="126">
        <f t="shared" si="13"/>
        <v>0</v>
      </c>
      <c r="P122" s="79">
        <f t="shared" si="20"/>
        <v>0</v>
      </c>
      <c r="Q122" s="97"/>
    </row>
    <row r="123" spans="2:17">
      <c r="B123" s="35" t="s">
        <v>927</v>
      </c>
      <c r="C123" s="120">
        <v>1.94</v>
      </c>
      <c r="D123" s="110">
        <v>0</v>
      </c>
      <c r="E123" s="110">
        <v>0</v>
      </c>
      <c r="F123" s="120">
        <v>1.718</v>
      </c>
      <c r="G123" s="120">
        <v>1.6679999999999999</v>
      </c>
      <c r="H123" s="115">
        <f t="shared" si="18"/>
        <v>0.22199999999999998</v>
      </c>
      <c r="J123" s="292">
        <v>0.13700000000000001</v>
      </c>
      <c r="K123" s="115">
        <f t="shared" si="19"/>
        <v>8.4999999999999964E-2</v>
      </c>
      <c r="M123" s="123">
        <f t="shared" si="21"/>
        <v>4.5822102425875991E-2</v>
      </c>
      <c r="N123" s="120">
        <v>4.3890000000000002</v>
      </c>
      <c r="O123" s="126">
        <f t="shared" si="13"/>
        <v>0</v>
      </c>
      <c r="P123" s="79">
        <f t="shared" si="20"/>
        <v>0</v>
      </c>
      <c r="Q123" s="97"/>
    </row>
    <row r="124" spans="2:17">
      <c r="B124" s="35" t="s">
        <v>928</v>
      </c>
      <c r="C124" s="120">
        <v>7.8090000000000002</v>
      </c>
      <c r="D124" s="110">
        <v>0</v>
      </c>
      <c r="E124" s="110">
        <v>0</v>
      </c>
      <c r="F124" s="120">
        <v>7.3920000000000003</v>
      </c>
      <c r="G124" s="120">
        <v>7.1769999999999996</v>
      </c>
      <c r="H124" s="115">
        <f t="shared" si="18"/>
        <v>0.41699999999999982</v>
      </c>
      <c r="J124" s="292">
        <v>0.59099999999999997</v>
      </c>
      <c r="K124" s="115">
        <f t="shared" si="19"/>
        <v>-0.17400000000000015</v>
      </c>
      <c r="M124" s="123">
        <f t="shared" si="21"/>
        <v>-2.1796317173994755E-2</v>
      </c>
      <c r="N124" s="120">
        <v>18.077000000000002</v>
      </c>
      <c r="O124" s="126">
        <f t="shared" si="13"/>
        <v>3.3855489853934638E-3</v>
      </c>
      <c r="P124" s="79">
        <f t="shared" si="20"/>
        <v>1.6084047240272315E-4</v>
      </c>
      <c r="Q124" s="97"/>
    </row>
    <row r="125" spans="2:17">
      <c r="B125" s="35" t="s">
        <v>929</v>
      </c>
      <c r="C125" s="120">
        <v>0.45</v>
      </c>
      <c r="D125" s="110">
        <v>0</v>
      </c>
      <c r="E125" s="110">
        <v>0</v>
      </c>
      <c r="F125" s="120">
        <v>0.34699999999999998</v>
      </c>
      <c r="G125" s="120">
        <v>0.27400000000000002</v>
      </c>
      <c r="H125" s="115">
        <f t="shared" si="18"/>
        <v>0.10300000000000004</v>
      </c>
      <c r="J125" s="292">
        <v>2.8000000000000001E-2</v>
      </c>
      <c r="K125" s="115">
        <f t="shared" si="19"/>
        <v>7.5000000000000039E-2</v>
      </c>
      <c r="M125" s="123">
        <f t="shared" si="21"/>
        <v>0.20000000000000009</v>
      </c>
      <c r="N125" s="120">
        <v>0.79400000000000004</v>
      </c>
      <c r="O125" s="126">
        <f t="shared" si="13"/>
        <v>0</v>
      </c>
      <c r="P125" s="79">
        <f t="shared" si="20"/>
        <v>0</v>
      </c>
      <c r="Q125" s="97"/>
    </row>
    <row r="126" spans="2:17">
      <c r="B126" s="35" t="s">
        <v>930</v>
      </c>
      <c r="C126" s="120">
        <v>4.3999999999999997E-2</v>
      </c>
      <c r="D126" s="110">
        <v>0</v>
      </c>
      <c r="E126" s="110">
        <v>0</v>
      </c>
      <c r="F126" s="120">
        <v>4.5999999999999999E-2</v>
      </c>
      <c r="G126" s="120">
        <v>4.4999999999999998E-2</v>
      </c>
      <c r="H126" s="115">
        <f t="shared" si="18"/>
        <v>-2.0000000000000018E-3</v>
      </c>
      <c r="J126" s="292">
        <v>4.0000000000000001E-3</v>
      </c>
      <c r="K126" s="115">
        <f t="shared" si="19"/>
        <v>-6.0000000000000019E-3</v>
      </c>
      <c r="M126" s="123">
        <f t="shared" si="21"/>
        <v>-0.12000000000000004</v>
      </c>
      <c r="N126" s="120">
        <v>6.6000000000000003E-2</v>
      </c>
      <c r="O126" s="126">
        <f t="shared" si="13"/>
        <v>1.23608028453819E-5</v>
      </c>
      <c r="P126" s="79">
        <f t="shared" si="20"/>
        <v>1.7799556097349945E-5</v>
      </c>
      <c r="Q126" s="97"/>
    </row>
    <row r="127" spans="2:17">
      <c r="B127" s="35" t="s">
        <v>931</v>
      </c>
      <c r="C127" s="120">
        <v>19.422000000000001</v>
      </c>
      <c r="D127" s="110">
        <v>0</v>
      </c>
      <c r="E127" s="110">
        <v>0</v>
      </c>
      <c r="F127" s="120">
        <v>16.745000000000001</v>
      </c>
      <c r="G127" s="120">
        <v>16.257000000000001</v>
      </c>
      <c r="H127" s="115">
        <f t="shared" si="18"/>
        <v>2.6769999999999996</v>
      </c>
      <c r="J127" s="292">
        <v>1.375</v>
      </c>
      <c r="K127" s="115">
        <f t="shared" si="19"/>
        <v>1.3019999999999996</v>
      </c>
      <c r="M127" s="123">
        <f t="shared" si="21"/>
        <v>7.1854304635761562E-2</v>
      </c>
      <c r="N127" s="120">
        <v>26.41</v>
      </c>
      <c r="O127" s="126">
        <f t="shared" si="13"/>
        <v>0</v>
      </c>
      <c r="P127" s="79">
        <f t="shared" si="20"/>
        <v>0</v>
      </c>
      <c r="Q127" s="97"/>
    </row>
    <row r="128" spans="2:17">
      <c r="B128" s="35" t="s">
        <v>932</v>
      </c>
      <c r="C128" s="120">
        <v>35.167000000000002</v>
      </c>
      <c r="D128" s="110">
        <v>0</v>
      </c>
      <c r="E128" s="110">
        <v>0</v>
      </c>
      <c r="F128" s="120">
        <v>31.989000000000001</v>
      </c>
      <c r="G128" s="120">
        <v>31.056999999999999</v>
      </c>
      <c r="H128" s="115">
        <f t="shared" si="18"/>
        <v>3.1780000000000008</v>
      </c>
      <c r="J128" s="292">
        <v>2.5590000000000002</v>
      </c>
      <c r="K128" s="115">
        <f t="shared" si="19"/>
        <v>0.61900000000000066</v>
      </c>
      <c r="M128" s="123">
        <f t="shared" si="21"/>
        <v>1.7917100845200897E-2</v>
      </c>
      <c r="N128" s="120">
        <v>47.234000000000002</v>
      </c>
      <c r="O128" s="126">
        <f t="shared" si="13"/>
        <v>0</v>
      </c>
      <c r="P128" s="79">
        <f t="shared" si="20"/>
        <v>0</v>
      </c>
      <c r="Q128" s="97"/>
    </row>
    <row r="129" spans="2:17">
      <c r="B129" s="35" t="s">
        <v>933</v>
      </c>
      <c r="C129" s="120">
        <v>0.1</v>
      </c>
      <c r="D129" s="110">
        <v>0</v>
      </c>
      <c r="E129" s="110">
        <v>0</v>
      </c>
      <c r="F129" s="120">
        <v>3.3000000000000002E-2</v>
      </c>
      <c r="G129" s="120">
        <v>0.02</v>
      </c>
      <c r="H129" s="115">
        <f t="shared" si="18"/>
        <v>6.7000000000000004E-2</v>
      </c>
      <c r="J129" s="292">
        <v>3.0000000000000001E-3</v>
      </c>
      <c r="K129" s="115">
        <f t="shared" si="19"/>
        <v>6.4000000000000001E-2</v>
      </c>
      <c r="M129" s="123">
        <f t="shared" si="21"/>
        <v>1.7777777777777777</v>
      </c>
      <c r="N129" s="120">
        <v>7.6999999999999999E-2</v>
      </c>
      <c r="O129" s="126">
        <f t="shared" si="13"/>
        <v>0</v>
      </c>
      <c r="P129" s="79">
        <f t="shared" si="20"/>
        <v>0</v>
      </c>
      <c r="Q129" s="97"/>
    </row>
    <row r="130" spans="2:17">
      <c r="B130" s="35" t="s">
        <v>934</v>
      </c>
      <c r="C130" s="120">
        <v>15.195</v>
      </c>
      <c r="D130" s="110">
        <v>0</v>
      </c>
      <c r="E130" s="110">
        <v>0</v>
      </c>
      <c r="F130" s="120">
        <v>13.154999999999999</v>
      </c>
      <c r="G130" s="120">
        <v>12.772</v>
      </c>
      <c r="H130" s="115">
        <f t="shared" si="18"/>
        <v>2.0400000000000009</v>
      </c>
      <c r="J130" s="292">
        <v>1.052</v>
      </c>
      <c r="K130" s="115">
        <f t="shared" si="19"/>
        <v>0.98800000000000088</v>
      </c>
      <c r="M130" s="123">
        <f t="shared" si="21"/>
        <v>6.9543182937988376E-2</v>
      </c>
      <c r="N130" s="120">
        <v>20.571000000000002</v>
      </c>
      <c r="O130" s="126">
        <f t="shared" si="13"/>
        <v>0</v>
      </c>
      <c r="P130" s="79">
        <f t="shared" si="20"/>
        <v>0</v>
      </c>
      <c r="Q130" s="97"/>
    </row>
    <row r="131" spans="2:17">
      <c r="B131" s="35" t="s">
        <v>935</v>
      </c>
      <c r="C131" s="120">
        <v>19.079000000000001</v>
      </c>
      <c r="D131" s="110">
        <v>0</v>
      </c>
      <c r="E131" s="110">
        <v>0</v>
      </c>
      <c r="F131" s="120">
        <v>15.926</v>
      </c>
      <c r="G131" s="120">
        <v>15.462</v>
      </c>
      <c r="H131" s="115">
        <f t="shared" si="18"/>
        <v>3.1530000000000005</v>
      </c>
      <c r="J131" s="292">
        <v>1.4059999999999999</v>
      </c>
      <c r="K131" s="115">
        <f t="shared" si="19"/>
        <v>1.7470000000000006</v>
      </c>
      <c r="M131" s="123">
        <f t="shared" si="21"/>
        <v>0.10079621509346876</v>
      </c>
      <c r="N131" s="120">
        <v>35.353999999999999</v>
      </c>
      <c r="O131" s="126">
        <f t="shared" si="13"/>
        <v>0</v>
      </c>
      <c r="P131" s="79">
        <f t="shared" si="20"/>
        <v>0</v>
      </c>
      <c r="Q131" s="97"/>
    </row>
    <row r="132" spans="2:17">
      <c r="B132" s="35" t="s">
        <v>936</v>
      </c>
      <c r="C132" s="120">
        <v>0.4</v>
      </c>
      <c r="D132" s="110">
        <v>0</v>
      </c>
      <c r="E132" s="110">
        <v>0</v>
      </c>
      <c r="F132" s="120">
        <v>0.245</v>
      </c>
      <c r="G132" s="120">
        <v>0.17599999999999999</v>
      </c>
      <c r="H132" s="115">
        <f t="shared" si="18"/>
        <v>0.15500000000000003</v>
      </c>
      <c r="J132" s="292">
        <v>0.02</v>
      </c>
      <c r="K132" s="115">
        <f t="shared" si="19"/>
        <v>0.13500000000000004</v>
      </c>
      <c r="M132" s="123">
        <f t="shared" si="21"/>
        <v>0.50943396226415105</v>
      </c>
      <c r="N132" s="120">
        <v>0.13500000000000001</v>
      </c>
      <c r="O132" s="126">
        <f t="shared" si="13"/>
        <v>0</v>
      </c>
      <c r="P132" s="79">
        <f t="shared" si="20"/>
        <v>0</v>
      </c>
      <c r="Q132" s="97"/>
    </row>
    <row r="133" spans="2:17">
      <c r="B133" s="35" t="s">
        <v>937</v>
      </c>
      <c r="C133" s="120">
        <v>0.4</v>
      </c>
      <c r="D133" s="110">
        <v>0</v>
      </c>
      <c r="E133" s="110">
        <v>0</v>
      </c>
      <c r="F133" s="120">
        <v>0.34399999999999997</v>
      </c>
      <c r="G133" s="120">
        <v>0.25700000000000001</v>
      </c>
      <c r="H133" s="115">
        <f t="shared" si="18"/>
        <v>5.600000000000005E-2</v>
      </c>
      <c r="J133" s="292">
        <v>2.8000000000000001E-2</v>
      </c>
      <c r="K133" s="115">
        <f t="shared" si="19"/>
        <v>2.8000000000000049E-2</v>
      </c>
      <c r="M133" s="123">
        <f t="shared" si="21"/>
        <v>7.5268817204301203E-2</v>
      </c>
      <c r="N133" s="120">
        <v>0.91200000000000003</v>
      </c>
      <c r="O133" s="126">
        <f t="shared" si="13"/>
        <v>0</v>
      </c>
      <c r="P133" s="79">
        <f t="shared" si="20"/>
        <v>0</v>
      </c>
      <c r="Q133" s="97"/>
    </row>
    <row r="134" spans="2:17">
      <c r="B134" s="35" t="s">
        <v>938</v>
      </c>
      <c r="C134" s="120">
        <v>0.23100000000000001</v>
      </c>
      <c r="D134" s="110">
        <v>0</v>
      </c>
      <c r="E134" s="110">
        <v>0</v>
      </c>
      <c r="F134" s="120">
        <v>0.20599999999999999</v>
      </c>
      <c r="G134" s="120">
        <v>0.14599999999999999</v>
      </c>
      <c r="H134" s="115">
        <f t="shared" si="18"/>
        <v>2.5000000000000022E-2</v>
      </c>
      <c r="J134" s="292">
        <v>1.6E-2</v>
      </c>
      <c r="K134" s="115">
        <f t="shared" si="19"/>
        <v>9.0000000000000219E-3</v>
      </c>
      <c r="M134" s="123">
        <f t="shared" si="21"/>
        <v>4.0540540540540647E-2</v>
      </c>
      <c r="N134" s="120">
        <v>0.34300000000000003</v>
      </c>
      <c r="O134" s="126">
        <f t="shared" si="13"/>
        <v>0</v>
      </c>
      <c r="P134" s="79">
        <f t="shared" si="20"/>
        <v>0</v>
      </c>
      <c r="Q134" s="97"/>
    </row>
    <row r="135" spans="2:17">
      <c r="B135" s="35" t="s">
        <v>939</v>
      </c>
      <c r="C135" s="120">
        <v>0.108</v>
      </c>
      <c r="D135" s="110">
        <v>0</v>
      </c>
      <c r="E135" s="110">
        <v>0</v>
      </c>
      <c r="F135" s="120">
        <v>9.0999999999999998E-2</v>
      </c>
      <c r="G135" s="120">
        <v>6.0999999999999999E-2</v>
      </c>
      <c r="H135" s="115">
        <f t="shared" si="18"/>
        <v>1.7000000000000001E-2</v>
      </c>
      <c r="J135" s="292">
        <v>7.0000000000000001E-3</v>
      </c>
      <c r="K135" s="115">
        <f t="shared" si="19"/>
        <v>1.0000000000000002E-2</v>
      </c>
      <c r="M135" s="123">
        <f t="shared" si="21"/>
        <v>0.10204081632653063</v>
      </c>
      <c r="N135" s="120">
        <v>0.23100000000000001</v>
      </c>
      <c r="O135" s="126">
        <f t="shared" si="13"/>
        <v>0</v>
      </c>
      <c r="P135" s="79">
        <f t="shared" si="20"/>
        <v>0</v>
      </c>
      <c r="Q135" s="97"/>
    </row>
    <row r="136" spans="2:17">
      <c r="B136" s="35" t="s">
        <v>940</v>
      </c>
      <c r="C136" s="120">
        <v>0.1</v>
      </c>
      <c r="D136" s="110">
        <v>0</v>
      </c>
      <c r="E136" s="110">
        <v>0</v>
      </c>
      <c r="F136" s="120">
        <v>8.8999999999999996E-2</v>
      </c>
      <c r="G136" s="120">
        <v>5.8999999999999997E-2</v>
      </c>
      <c r="H136" s="115">
        <f t="shared" si="18"/>
        <v>1.100000000000001E-2</v>
      </c>
      <c r="J136" s="292">
        <v>7.0000000000000001E-3</v>
      </c>
      <c r="K136" s="115">
        <f t="shared" si="19"/>
        <v>4.0000000000000096E-3</v>
      </c>
      <c r="M136" s="123">
        <f t="shared" si="21"/>
        <v>4.1666666666666768E-2</v>
      </c>
      <c r="N136" s="120">
        <v>5.8999999999999997E-2</v>
      </c>
      <c r="O136" s="126">
        <f t="shared" si="13"/>
        <v>0</v>
      </c>
      <c r="P136" s="79">
        <f t="shared" si="20"/>
        <v>0</v>
      </c>
      <c r="Q136" s="97"/>
    </row>
    <row r="137" spans="2:17">
      <c r="B137" s="35" t="s">
        <v>941</v>
      </c>
      <c r="C137" s="120">
        <v>0.1</v>
      </c>
      <c r="D137" s="110">
        <v>0</v>
      </c>
      <c r="E137" s="110">
        <v>0</v>
      </c>
      <c r="F137" s="120">
        <v>6.8000000000000005E-2</v>
      </c>
      <c r="G137" s="120">
        <v>0.05</v>
      </c>
      <c r="H137" s="115">
        <f t="shared" si="18"/>
        <v>3.2000000000000001E-2</v>
      </c>
      <c r="J137" s="292">
        <v>5.0000000000000001E-3</v>
      </c>
      <c r="K137" s="115">
        <f t="shared" si="19"/>
        <v>2.7E-2</v>
      </c>
      <c r="M137" s="123">
        <f t="shared" si="21"/>
        <v>0.36986301369863006</v>
      </c>
      <c r="N137" s="120">
        <v>0.21199999999999999</v>
      </c>
      <c r="O137" s="126">
        <f t="shared" si="13"/>
        <v>0</v>
      </c>
      <c r="P137" s="79">
        <f t="shared" si="20"/>
        <v>0</v>
      </c>
      <c r="Q137" s="97"/>
    </row>
    <row r="138" spans="2:17">
      <c r="B138" s="35" t="s">
        <v>942</v>
      </c>
      <c r="C138" s="120">
        <v>0.1</v>
      </c>
      <c r="D138" s="110">
        <v>0</v>
      </c>
      <c r="E138" s="110">
        <v>0</v>
      </c>
      <c r="F138" s="120">
        <v>0.115</v>
      </c>
      <c r="G138" s="120">
        <v>0.08</v>
      </c>
      <c r="H138" s="115">
        <f>+C138+D138-E138-F138</f>
        <v>-1.4999999999999999E-2</v>
      </c>
      <c r="J138" s="292">
        <v>8.9999999999999993E-3</v>
      </c>
      <c r="K138" s="115">
        <f>+H138-J138</f>
        <v>-2.4E-2</v>
      </c>
      <c r="M138" s="123">
        <f>+IF(ISERROR(K138/(F138+J138)),0,K138/(F138+J138))</f>
        <v>-0.19354838709677419</v>
      </c>
      <c r="N138" s="120">
        <v>0.121</v>
      </c>
      <c r="O138" s="126">
        <f t="shared" si="13"/>
        <v>2.2661471883200147E-5</v>
      </c>
      <c r="P138" s="79">
        <f>(M138^2*O138)*100</f>
        <v>8.4892090301270055E-5</v>
      </c>
      <c r="Q138" s="97"/>
    </row>
    <row r="139" spans="2:17">
      <c r="B139" s="35" t="s">
        <v>943</v>
      </c>
      <c r="C139" s="120">
        <v>0.2</v>
      </c>
      <c r="D139" s="110">
        <v>0</v>
      </c>
      <c r="E139" s="110">
        <v>0</v>
      </c>
      <c r="F139" s="120">
        <v>0.157</v>
      </c>
      <c r="G139" s="120">
        <v>9.0999999999999998E-2</v>
      </c>
      <c r="H139" s="115">
        <f t="shared" ref="H139:H162" si="22">+C139+D139-E139-F139</f>
        <v>4.300000000000001E-2</v>
      </c>
      <c r="J139" s="292">
        <v>1.2999999999999999E-2</v>
      </c>
      <c r="K139" s="115">
        <f t="shared" ref="K139:K162" si="23">+H139-J139</f>
        <v>3.0000000000000013E-2</v>
      </c>
      <c r="M139" s="123">
        <f>+IF(ISERROR(K139/(F139+J139)),0,K139/(F139+J139))</f>
        <v>0.17647058823529418</v>
      </c>
      <c r="N139" s="120">
        <v>0.13800000000000001</v>
      </c>
      <c r="O139" s="126">
        <f t="shared" si="13"/>
        <v>0</v>
      </c>
      <c r="P139" s="79">
        <f t="shared" ref="P139:P162" si="24">(M139^2*O139)*100</f>
        <v>0</v>
      </c>
      <c r="Q139" s="97"/>
    </row>
    <row r="140" spans="2:17">
      <c r="B140" s="35" t="s">
        <v>944</v>
      </c>
      <c r="C140" s="120">
        <v>8.19</v>
      </c>
      <c r="D140" s="110">
        <v>0</v>
      </c>
      <c r="E140" s="110">
        <v>0</v>
      </c>
      <c r="F140" s="120">
        <v>5.1219999999999999</v>
      </c>
      <c r="G140" s="120">
        <v>4.9720000000000004</v>
      </c>
      <c r="H140" s="115">
        <f t="shared" si="22"/>
        <v>3.0679999999999996</v>
      </c>
      <c r="J140" s="292">
        <v>0.41</v>
      </c>
      <c r="K140" s="115">
        <f t="shared" si="23"/>
        <v>2.6579999999999995</v>
      </c>
      <c r="M140" s="123">
        <f t="shared" ref="M140:M162" si="25">+IF(ISERROR(K140/(F140+J140)),0,K140/(F140+J140))</f>
        <v>0.48047722342733179</v>
      </c>
      <c r="N140" s="120">
        <v>5.3490000000000002</v>
      </c>
      <c r="O140" s="126">
        <f t="shared" si="13"/>
        <v>0</v>
      </c>
      <c r="P140" s="79">
        <f t="shared" si="24"/>
        <v>0</v>
      </c>
      <c r="Q140" s="97"/>
    </row>
    <row r="141" spans="2:17">
      <c r="B141" s="35" t="s">
        <v>945</v>
      </c>
      <c r="C141" s="120">
        <v>0.13300000000000001</v>
      </c>
      <c r="D141" s="110">
        <v>0</v>
      </c>
      <c r="E141" s="110">
        <v>0</v>
      </c>
      <c r="F141" s="120">
        <v>0.154</v>
      </c>
      <c r="G141" s="120">
        <v>0.109</v>
      </c>
      <c r="H141" s="115">
        <f t="shared" si="22"/>
        <v>-2.0999999999999991E-2</v>
      </c>
      <c r="J141" s="292">
        <v>1.2E-2</v>
      </c>
      <c r="K141" s="115">
        <f t="shared" si="23"/>
        <v>-3.2999999999999988E-2</v>
      </c>
      <c r="M141" s="123">
        <f t="shared" si="25"/>
        <v>-0.19879518072289148</v>
      </c>
      <c r="N141" s="120">
        <v>0.222</v>
      </c>
      <c r="O141" s="126">
        <f t="shared" si="13"/>
        <v>4.1577245934466387E-5</v>
      </c>
      <c r="P141" s="79">
        <f t="shared" si="24"/>
        <v>1.6431129635155269E-4</v>
      </c>
      <c r="Q141" s="97"/>
    </row>
    <row r="142" spans="2:17">
      <c r="B142" s="35" t="s">
        <v>946</v>
      </c>
      <c r="C142" s="120">
        <v>2.9239999999999999</v>
      </c>
      <c r="D142" s="110">
        <v>0</v>
      </c>
      <c r="E142" s="110">
        <v>0</v>
      </c>
      <c r="F142" s="120">
        <v>2.7719999999999998</v>
      </c>
      <c r="G142" s="120">
        <v>2.2999999999999998</v>
      </c>
      <c r="H142" s="115">
        <f t="shared" si="22"/>
        <v>0.15200000000000014</v>
      </c>
      <c r="J142" s="292">
        <v>0.23200000000000001</v>
      </c>
      <c r="K142" s="115">
        <f t="shared" si="23"/>
        <v>-7.9999999999999877E-2</v>
      </c>
      <c r="M142" s="123">
        <f t="shared" si="25"/>
        <v>-2.6631158455392767E-2</v>
      </c>
      <c r="N142" s="120">
        <v>5.8049999999999997</v>
      </c>
      <c r="O142" s="126">
        <f t="shared" ref="O142:O205" si="26">IF(K142&lt;0,N142/$N$263,0)</f>
        <v>1.087188795718817E-3</v>
      </c>
      <c r="P142" s="79">
        <f t="shared" si="24"/>
        <v>7.7105451637058333E-5</v>
      </c>
      <c r="Q142" s="97"/>
    </row>
    <row r="143" spans="2:17">
      <c r="B143" s="35" t="s">
        <v>947</v>
      </c>
      <c r="C143" s="120">
        <v>6.3E-2</v>
      </c>
      <c r="D143" s="110">
        <v>0</v>
      </c>
      <c r="E143" s="110">
        <v>0</v>
      </c>
      <c r="F143" s="120">
        <v>3.4000000000000002E-2</v>
      </c>
      <c r="G143" s="120">
        <v>3.3000000000000002E-2</v>
      </c>
      <c r="H143" s="115">
        <f t="shared" si="22"/>
        <v>2.8999999999999998E-2</v>
      </c>
      <c r="J143" s="292">
        <v>3.0000000000000001E-3</v>
      </c>
      <c r="K143" s="115">
        <f t="shared" si="23"/>
        <v>2.5999999999999999E-2</v>
      </c>
      <c r="M143" s="123">
        <f t="shared" si="25"/>
        <v>0.70270270270270252</v>
      </c>
      <c r="N143" s="120">
        <v>0.106</v>
      </c>
      <c r="O143" s="126">
        <f t="shared" si="26"/>
        <v>0</v>
      </c>
      <c r="P143" s="79">
        <f t="shared" si="24"/>
        <v>0</v>
      </c>
      <c r="Q143" s="97"/>
    </row>
    <row r="144" spans="2:17">
      <c r="B144" s="35" t="s">
        <v>948</v>
      </c>
      <c r="C144" s="120">
        <v>0.129</v>
      </c>
      <c r="D144" s="110">
        <v>0</v>
      </c>
      <c r="E144" s="110">
        <v>0</v>
      </c>
      <c r="F144" s="120">
        <v>0.128</v>
      </c>
      <c r="G144" s="120">
        <v>0.124</v>
      </c>
      <c r="H144" s="115">
        <f t="shared" si="22"/>
        <v>1.0000000000000009E-3</v>
      </c>
      <c r="J144" s="292">
        <v>0.01</v>
      </c>
      <c r="K144" s="115">
        <f t="shared" si="23"/>
        <v>-8.9999999999999993E-3</v>
      </c>
      <c r="M144" s="123">
        <f t="shared" si="25"/>
        <v>-6.521739130434781E-2</v>
      </c>
      <c r="N144" s="120">
        <v>0.21099999999999999</v>
      </c>
      <c r="O144" s="126">
        <f t="shared" si="26"/>
        <v>3.9517112126902735E-5</v>
      </c>
      <c r="P144" s="79">
        <f t="shared" si="24"/>
        <v>1.6807845422595676E-5</v>
      </c>
      <c r="Q144" s="97"/>
    </row>
    <row r="145" spans="2:17">
      <c r="B145" s="35" t="s">
        <v>949</v>
      </c>
      <c r="C145" s="120">
        <v>0.54700000000000004</v>
      </c>
      <c r="D145" s="110">
        <v>0</v>
      </c>
      <c r="E145" s="110">
        <v>0</v>
      </c>
      <c r="F145" s="120">
        <v>0.435</v>
      </c>
      <c r="G145" s="120">
        <v>0.42199999999999999</v>
      </c>
      <c r="H145" s="115">
        <f t="shared" si="22"/>
        <v>0.11200000000000004</v>
      </c>
      <c r="J145" s="292">
        <v>3.5000000000000003E-2</v>
      </c>
      <c r="K145" s="115">
        <f t="shared" si="23"/>
        <v>7.7000000000000041E-2</v>
      </c>
      <c r="M145" s="123">
        <f t="shared" si="25"/>
        <v>0.16382978723404265</v>
      </c>
      <c r="N145" s="120">
        <v>0.57199999999999995</v>
      </c>
      <c r="O145" s="126">
        <f t="shared" si="26"/>
        <v>0</v>
      </c>
      <c r="P145" s="79">
        <f t="shared" si="24"/>
        <v>0</v>
      </c>
      <c r="Q145" s="97"/>
    </row>
    <row r="146" spans="2:17">
      <c r="B146" s="35" t="s">
        <v>950</v>
      </c>
      <c r="C146" s="120">
        <v>2.83</v>
      </c>
      <c r="D146" s="110">
        <v>0</v>
      </c>
      <c r="E146" s="110">
        <v>0</v>
      </c>
      <c r="F146" s="120">
        <v>3.0289999999999999</v>
      </c>
      <c r="G146" s="120">
        <v>2.9409999999999998</v>
      </c>
      <c r="H146" s="115">
        <f t="shared" si="22"/>
        <v>-0.19899999999999984</v>
      </c>
      <c r="J146" s="292">
        <v>0.247</v>
      </c>
      <c r="K146" s="115">
        <f t="shared" si="23"/>
        <v>-0.44599999999999984</v>
      </c>
      <c r="M146" s="123">
        <f t="shared" si="25"/>
        <v>-0.1361416361416361</v>
      </c>
      <c r="N146" s="120">
        <v>5.8780000000000001</v>
      </c>
      <c r="O146" s="126">
        <f t="shared" si="26"/>
        <v>1.1008605928053759E-3</v>
      </c>
      <c r="P146" s="79">
        <f t="shared" si="24"/>
        <v>2.0403950296610305E-3</v>
      </c>
      <c r="Q146" s="97"/>
    </row>
    <row r="147" spans="2:17">
      <c r="B147" s="35" t="s">
        <v>951</v>
      </c>
      <c r="C147" s="120">
        <v>0.43</v>
      </c>
      <c r="D147" s="110">
        <v>0</v>
      </c>
      <c r="E147" s="110">
        <v>0</v>
      </c>
      <c r="F147" s="120">
        <v>0.23599999999999999</v>
      </c>
      <c r="G147" s="120">
        <v>0.14799999999999999</v>
      </c>
      <c r="H147" s="115">
        <f t="shared" si="22"/>
        <v>0.19400000000000001</v>
      </c>
      <c r="J147" s="292">
        <v>1.9E-2</v>
      </c>
      <c r="K147" s="115">
        <f t="shared" si="23"/>
        <v>0.17500000000000002</v>
      </c>
      <c r="M147" s="123">
        <f t="shared" si="25"/>
        <v>0.68627450980392157</v>
      </c>
      <c r="N147" s="120">
        <v>0.48199999999999998</v>
      </c>
      <c r="O147" s="126">
        <f t="shared" si="26"/>
        <v>0</v>
      </c>
      <c r="P147" s="79">
        <f t="shared" si="24"/>
        <v>0</v>
      </c>
      <c r="Q147" s="97"/>
    </row>
    <row r="148" spans="2:17">
      <c r="B148" s="35" t="s">
        <v>952</v>
      </c>
      <c r="C148" s="120">
        <v>8.2000000000000003E-2</v>
      </c>
      <c r="D148" s="110">
        <v>0</v>
      </c>
      <c r="E148" s="110">
        <v>0</v>
      </c>
      <c r="F148" s="120">
        <v>2.5999999999999999E-2</v>
      </c>
      <c r="G148" s="120">
        <v>1.7000000000000001E-2</v>
      </c>
      <c r="H148" s="115">
        <f t="shared" si="22"/>
        <v>5.6000000000000008E-2</v>
      </c>
      <c r="J148" s="292">
        <v>2E-3</v>
      </c>
      <c r="K148" s="115">
        <f t="shared" si="23"/>
        <v>5.4000000000000006E-2</v>
      </c>
      <c r="M148" s="123">
        <f t="shared" si="25"/>
        <v>1.928571428571429</v>
      </c>
      <c r="N148" s="120">
        <v>0.09</v>
      </c>
      <c r="O148" s="126">
        <f t="shared" si="26"/>
        <v>0</v>
      </c>
      <c r="P148" s="79">
        <f t="shared" si="24"/>
        <v>0</v>
      </c>
      <c r="Q148" s="97"/>
    </row>
    <row r="149" spans="2:17">
      <c r="B149" s="35" t="s">
        <v>953</v>
      </c>
      <c r="C149" s="120">
        <v>3.0000000000000001E-3</v>
      </c>
      <c r="D149" s="110">
        <v>0</v>
      </c>
      <c r="E149" s="110">
        <v>0</v>
      </c>
      <c r="F149" s="120">
        <v>0.01</v>
      </c>
      <c r="G149" s="120">
        <v>6.0000000000000001E-3</v>
      </c>
      <c r="H149" s="115">
        <f t="shared" si="22"/>
        <v>-7.0000000000000001E-3</v>
      </c>
      <c r="J149" s="292">
        <v>1E-3</v>
      </c>
      <c r="K149" s="115">
        <f t="shared" si="23"/>
        <v>-8.0000000000000002E-3</v>
      </c>
      <c r="M149" s="123">
        <f t="shared" si="25"/>
        <v>-0.72727272727272729</v>
      </c>
      <c r="N149" s="120">
        <v>0.02</v>
      </c>
      <c r="O149" s="126">
        <f t="shared" si="26"/>
        <v>3.7456978319339091E-6</v>
      </c>
      <c r="P149" s="79">
        <f t="shared" si="24"/>
        <v>1.9811955474691753E-4</v>
      </c>
      <c r="Q149" s="97"/>
    </row>
    <row r="150" spans="2:17">
      <c r="B150" s="35" t="s">
        <v>954</v>
      </c>
      <c r="C150" s="120">
        <v>0.19600000000000001</v>
      </c>
      <c r="D150" s="110">
        <v>0</v>
      </c>
      <c r="E150" s="110">
        <v>0</v>
      </c>
      <c r="F150" s="120">
        <v>0.13700000000000001</v>
      </c>
      <c r="G150" s="120">
        <v>0.13300000000000001</v>
      </c>
      <c r="H150" s="115">
        <f t="shared" si="22"/>
        <v>5.8999999999999997E-2</v>
      </c>
      <c r="J150" s="292">
        <v>1.0999999999999999E-2</v>
      </c>
      <c r="K150" s="115">
        <f t="shared" si="23"/>
        <v>4.8000000000000001E-2</v>
      </c>
      <c r="M150" s="123">
        <f t="shared" si="25"/>
        <v>0.32432432432432429</v>
      </c>
      <c r="N150" s="120">
        <v>0.159</v>
      </c>
      <c r="O150" s="126">
        <f t="shared" si="26"/>
        <v>0</v>
      </c>
      <c r="P150" s="79">
        <f t="shared" si="24"/>
        <v>0</v>
      </c>
      <c r="Q150" s="97"/>
    </row>
    <row r="151" spans="2:17">
      <c r="B151" s="35" t="s">
        <v>955</v>
      </c>
      <c r="C151" s="120">
        <v>0.08</v>
      </c>
      <c r="D151" s="110">
        <v>0</v>
      </c>
      <c r="E151" s="110">
        <v>0</v>
      </c>
      <c r="F151" s="120">
        <v>7.0000000000000007E-2</v>
      </c>
      <c r="G151" s="120">
        <v>4.7E-2</v>
      </c>
      <c r="H151" s="115">
        <f t="shared" si="22"/>
        <v>9.999999999999995E-3</v>
      </c>
      <c r="J151" s="292">
        <v>8.9999999999999993E-3</v>
      </c>
      <c r="K151" s="115">
        <f t="shared" si="23"/>
        <v>9.9999999999999568E-4</v>
      </c>
      <c r="M151" s="123">
        <f t="shared" si="25"/>
        <v>1.2658227848101212E-2</v>
      </c>
      <c r="N151" s="120">
        <v>0.154</v>
      </c>
      <c r="O151" s="126">
        <f t="shared" si="26"/>
        <v>0</v>
      </c>
      <c r="P151" s="79">
        <f t="shared" si="24"/>
        <v>0</v>
      </c>
      <c r="Q151" s="97"/>
    </row>
    <row r="152" spans="2:17">
      <c r="B152" s="35" t="s">
        <v>956</v>
      </c>
      <c r="C152" s="120">
        <v>0.47</v>
      </c>
      <c r="D152" s="110">
        <v>0</v>
      </c>
      <c r="E152" s="110">
        <v>0</v>
      </c>
      <c r="F152" s="120">
        <v>0.35599999999999998</v>
      </c>
      <c r="G152" s="120">
        <v>0.27600000000000002</v>
      </c>
      <c r="H152" s="115">
        <f t="shared" si="22"/>
        <v>0.11399999999999999</v>
      </c>
      <c r="J152" s="292">
        <v>2.8000000000000001E-2</v>
      </c>
      <c r="K152" s="115">
        <f t="shared" si="23"/>
        <v>8.5999999999999993E-2</v>
      </c>
      <c r="M152" s="123">
        <f t="shared" si="25"/>
        <v>0.22395833333333331</v>
      </c>
      <c r="N152" s="120">
        <v>0.39600000000000002</v>
      </c>
      <c r="O152" s="126">
        <f t="shared" si="26"/>
        <v>0</v>
      </c>
      <c r="P152" s="79">
        <f t="shared" si="24"/>
        <v>0</v>
      </c>
      <c r="Q152" s="97"/>
    </row>
    <row r="153" spans="2:17">
      <c r="B153" s="35" t="s">
        <v>957</v>
      </c>
      <c r="C153" s="120">
        <v>0.15</v>
      </c>
      <c r="D153" s="110">
        <v>0</v>
      </c>
      <c r="E153" s="110">
        <v>0</v>
      </c>
      <c r="F153" s="120">
        <v>7.6999999999999999E-2</v>
      </c>
      <c r="G153" s="120">
        <v>5.7000000000000002E-2</v>
      </c>
      <c r="H153" s="115">
        <f t="shared" si="22"/>
        <v>7.2999999999999995E-2</v>
      </c>
      <c r="J153" s="292">
        <v>6.0000000000000001E-3</v>
      </c>
      <c r="K153" s="115">
        <f t="shared" si="23"/>
        <v>6.699999999999999E-2</v>
      </c>
      <c r="M153" s="123">
        <f t="shared" si="25"/>
        <v>0.80722891566265043</v>
      </c>
      <c r="N153" s="120">
        <v>0.18</v>
      </c>
      <c r="O153" s="126">
        <f t="shared" si="26"/>
        <v>0</v>
      </c>
      <c r="P153" s="79">
        <f t="shared" si="24"/>
        <v>0</v>
      </c>
      <c r="Q153" s="97"/>
    </row>
    <row r="154" spans="2:17">
      <c r="B154" s="35" t="s">
        <v>958</v>
      </c>
      <c r="C154" s="120">
        <v>0.13900000000000001</v>
      </c>
      <c r="D154" s="110">
        <v>0</v>
      </c>
      <c r="E154" s="110">
        <v>0</v>
      </c>
      <c r="F154" s="120">
        <v>0.11</v>
      </c>
      <c r="G154" s="120">
        <v>0.107</v>
      </c>
      <c r="H154" s="115">
        <f t="shared" si="22"/>
        <v>2.9000000000000012E-2</v>
      </c>
      <c r="J154" s="292">
        <v>8.9999999999999993E-3</v>
      </c>
      <c r="K154" s="115">
        <f t="shared" si="23"/>
        <v>2.0000000000000011E-2</v>
      </c>
      <c r="M154" s="123">
        <f t="shared" si="25"/>
        <v>0.1680672268907564</v>
      </c>
      <c r="N154" s="120">
        <v>0.13900000000000001</v>
      </c>
      <c r="O154" s="126">
        <f t="shared" si="26"/>
        <v>0</v>
      </c>
      <c r="P154" s="79">
        <f t="shared" si="24"/>
        <v>0</v>
      </c>
      <c r="Q154" s="97"/>
    </row>
    <row r="155" spans="2:17">
      <c r="B155" s="35" t="s">
        <v>959</v>
      </c>
      <c r="C155" s="120">
        <v>0.95</v>
      </c>
      <c r="D155" s="110">
        <v>0</v>
      </c>
      <c r="E155" s="110">
        <v>0</v>
      </c>
      <c r="F155" s="120">
        <v>0.996</v>
      </c>
      <c r="G155" s="120">
        <v>0.79300000000000004</v>
      </c>
      <c r="H155" s="115">
        <f t="shared" si="22"/>
        <v>-4.6000000000000041E-2</v>
      </c>
      <c r="J155" s="292">
        <v>9.5000000000000001E-2</v>
      </c>
      <c r="K155" s="115">
        <f t="shared" si="23"/>
        <v>-0.14100000000000004</v>
      </c>
      <c r="M155" s="123">
        <f t="shared" si="25"/>
        <v>-0.12923923006416135</v>
      </c>
      <c r="N155" s="120">
        <v>1.002</v>
      </c>
      <c r="O155" s="126">
        <f t="shared" si="26"/>
        <v>1.8765946137988884E-4</v>
      </c>
      <c r="P155" s="79">
        <f t="shared" si="24"/>
        <v>3.1344344332922831E-4</v>
      </c>
      <c r="Q155" s="97"/>
    </row>
    <row r="156" spans="2:17">
      <c r="B156" s="35" t="s">
        <v>960</v>
      </c>
      <c r="C156" s="120">
        <v>1E-3</v>
      </c>
      <c r="D156" s="110">
        <v>0</v>
      </c>
      <c r="E156" s="110">
        <v>0</v>
      </c>
      <c r="F156" s="120">
        <v>2.8000000000000001E-2</v>
      </c>
      <c r="G156" s="120">
        <v>2.4E-2</v>
      </c>
      <c r="H156" s="115">
        <f t="shared" si="22"/>
        <v>-2.7E-2</v>
      </c>
      <c r="J156" s="292">
        <v>2E-3</v>
      </c>
      <c r="K156" s="115">
        <f t="shared" si="23"/>
        <v>-2.8999999999999998E-2</v>
      </c>
      <c r="M156" s="123">
        <f t="shared" si="25"/>
        <v>-0.96666666666666667</v>
      </c>
      <c r="N156" s="120">
        <v>1.7000000000000001E-2</v>
      </c>
      <c r="O156" s="126">
        <f t="shared" si="26"/>
        <v>3.1838431571438229E-6</v>
      </c>
      <c r="P156" s="79">
        <f t="shared" si="24"/>
        <v>2.9751245501755054E-4</v>
      </c>
      <c r="Q156" s="97"/>
    </row>
    <row r="157" spans="2:17">
      <c r="B157" s="35" t="s">
        <v>961</v>
      </c>
      <c r="C157" s="120">
        <v>0.44700000000000001</v>
      </c>
      <c r="D157" s="110">
        <v>0</v>
      </c>
      <c r="E157" s="110">
        <v>0</v>
      </c>
      <c r="F157" s="120">
        <v>0.78800000000000003</v>
      </c>
      <c r="G157" s="120">
        <v>0.60099999999999998</v>
      </c>
      <c r="H157" s="115">
        <f t="shared" si="22"/>
        <v>-0.34100000000000003</v>
      </c>
      <c r="J157" s="292">
        <v>8.7999999999999995E-2</v>
      </c>
      <c r="K157" s="115">
        <f t="shared" si="23"/>
        <v>-0.42900000000000005</v>
      </c>
      <c r="M157" s="123">
        <f t="shared" si="25"/>
        <v>-0.48972602739726034</v>
      </c>
      <c r="N157" s="120">
        <v>1.0169999999999999</v>
      </c>
      <c r="O157" s="126">
        <f t="shared" si="26"/>
        <v>1.9046873475383924E-4</v>
      </c>
      <c r="P157" s="79">
        <f t="shared" si="24"/>
        <v>4.5680417960467018E-3</v>
      </c>
      <c r="Q157" s="97"/>
    </row>
    <row r="158" spans="2:17">
      <c r="B158" s="35" t="s">
        <v>962</v>
      </c>
      <c r="C158" s="120">
        <v>9.0999999999999998E-2</v>
      </c>
      <c r="D158" s="110">
        <v>0</v>
      </c>
      <c r="E158" s="110">
        <v>0</v>
      </c>
      <c r="F158" s="120">
        <v>4.5999999999999999E-2</v>
      </c>
      <c r="G158" s="120">
        <v>4.4999999999999998E-2</v>
      </c>
      <c r="H158" s="115">
        <f t="shared" si="22"/>
        <v>4.4999999999999998E-2</v>
      </c>
      <c r="J158" s="292">
        <v>4.0000000000000001E-3</v>
      </c>
      <c r="K158" s="115">
        <f t="shared" si="23"/>
        <v>4.0999999999999995E-2</v>
      </c>
      <c r="M158" s="123">
        <f t="shared" si="25"/>
        <v>0.81999999999999984</v>
      </c>
      <c r="N158" s="120">
        <v>0.13300000000000001</v>
      </c>
      <c r="O158" s="126">
        <f t="shared" si="26"/>
        <v>0</v>
      </c>
      <c r="P158" s="79">
        <f t="shared" si="24"/>
        <v>0</v>
      </c>
      <c r="Q158" s="97"/>
    </row>
    <row r="159" spans="2:17">
      <c r="B159" s="35" t="s">
        <v>963</v>
      </c>
      <c r="C159" s="120">
        <v>0.16400000000000001</v>
      </c>
      <c r="D159" s="110">
        <v>0</v>
      </c>
      <c r="E159" s="110">
        <v>0</v>
      </c>
      <c r="F159" s="120">
        <v>0.20300000000000001</v>
      </c>
      <c r="G159" s="120">
        <v>0.13900000000000001</v>
      </c>
      <c r="H159" s="115">
        <f t="shared" si="22"/>
        <v>-3.9000000000000007E-2</v>
      </c>
      <c r="J159" s="292">
        <v>1.6E-2</v>
      </c>
      <c r="K159" s="115">
        <f t="shared" si="23"/>
        <v>-5.5000000000000007E-2</v>
      </c>
      <c r="M159" s="123">
        <f t="shared" si="25"/>
        <v>-0.25114155251141551</v>
      </c>
      <c r="N159" s="120">
        <v>0.29199999999999998</v>
      </c>
      <c r="O159" s="126">
        <f t="shared" si="26"/>
        <v>5.4687188346235066E-5</v>
      </c>
      <c r="P159" s="79">
        <f t="shared" si="24"/>
        <v>3.4492346854185919E-4</v>
      </c>
      <c r="Q159" s="97"/>
    </row>
    <row r="160" spans="2:17">
      <c r="B160" s="35" t="s">
        <v>964</v>
      </c>
      <c r="C160" s="120">
        <v>0.61699999999999999</v>
      </c>
      <c r="D160" s="110">
        <v>0</v>
      </c>
      <c r="E160" s="110">
        <v>0</v>
      </c>
      <c r="F160" s="120">
        <v>0.38100000000000001</v>
      </c>
      <c r="G160" s="120">
        <v>0.37</v>
      </c>
      <c r="H160" s="115">
        <f t="shared" si="22"/>
        <v>0.23599999999999999</v>
      </c>
      <c r="J160" s="292">
        <v>3.9E-2</v>
      </c>
      <c r="K160" s="115">
        <f t="shared" si="23"/>
        <v>0.19699999999999998</v>
      </c>
      <c r="M160" s="123">
        <f t="shared" si="25"/>
        <v>0.46904761904761905</v>
      </c>
      <c r="N160" s="120">
        <v>0.82699999999999996</v>
      </c>
      <c r="O160" s="126">
        <f t="shared" si="26"/>
        <v>0</v>
      </c>
      <c r="P160" s="79">
        <f t="shared" si="24"/>
        <v>0</v>
      </c>
      <c r="Q160" s="97"/>
    </row>
    <row r="161" spans="2:17">
      <c r="B161" s="35" t="s">
        <v>965</v>
      </c>
      <c r="C161" s="120">
        <v>4.1000000000000002E-2</v>
      </c>
      <c r="D161" s="110">
        <v>0</v>
      </c>
      <c r="E161" s="110">
        <v>0</v>
      </c>
      <c r="F161" s="120">
        <v>0.01</v>
      </c>
      <c r="G161" s="120">
        <v>6.0000000000000001E-3</v>
      </c>
      <c r="H161" s="115">
        <f t="shared" si="22"/>
        <v>3.1E-2</v>
      </c>
      <c r="J161" s="292">
        <v>1E-3</v>
      </c>
      <c r="K161" s="115">
        <f t="shared" si="23"/>
        <v>0.03</v>
      </c>
      <c r="M161" s="123">
        <f t="shared" si="25"/>
        <v>2.7272727272727275</v>
      </c>
      <c r="N161" s="120">
        <v>3.1E-2</v>
      </c>
      <c r="O161" s="126">
        <f t="shared" si="26"/>
        <v>0</v>
      </c>
      <c r="P161" s="79">
        <f t="shared" si="24"/>
        <v>0</v>
      </c>
      <c r="Q161" s="97"/>
    </row>
    <row r="162" spans="2:17">
      <c r="B162" s="35" t="s">
        <v>966</v>
      </c>
      <c r="C162" s="120">
        <v>1.1639999999999999</v>
      </c>
      <c r="D162" s="110">
        <v>0</v>
      </c>
      <c r="E162" s="110">
        <v>0</v>
      </c>
      <c r="F162" s="120">
        <v>0.84799999999999998</v>
      </c>
      <c r="G162" s="120">
        <v>0.82299999999999995</v>
      </c>
      <c r="H162" s="115">
        <f t="shared" si="22"/>
        <v>0.31599999999999995</v>
      </c>
      <c r="J162" s="292">
        <v>6.8000000000000005E-2</v>
      </c>
      <c r="K162" s="115">
        <f t="shared" si="23"/>
        <v>0.24799999999999994</v>
      </c>
      <c r="M162" s="123">
        <f t="shared" si="25"/>
        <v>0.27074235807860259</v>
      </c>
      <c r="N162" s="120">
        <v>1.4650000000000001</v>
      </c>
      <c r="O162" s="126">
        <f t="shared" si="26"/>
        <v>0</v>
      </c>
      <c r="P162" s="79">
        <f t="shared" si="24"/>
        <v>0</v>
      </c>
      <c r="Q162" s="97"/>
    </row>
    <row r="163" spans="2:17">
      <c r="B163" s="35" t="s">
        <v>967</v>
      </c>
      <c r="C163" s="120">
        <v>0.54400000000000004</v>
      </c>
      <c r="D163" s="110">
        <v>0</v>
      </c>
      <c r="E163" s="110">
        <v>0</v>
      </c>
      <c r="F163" s="120">
        <v>0.65300000000000002</v>
      </c>
      <c r="G163" s="120">
        <v>0.47</v>
      </c>
      <c r="H163" s="115">
        <f>+C163+D163-E163-F163</f>
        <v>-0.10899999999999999</v>
      </c>
      <c r="J163" s="292">
        <v>5.3999999999999999E-2</v>
      </c>
      <c r="K163" s="115">
        <f>+H163-J163</f>
        <v>-0.16299999999999998</v>
      </c>
      <c r="M163" s="123">
        <f>+IF(ISERROR(K163/(F163+J163)),0,K163/(F163+J163))</f>
        <v>-0.23055162659123049</v>
      </c>
      <c r="N163" s="120">
        <v>0.86</v>
      </c>
      <c r="O163" s="126">
        <f t="shared" si="26"/>
        <v>1.6106500677315807E-4</v>
      </c>
      <c r="P163" s="79">
        <f>(M163^2*O163)*100</f>
        <v>8.5612578297766611E-4</v>
      </c>
      <c r="Q163" s="97"/>
    </row>
    <row r="164" spans="2:17">
      <c r="B164" s="35" t="s">
        <v>968</v>
      </c>
      <c r="C164" s="120">
        <v>0.96199999999999997</v>
      </c>
      <c r="D164" s="110">
        <v>0</v>
      </c>
      <c r="E164" s="110">
        <v>0</v>
      </c>
      <c r="F164" s="120">
        <v>0.88700000000000001</v>
      </c>
      <c r="G164" s="120">
        <v>0.86099999999999999</v>
      </c>
      <c r="H164" s="115">
        <f t="shared" ref="H164:H187" si="27">+C164+D164-E164-F164</f>
        <v>7.4999999999999956E-2</v>
      </c>
      <c r="J164" s="292">
        <v>7.0999999999999994E-2</v>
      </c>
      <c r="K164" s="115">
        <f t="shared" ref="K164:K187" si="28">+H164-J164</f>
        <v>3.9999999999999619E-3</v>
      </c>
      <c r="M164" s="123">
        <f>+IF(ISERROR(K164/(F164+J164)),0,K164/(F164+J164))</f>
        <v>4.1753653444676015E-3</v>
      </c>
      <c r="N164" s="120">
        <v>1.4790000000000001</v>
      </c>
      <c r="O164" s="126">
        <f t="shared" si="26"/>
        <v>0</v>
      </c>
      <c r="P164" s="79">
        <f t="shared" ref="P164:P187" si="29">(M164^2*O164)*100</f>
        <v>0</v>
      </c>
      <c r="Q164" s="97"/>
    </row>
    <row r="165" spans="2:17">
      <c r="B165" s="35" t="s">
        <v>969</v>
      </c>
      <c r="C165" s="120">
        <v>0.87</v>
      </c>
      <c r="D165" s="110">
        <v>0</v>
      </c>
      <c r="E165" s="110">
        <v>0</v>
      </c>
      <c r="F165" s="120">
        <v>1.0069999999999999</v>
      </c>
      <c r="G165" s="120">
        <v>0.79500000000000004</v>
      </c>
      <c r="H165" s="115">
        <f t="shared" si="27"/>
        <v>-0.1369999999999999</v>
      </c>
      <c r="J165" s="292">
        <v>8.1000000000000003E-2</v>
      </c>
      <c r="K165" s="115">
        <f t="shared" si="28"/>
        <v>-0.21799999999999992</v>
      </c>
      <c r="M165" s="123">
        <f t="shared" ref="M165:M187" si="30">+IF(ISERROR(K165/(F165+J165)),0,K165/(F165+J165))</f>
        <v>-0.20036764705882348</v>
      </c>
      <c r="N165" s="120">
        <v>1.6539999999999999</v>
      </c>
      <c r="O165" s="126">
        <f t="shared" si="26"/>
        <v>3.0976921070093423E-4</v>
      </c>
      <c r="P165" s="79">
        <f t="shared" si="29"/>
        <v>1.2436364593485746E-3</v>
      </c>
      <c r="Q165" s="97"/>
    </row>
    <row r="166" spans="2:17">
      <c r="B166" s="35" t="s">
        <v>970</v>
      </c>
      <c r="C166" s="120">
        <v>10.5</v>
      </c>
      <c r="D166" s="110">
        <v>0</v>
      </c>
      <c r="E166" s="110">
        <v>0</v>
      </c>
      <c r="F166" s="120">
        <v>7.1079999999999997</v>
      </c>
      <c r="G166" s="120">
        <v>6.1619999999999999</v>
      </c>
      <c r="H166" s="115">
        <f t="shared" si="27"/>
        <v>3.3920000000000003</v>
      </c>
      <c r="J166" s="292">
        <v>0.56899999999999995</v>
      </c>
      <c r="K166" s="115">
        <f t="shared" si="28"/>
        <v>2.8230000000000004</v>
      </c>
      <c r="M166" s="123">
        <f t="shared" si="30"/>
        <v>0.36772176631496684</v>
      </c>
      <c r="N166" s="120">
        <v>10.823</v>
      </c>
      <c r="O166" s="126">
        <f t="shared" si="26"/>
        <v>0</v>
      </c>
      <c r="P166" s="79">
        <f t="shared" si="29"/>
        <v>0</v>
      </c>
      <c r="Q166" s="97"/>
    </row>
    <row r="167" spans="2:17">
      <c r="B167" s="35" t="s">
        <v>971</v>
      </c>
      <c r="C167" s="120">
        <v>3.4860000000000002</v>
      </c>
      <c r="D167" s="110">
        <v>0</v>
      </c>
      <c r="E167" s="110">
        <v>0</v>
      </c>
      <c r="F167" s="120">
        <v>3.5030000000000001</v>
      </c>
      <c r="G167" s="120">
        <v>3.4009999999999998</v>
      </c>
      <c r="H167" s="115">
        <f t="shared" si="27"/>
        <v>-1.6999999999999904E-2</v>
      </c>
      <c r="J167" s="292">
        <v>0.28000000000000003</v>
      </c>
      <c r="K167" s="115">
        <f t="shared" si="28"/>
        <v>-0.29699999999999993</v>
      </c>
      <c r="M167" s="123">
        <f t="shared" si="30"/>
        <v>-7.8509119746233119E-2</v>
      </c>
      <c r="N167" s="120">
        <v>5.2249999999999996</v>
      </c>
      <c r="O167" s="126">
        <f t="shared" si="26"/>
        <v>9.785635585927337E-4</v>
      </c>
      <c r="P167" s="79">
        <f t="shared" si="29"/>
        <v>6.0315544777833738E-4</v>
      </c>
      <c r="Q167" s="97"/>
    </row>
    <row r="168" spans="2:17">
      <c r="B168" s="35" t="s">
        <v>972</v>
      </c>
      <c r="C168" s="120">
        <v>0.19</v>
      </c>
      <c r="D168" s="110">
        <v>0</v>
      </c>
      <c r="E168" s="110">
        <v>0</v>
      </c>
      <c r="F168" s="120">
        <v>0.161</v>
      </c>
      <c r="G168" s="120">
        <v>9.8000000000000004E-2</v>
      </c>
      <c r="H168" s="115">
        <f t="shared" si="27"/>
        <v>2.8999999999999998E-2</v>
      </c>
      <c r="J168" s="292">
        <v>1.2999999999999999E-2</v>
      </c>
      <c r="K168" s="115">
        <f t="shared" si="28"/>
        <v>1.6E-2</v>
      </c>
      <c r="M168" s="123">
        <f t="shared" si="30"/>
        <v>9.1954022988505746E-2</v>
      </c>
      <c r="N168" s="120">
        <v>0.314</v>
      </c>
      <c r="O168" s="126">
        <f t="shared" si="26"/>
        <v>0</v>
      </c>
      <c r="P168" s="79">
        <f t="shared" si="29"/>
        <v>0</v>
      </c>
      <c r="Q168" s="97"/>
    </row>
    <row r="169" spans="2:17">
      <c r="B169" s="35" t="s">
        <v>973</v>
      </c>
      <c r="C169" s="120">
        <v>2.8050000000000002</v>
      </c>
      <c r="D169" s="110">
        <v>0</v>
      </c>
      <c r="E169" s="110">
        <v>0</v>
      </c>
      <c r="F169" s="120">
        <v>2.903</v>
      </c>
      <c r="G169" s="120">
        <v>2.8180000000000001</v>
      </c>
      <c r="H169" s="115">
        <f t="shared" si="27"/>
        <v>-9.7999999999999865E-2</v>
      </c>
      <c r="J169" s="292">
        <v>0.64</v>
      </c>
      <c r="K169" s="115">
        <f t="shared" si="28"/>
        <v>-0.73799999999999988</v>
      </c>
      <c r="M169" s="123">
        <f t="shared" si="30"/>
        <v>-0.20829805249788311</v>
      </c>
      <c r="N169" s="120">
        <v>6.9939999999999998</v>
      </c>
      <c r="O169" s="126">
        <f t="shared" si="26"/>
        <v>1.3098705318272878E-3</v>
      </c>
      <c r="P169" s="79">
        <f t="shared" si="29"/>
        <v>5.6832765688214762E-3</v>
      </c>
      <c r="Q169" s="97"/>
    </row>
    <row r="170" spans="2:17">
      <c r="B170" s="35" t="s">
        <v>974</v>
      </c>
      <c r="C170" s="120">
        <v>9.9130000000000003</v>
      </c>
      <c r="D170" s="110">
        <v>0</v>
      </c>
      <c r="E170" s="110">
        <v>0</v>
      </c>
      <c r="F170" s="120">
        <v>7.7960000000000003</v>
      </c>
      <c r="G170" s="120">
        <v>7.569</v>
      </c>
      <c r="H170" s="115">
        <f t="shared" si="27"/>
        <v>2.117</v>
      </c>
      <c r="J170" s="292">
        <v>0.624</v>
      </c>
      <c r="K170" s="115">
        <f t="shared" si="28"/>
        <v>1.4929999999999999</v>
      </c>
      <c r="M170" s="123">
        <f t="shared" si="30"/>
        <v>0.17731591448931114</v>
      </c>
      <c r="N170" s="120">
        <v>12.85</v>
      </c>
      <c r="O170" s="126">
        <f t="shared" si="26"/>
        <v>0</v>
      </c>
      <c r="P170" s="79">
        <f t="shared" si="29"/>
        <v>0</v>
      </c>
      <c r="Q170" s="97"/>
    </row>
    <row r="171" spans="2:17">
      <c r="B171" s="35" t="s">
        <v>975</v>
      </c>
      <c r="C171" s="120">
        <v>0.60099999999999998</v>
      </c>
      <c r="D171" s="110">
        <v>0</v>
      </c>
      <c r="E171" s="110">
        <v>0</v>
      </c>
      <c r="F171" s="120">
        <v>0.54900000000000004</v>
      </c>
      <c r="G171" s="120">
        <v>0.53300000000000003</v>
      </c>
      <c r="H171" s="115">
        <f t="shared" si="27"/>
        <v>5.1999999999999935E-2</v>
      </c>
      <c r="J171" s="292">
        <v>4.3999999999999997E-2</v>
      </c>
      <c r="K171" s="115">
        <f t="shared" si="28"/>
        <v>7.9999999999999377E-3</v>
      </c>
      <c r="M171" s="123">
        <f t="shared" si="30"/>
        <v>1.3490725126475442E-2</v>
      </c>
      <c r="N171" s="120">
        <v>1.0580000000000001</v>
      </c>
      <c r="O171" s="126">
        <f t="shared" si="26"/>
        <v>0</v>
      </c>
      <c r="P171" s="79">
        <f t="shared" si="29"/>
        <v>0</v>
      </c>
      <c r="Q171" s="97"/>
    </row>
    <row r="172" spans="2:17">
      <c r="B172" s="35" t="s">
        <v>976</v>
      </c>
      <c r="C172" s="120">
        <v>0.246</v>
      </c>
      <c r="D172" s="110">
        <v>0</v>
      </c>
      <c r="E172" s="110">
        <v>0</v>
      </c>
      <c r="F172" s="120">
        <v>0.39500000000000002</v>
      </c>
      <c r="G172" s="120">
        <v>0.255</v>
      </c>
      <c r="H172" s="115">
        <f t="shared" si="27"/>
        <v>-0.14900000000000002</v>
      </c>
      <c r="J172" s="292">
        <v>3.2000000000000001E-2</v>
      </c>
      <c r="K172" s="115">
        <f t="shared" si="28"/>
        <v>-0.18100000000000002</v>
      </c>
      <c r="M172" s="123">
        <f t="shared" si="30"/>
        <v>-0.42388758782201408</v>
      </c>
      <c r="N172" s="120">
        <v>0.42299999999999999</v>
      </c>
      <c r="O172" s="126">
        <f t="shared" si="26"/>
        <v>7.9221509145402169E-5</v>
      </c>
      <c r="P172" s="79">
        <f t="shared" si="29"/>
        <v>1.4234575197102604E-3</v>
      </c>
      <c r="Q172" s="97"/>
    </row>
    <row r="173" spans="2:17">
      <c r="B173" s="35" t="s">
        <v>977</v>
      </c>
      <c r="C173" s="120">
        <v>1.0329999999999999</v>
      </c>
      <c r="D173" s="110">
        <v>0</v>
      </c>
      <c r="E173" s="110">
        <v>0</v>
      </c>
      <c r="F173" s="120">
        <v>0.55000000000000004</v>
      </c>
      <c r="G173" s="120">
        <v>0.41699999999999998</v>
      </c>
      <c r="H173" s="115">
        <f t="shared" si="27"/>
        <v>0.48299999999999987</v>
      </c>
      <c r="J173" s="292">
        <v>5.1999999999999998E-2</v>
      </c>
      <c r="K173" s="115">
        <f t="shared" si="28"/>
        <v>0.43099999999999988</v>
      </c>
      <c r="M173" s="123">
        <f t="shared" si="30"/>
        <v>0.71594684385382035</v>
      </c>
      <c r="N173" s="120">
        <v>0.97299999999999998</v>
      </c>
      <c r="O173" s="126">
        <f t="shared" si="26"/>
        <v>0</v>
      </c>
      <c r="P173" s="79">
        <f t="shared" si="29"/>
        <v>0</v>
      </c>
      <c r="Q173" s="97"/>
    </row>
    <row r="174" spans="2:17">
      <c r="B174" s="35" t="s">
        <v>978</v>
      </c>
      <c r="C174" s="120">
        <v>0.2</v>
      </c>
      <c r="D174" s="110">
        <v>0</v>
      </c>
      <c r="E174" s="110">
        <v>0</v>
      </c>
      <c r="F174" s="120">
        <v>0.23300000000000001</v>
      </c>
      <c r="G174" s="120">
        <v>0.17199999999999999</v>
      </c>
      <c r="H174" s="115">
        <f t="shared" si="27"/>
        <v>-3.3000000000000002E-2</v>
      </c>
      <c r="J174" s="292">
        <v>1.9E-2</v>
      </c>
      <c r="K174" s="115">
        <f t="shared" si="28"/>
        <v>-5.2000000000000005E-2</v>
      </c>
      <c r="M174" s="123">
        <f t="shared" si="30"/>
        <v>-0.20634920634920637</v>
      </c>
      <c r="N174" s="120">
        <v>0.373</v>
      </c>
      <c r="O174" s="126">
        <f t="shared" si="26"/>
        <v>6.9857264565567403E-5</v>
      </c>
      <c r="P174" s="79">
        <f t="shared" si="29"/>
        <v>2.9745219731874253E-4</v>
      </c>
      <c r="Q174" s="97"/>
    </row>
    <row r="175" spans="2:17">
      <c r="B175" s="35" t="s">
        <v>979</v>
      </c>
      <c r="C175" s="120">
        <v>2.3E-2</v>
      </c>
      <c r="D175" s="110">
        <v>0</v>
      </c>
      <c r="E175" s="110">
        <v>0</v>
      </c>
      <c r="F175" s="120">
        <v>2.1000000000000001E-2</v>
      </c>
      <c r="G175" s="120">
        <v>1.4E-2</v>
      </c>
      <c r="H175" s="115">
        <f t="shared" si="27"/>
        <v>1.9999999999999983E-3</v>
      </c>
      <c r="J175" s="292">
        <v>2E-3</v>
      </c>
      <c r="K175" s="115">
        <f t="shared" si="28"/>
        <v>0</v>
      </c>
      <c r="M175" s="123">
        <f t="shared" si="30"/>
        <v>0</v>
      </c>
      <c r="N175" s="120">
        <v>3.6999999999999998E-2</v>
      </c>
      <c r="O175" s="126">
        <f t="shared" si="26"/>
        <v>0</v>
      </c>
      <c r="P175" s="79">
        <f t="shared" si="29"/>
        <v>0</v>
      </c>
      <c r="Q175" s="97"/>
    </row>
    <row r="176" spans="2:17">
      <c r="B176" s="35" t="s">
        <v>980</v>
      </c>
      <c r="C176" s="120">
        <v>7.0720000000000001</v>
      </c>
      <c r="D176" s="110">
        <v>0</v>
      </c>
      <c r="E176" s="110">
        <v>0</v>
      </c>
      <c r="F176" s="120">
        <v>7.66</v>
      </c>
      <c r="G176" s="120">
        <v>6.1989999999999998</v>
      </c>
      <c r="H176" s="115">
        <f t="shared" si="27"/>
        <v>-0.58800000000000008</v>
      </c>
      <c r="J176" s="292">
        <v>0.61299999999999999</v>
      </c>
      <c r="K176" s="115">
        <f t="shared" si="28"/>
        <v>-1.2010000000000001</v>
      </c>
      <c r="M176" s="123">
        <f t="shared" si="30"/>
        <v>-0.14517103831741812</v>
      </c>
      <c r="N176" s="120">
        <v>13.403</v>
      </c>
      <c r="O176" s="126">
        <f t="shared" si="26"/>
        <v>2.5101794020705092E-3</v>
      </c>
      <c r="P176" s="79">
        <f t="shared" si="29"/>
        <v>5.2901103051377681E-3</v>
      </c>
      <c r="Q176" s="97"/>
    </row>
    <row r="177" spans="2:17">
      <c r="B177" s="35" t="s">
        <v>981</v>
      </c>
      <c r="C177" s="120">
        <v>4.0000000000000001E-3</v>
      </c>
      <c r="D177" s="110">
        <v>0</v>
      </c>
      <c r="E177" s="110">
        <v>0</v>
      </c>
      <c r="F177" s="120">
        <v>5.0000000000000001E-3</v>
      </c>
      <c r="G177" s="120">
        <v>3.0000000000000001E-3</v>
      </c>
      <c r="H177" s="115">
        <f t="shared" si="27"/>
        <v>-1E-3</v>
      </c>
      <c r="J177" s="292">
        <v>0</v>
      </c>
      <c r="K177" s="115">
        <f t="shared" si="28"/>
        <v>-1E-3</v>
      </c>
      <c r="M177" s="123">
        <f t="shared" si="30"/>
        <v>-0.2</v>
      </c>
      <c r="N177" s="120">
        <v>1.0999999999999999E-2</v>
      </c>
      <c r="O177" s="126">
        <f t="shared" si="26"/>
        <v>2.0601338075636499E-6</v>
      </c>
      <c r="P177" s="79">
        <f t="shared" si="29"/>
        <v>8.2405352302546014E-6</v>
      </c>
      <c r="Q177" s="97"/>
    </row>
    <row r="178" spans="2:17">
      <c r="B178" s="35" t="s">
        <v>982</v>
      </c>
      <c r="C178" s="120">
        <v>0.123</v>
      </c>
      <c r="D178" s="110">
        <v>0</v>
      </c>
      <c r="E178" s="110">
        <v>0</v>
      </c>
      <c r="F178" s="120">
        <v>0.25</v>
      </c>
      <c r="G178" s="120">
        <v>0.19900000000000001</v>
      </c>
      <c r="H178" s="115">
        <f t="shared" si="27"/>
        <v>-0.127</v>
      </c>
      <c r="J178" s="292">
        <v>2.1999999999999999E-2</v>
      </c>
      <c r="K178" s="115">
        <f t="shared" si="28"/>
        <v>-0.14899999999999999</v>
      </c>
      <c r="M178" s="123">
        <f t="shared" si="30"/>
        <v>-0.54779411764705876</v>
      </c>
      <c r="N178" s="120">
        <v>0.374</v>
      </c>
      <c r="O178" s="126">
        <f t="shared" si="26"/>
        <v>7.0044549457164103E-5</v>
      </c>
      <c r="P178" s="79">
        <f t="shared" si="29"/>
        <v>2.1018856002628945E-3</v>
      </c>
      <c r="Q178" s="97"/>
    </row>
    <row r="179" spans="2:17">
      <c r="B179" s="35" t="s">
        <v>983</v>
      </c>
      <c r="C179" s="120">
        <v>13.871</v>
      </c>
      <c r="D179" s="110">
        <v>0</v>
      </c>
      <c r="E179" s="110">
        <v>0</v>
      </c>
      <c r="F179" s="120">
        <v>9.0660000000000007</v>
      </c>
      <c r="G179" s="120">
        <v>8.8019999999999996</v>
      </c>
      <c r="H179" s="115">
        <f t="shared" si="27"/>
        <v>4.8049999999999997</v>
      </c>
      <c r="J179" s="292">
        <v>2.5830000000000002</v>
      </c>
      <c r="K179" s="115">
        <f t="shared" si="28"/>
        <v>2.2219999999999995</v>
      </c>
      <c r="M179" s="123">
        <f t="shared" si="30"/>
        <v>0.19074598677998106</v>
      </c>
      <c r="N179" s="120">
        <v>19.565999999999999</v>
      </c>
      <c r="O179" s="126">
        <f t="shared" si="26"/>
        <v>0</v>
      </c>
      <c r="P179" s="79">
        <f t="shared" si="29"/>
        <v>0</v>
      </c>
      <c r="Q179" s="97"/>
    </row>
    <row r="180" spans="2:17">
      <c r="B180" s="35" t="s">
        <v>984</v>
      </c>
      <c r="C180" s="120">
        <v>224.483</v>
      </c>
      <c r="D180" s="110">
        <v>0</v>
      </c>
      <c r="E180" s="110">
        <v>0</v>
      </c>
      <c r="F180" s="120">
        <v>193.63200000000001</v>
      </c>
      <c r="G180" s="120">
        <v>187.99299999999999</v>
      </c>
      <c r="H180" s="115">
        <f t="shared" si="27"/>
        <v>30.850999999999999</v>
      </c>
      <c r="J180" s="292">
        <v>15.99</v>
      </c>
      <c r="K180" s="115">
        <f t="shared" si="28"/>
        <v>14.860999999999999</v>
      </c>
      <c r="M180" s="123">
        <f t="shared" si="30"/>
        <v>7.0894276364122072E-2</v>
      </c>
      <c r="N180" s="120">
        <v>724.08</v>
      </c>
      <c r="O180" s="126">
        <f t="shared" si="26"/>
        <v>0</v>
      </c>
      <c r="P180" s="79">
        <f t="shared" si="29"/>
        <v>0</v>
      </c>
      <c r="Q180" s="97"/>
    </row>
    <row r="181" spans="2:17">
      <c r="B181" s="35" t="s">
        <v>985</v>
      </c>
      <c r="C181" s="120">
        <v>616.79999999999995</v>
      </c>
      <c r="D181" s="110">
        <v>0</v>
      </c>
      <c r="E181" s="110">
        <v>0</v>
      </c>
      <c r="F181" s="120">
        <v>409.274</v>
      </c>
      <c r="G181" s="120">
        <v>397.35399999999998</v>
      </c>
      <c r="H181" s="115">
        <f t="shared" si="27"/>
        <v>207.52599999999995</v>
      </c>
      <c r="J181" s="292">
        <v>32.741999999999997</v>
      </c>
      <c r="K181" s="115">
        <f t="shared" si="28"/>
        <v>174.78399999999996</v>
      </c>
      <c r="M181" s="123">
        <f t="shared" si="30"/>
        <v>0.39542460001447899</v>
      </c>
      <c r="N181" s="120">
        <v>1294.6679999999999</v>
      </c>
      <c r="O181" s="126">
        <f t="shared" si="26"/>
        <v>0</v>
      </c>
      <c r="P181" s="79">
        <f t="shared" si="29"/>
        <v>0</v>
      </c>
      <c r="Q181" s="97"/>
    </row>
    <row r="182" spans="2:17">
      <c r="B182" s="35" t="s">
        <v>986</v>
      </c>
      <c r="C182" s="120">
        <v>9.8640000000000008</v>
      </c>
      <c r="D182" s="110">
        <v>0</v>
      </c>
      <c r="E182" s="110">
        <v>0</v>
      </c>
      <c r="F182" s="120">
        <v>8.5289999999999999</v>
      </c>
      <c r="G182" s="120">
        <v>8.2799999999999994</v>
      </c>
      <c r="H182" s="115">
        <f t="shared" si="27"/>
        <v>1.3350000000000009</v>
      </c>
      <c r="J182" s="292">
        <v>0.78300000000000003</v>
      </c>
      <c r="K182" s="115">
        <f t="shared" si="28"/>
        <v>0.55200000000000082</v>
      </c>
      <c r="M182" s="123">
        <f t="shared" si="30"/>
        <v>5.9278350515464012E-2</v>
      </c>
      <c r="N182" s="120">
        <v>34.719000000000001</v>
      </c>
      <c r="O182" s="126">
        <f t="shared" si="26"/>
        <v>0</v>
      </c>
      <c r="P182" s="79">
        <f t="shared" si="29"/>
        <v>0</v>
      </c>
      <c r="Q182" s="97"/>
    </row>
    <row r="183" spans="2:17">
      <c r="B183" s="35" t="s">
        <v>987</v>
      </c>
      <c r="C183" s="120">
        <v>22.315999999999999</v>
      </c>
      <c r="D183" s="110">
        <v>0</v>
      </c>
      <c r="E183" s="110">
        <v>0</v>
      </c>
      <c r="F183" s="120">
        <v>11.472</v>
      </c>
      <c r="G183" s="120">
        <v>11.138</v>
      </c>
      <c r="H183" s="115">
        <f t="shared" si="27"/>
        <v>10.843999999999999</v>
      </c>
      <c r="J183" s="292">
        <v>0.98199999999999998</v>
      </c>
      <c r="K183" s="115">
        <f t="shared" si="28"/>
        <v>9.8620000000000001</v>
      </c>
      <c r="M183" s="123">
        <f t="shared" si="30"/>
        <v>0.79187409667576691</v>
      </c>
      <c r="N183" s="120">
        <v>49.290999999999997</v>
      </c>
      <c r="O183" s="126">
        <f t="shared" si="26"/>
        <v>0</v>
      </c>
      <c r="P183" s="79">
        <f t="shared" si="29"/>
        <v>0</v>
      </c>
      <c r="Q183" s="97"/>
    </row>
    <row r="184" spans="2:17">
      <c r="B184" s="35" t="s">
        <v>988</v>
      </c>
      <c r="C184" s="120">
        <v>22.795000000000002</v>
      </c>
      <c r="D184" s="110">
        <v>0</v>
      </c>
      <c r="E184" s="110">
        <v>0</v>
      </c>
      <c r="F184" s="120">
        <v>16.257999999999999</v>
      </c>
      <c r="G184" s="120">
        <v>15.784000000000001</v>
      </c>
      <c r="H184" s="115">
        <f t="shared" si="27"/>
        <v>6.5370000000000026</v>
      </c>
      <c r="J184" s="292">
        <v>1.5960000000000001</v>
      </c>
      <c r="K184" s="115">
        <f t="shared" si="28"/>
        <v>4.9410000000000025</v>
      </c>
      <c r="M184" s="123">
        <f t="shared" si="30"/>
        <v>0.27674470706844417</v>
      </c>
      <c r="N184" s="120">
        <v>50.566000000000003</v>
      </c>
      <c r="O184" s="126">
        <f t="shared" si="26"/>
        <v>0</v>
      </c>
      <c r="P184" s="79">
        <f t="shared" si="29"/>
        <v>0</v>
      </c>
      <c r="Q184" s="97"/>
    </row>
    <row r="185" spans="2:17">
      <c r="B185" s="35" t="s">
        <v>989</v>
      </c>
      <c r="C185" s="120">
        <v>2E-3</v>
      </c>
      <c r="D185" s="110">
        <v>0</v>
      </c>
      <c r="E185" s="110">
        <v>0</v>
      </c>
      <c r="F185" s="120">
        <v>1E-3</v>
      </c>
      <c r="G185" s="120">
        <v>1E-3</v>
      </c>
      <c r="H185" s="115">
        <f t="shared" si="27"/>
        <v>1E-3</v>
      </c>
      <c r="J185" s="292">
        <v>0</v>
      </c>
      <c r="K185" s="115">
        <f t="shared" si="28"/>
        <v>1E-3</v>
      </c>
      <c r="M185" s="123">
        <f t="shared" si="30"/>
        <v>1</v>
      </c>
      <c r="N185" s="120">
        <v>2E-3</v>
      </c>
      <c r="O185" s="126">
        <f t="shared" si="26"/>
        <v>0</v>
      </c>
      <c r="P185" s="79">
        <f t="shared" si="29"/>
        <v>0</v>
      </c>
      <c r="Q185" s="97"/>
    </row>
    <row r="186" spans="2:17">
      <c r="B186" s="35" t="s">
        <v>990</v>
      </c>
      <c r="C186" s="120">
        <v>1.4999999999999999E-2</v>
      </c>
      <c r="D186" s="110">
        <v>0</v>
      </c>
      <c r="E186" s="110">
        <v>0</v>
      </c>
      <c r="F186" s="120">
        <v>1.2999999999999999E-2</v>
      </c>
      <c r="G186" s="120">
        <v>7.0000000000000001E-3</v>
      </c>
      <c r="H186" s="115">
        <f t="shared" si="27"/>
        <v>2E-3</v>
      </c>
      <c r="J186" s="292">
        <v>1E-3</v>
      </c>
      <c r="K186" s="115">
        <f t="shared" si="28"/>
        <v>1E-3</v>
      </c>
      <c r="M186" s="123">
        <f t="shared" si="30"/>
        <v>7.1428571428571438E-2</v>
      </c>
      <c r="N186" s="120">
        <v>3.5000000000000003E-2</v>
      </c>
      <c r="O186" s="126">
        <f t="shared" si="26"/>
        <v>0</v>
      </c>
      <c r="P186" s="79">
        <f t="shared" si="29"/>
        <v>0</v>
      </c>
      <c r="Q186" s="97"/>
    </row>
    <row r="187" spans="2:17">
      <c r="B187" s="35" t="s">
        <v>991</v>
      </c>
      <c r="C187" s="120">
        <v>4.0000000000000001E-3</v>
      </c>
      <c r="D187" s="110">
        <v>0</v>
      </c>
      <c r="E187" s="110">
        <v>0</v>
      </c>
      <c r="F187" s="120">
        <v>8.0000000000000002E-3</v>
      </c>
      <c r="G187" s="120">
        <v>8.0000000000000002E-3</v>
      </c>
      <c r="H187" s="115">
        <f t="shared" si="27"/>
        <v>-4.0000000000000001E-3</v>
      </c>
      <c r="J187" s="292">
        <v>1E-3</v>
      </c>
      <c r="K187" s="115">
        <f t="shared" si="28"/>
        <v>-5.0000000000000001E-3</v>
      </c>
      <c r="M187" s="123">
        <f t="shared" si="30"/>
        <v>-0.55555555555555547</v>
      </c>
      <c r="N187" s="120">
        <v>2.3E-2</v>
      </c>
      <c r="O187" s="126">
        <f t="shared" si="26"/>
        <v>4.307552506723995E-6</v>
      </c>
      <c r="P187" s="79">
        <f t="shared" si="29"/>
        <v>1.3294915144209857E-4</v>
      </c>
      <c r="Q187" s="97"/>
    </row>
    <row r="188" spans="2:17">
      <c r="B188" s="35" t="s">
        <v>992</v>
      </c>
      <c r="C188" s="120">
        <v>19.585000000000001</v>
      </c>
      <c r="D188" s="110">
        <v>0</v>
      </c>
      <c r="E188" s="110">
        <v>0</v>
      </c>
      <c r="F188" s="120">
        <v>18.042000000000002</v>
      </c>
      <c r="G188" s="120">
        <v>17.515999999999998</v>
      </c>
      <c r="H188" s="115">
        <f>+C188+D188-E188-F188</f>
        <v>1.5429999999999993</v>
      </c>
      <c r="J188" s="292">
        <v>1.5880000000000001</v>
      </c>
      <c r="K188" s="115">
        <f>+H188-J188</f>
        <v>-4.5000000000000817E-2</v>
      </c>
      <c r="M188" s="123">
        <f>+IF(ISERROR(K188/(F188+J188)),0,K188/(F188+J188))</f>
        <v>-2.2924095771778303E-3</v>
      </c>
      <c r="N188" s="120">
        <v>37.970999999999997</v>
      </c>
      <c r="O188" s="126">
        <f t="shared" si="26"/>
        <v>7.1113946188181218E-3</v>
      </c>
      <c r="P188" s="79">
        <f>(M188^2*O188)*100</f>
        <v>3.7371386189869737E-6</v>
      </c>
      <c r="Q188" s="97"/>
    </row>
    <row r="189" spans="2:17">
      <c r="B189" s="35" t="s">
        <v>993</v>
      </c>
      <c r="C189" s="120">
        <v>87.793999999999997</v>
      </c>
      <c r="D189" s="110">
        <v>0</v>
      </c>
      <c r="E189" s="110">
        <v>0</v>
      </c>
      <c r="F189" s="120">
        <v>79.861000000000004</v>
      </c>
      <c r="G189" s="120">
        <v>77.534999999999997</v>
      </c>
      <c r="H189" s="115">
        <f t="shared" ref="H189:H212" si="31">+C189+D189-E189-F189</f>
        <v>7.9329999999999927</v>
      </c>
      <c r="J189" s="292">
        <v>7.0279999999999996</v>
      </c>
      <c r="K189" s="115">
        <f t="shared" ref="K189:K212" si="32">+H189-J189</f>
        <v>0.90499999999999314</v>
      </c>
      <c r="M189" s="123">
        <f>+IF(ISERROR(K189/(F189+J189)),0,K189/(F189+J189))</f>
        <v>1.0415587703851962E-2</v>
      </c>
      <c r="N189" s="120">
        <v>206.81</v>
      </c>
      <c r="O189" s="126">
        <f t="shared" si="26"/>
        <v>0</v>
      </c>
      <c r="P189" s="79">
        <f t="shared" ref="P189:P212" si="33">(M189^2*O189)*100</f>
        <v>0</v>
      </c>
      <c r="Q189" s="97"/>
    </row>
    <row r="190" spans="2:17">
      <c r="B190" s="35" t="s">
        <v>994</v>
      </c>
      <c r="C190" s="120">
        <v>4.9589999999999996</v>
      </c>
      <c r="D190" s="110">
        <v>0</v>
      </c>
      <c r="E190" s="110">
        <v>0</v>
      </c>
      <c r="F190" s="120">
        <v>5.1630000000000003</v>
      </c>
      <c r="G190" s="120">
        <v>5.0129999999999999</v>
      </c>
      <c r="H190" s="115">
        <f t="shared" si="31"/>
        <v>-0.20400000000000063</v>
      </c>
      <c r="J190" s="292">
        <v>0.45400000000000001</v>
      </c>
      <c r="K190" s="115">
        <f t="shared" si="32"/>
        <v>-0.65800000000000058</v>
      </c>
      <c r="M190" s="123">
        <f t="shared" ref="M190:M212" si="34">+IF(ISERROR(K190/(F190+J190)),0,K190/(F190+J190))</f>
        <v>-0.11714438312266345</v>
      </c>
      <c r="N190" s="120">
        <v>8.4499999999999993</v>
      </c>
      <c r="O190" s="126">
        <f t="shared" si="26"/>
        <v>1.5825573339920765E-3</v>
      </c>
      <c r="P190" s="79">
        <f t="shared" si="33"/>
        <v>2.1717128065081135E-3</v>
      </c>
      <c r="Q190" s="97"/>
    </row>
    <row r="191" spans="2:17">
      <c r="B191" s="35" t="s">
        <v>995</v>
      </c>
      <c r="C191" s="120">
        <v>51.689</v>
      </c>
      <c r="D191" s="110">
        <v>0</v>
      </c>
      <c r="E191" s="110">
        <v>0</v>
      </c>
      <c r="F191" s="120">
        <v>49.576000000000001</v>
      </c>
      <c r="G191" s="120">
        <v>48.131999999999998</v>
      </c>
      <c r="H191" s="115">
        <f t="shared" si="31"/>
        <v>2.1129999999999995</v>
      </c>
      <c r="J191" s="292">
        <v>4.3630000000000004</v>
      </c>
      <c r="K191" s="115">
        <f t="shared" si="32"/>
        <v>-2.2500000000000009</v>
      </c>
      <c r="M191" s="123">
        <f t="shared" si="34"/>
        <v>-4.1713787797326624E-2</v>
      </c>
      <c r="N191" s="120">
        <v>119.55800000000001</v>
      </c>
      <c r="O191" s="126">
        <f t="shared" si="26"/>
        <v>2.2391407069517717E-2</v>
      </c>
      <c r="P191" s="79">
        <f t="shared" si="33"/>
        <v>3.8961946026218478E-3</v>
      </c>
      <c r="Q191" s="97"/>
    </row>
    <row r="192" spans="2:17">
      <c r="B192" s="35" t="s">
        <v>996</v>
      </c>
      <c r="C192" s="120">
        <v>51.014000000000003</v>
      </c>
      <c r="D192" s="110">
        <v>0</v>
      </c>
      <c r="E192" s="110">
        <v>0</v>
      </c>
      <c r="F192" s="120">
        <v>59.573</v>
      </c>
      <c r="G192" s="120">
        <v>49.86</v>
      </c>
      <c r="H192" s="115">
        <f t="shared" si="31"/>
        <v>-8.5589999999999975</v>
      </c>
      <c r="J192" s="292">
        <v>4.766</v>
      </c>
      <c r="K192" s="115">
        <f t="shared" si="32"/>
        <v>-13.324999999999998</v>
      </c>
      <c r="M192" s="123">
        <f t="shared" si="34"/>
        <v>-0.20710610982452318</v>
      </c>
      <c r="N192" s="120">
        <v>141.07599999999999</v>
      </c>
      <c r="O192" s="126">
        <f t="shared" si="26"/>
        <v>2.6421403366895406E-2</v>
      </c>
      <c r="P192" s="79">
        <f t="shared" si="33"/>
        <v>0.11332916885310881</v>
      </c>
      <c r="Q192" s="97"/>
    </row>
    <row r="193" spans="2:17">
      <c r="B193" s="35" t="s">
        <v>997</v>
      </c>
      <c r="C193" s="120">
        <v>16.782</v>
      </c>
      <c r="D193" s="110">
        <v>0</v>
      </c>
      <c r="E193" s="110">
        <v>0</v>
      </c>
      <c r="F193" s="120">
        <v>16.22</v>
      </c>
      <c r="G193" s="120">
        <v>15.747</v>
      </c>
      <c r="H193" s="115">
        <f t="shared" si="31"/>
        <v>0.56200000000000117</v>
      </c>
      <c r="J193" s="292">
        <v>1.298</v>
      </c>
      <c r="K193" s="115">
        <f t="shared" si="32"/>
        <v>-0.73599999999999888</v>
      </c>
      <c r="M193" s="123">
        <f t="shared" si="34"/>
        <v>-4.2013928530654117E-2</v>
      </c>
      <c r="N193" s="120">
        <v>31.934999999999999</v>
      </c>
      <c r="O193" s="126">
        <f t="shared" si="26"/>
        <v>5.9809430131404686E-3</v>
      </c>
      <c r="P193" s="79">
        <f t="shared" si="33"/>
        <v>1.0557382318346774E-3</v>
      </c>
      <c r="Q193" s="97"/>
    </row>
    <row r="194" spans="2:17">
      <c r="B194" s="35" t="s">
        <v>998</v>
      </c>
      <c r="C194" s="120">
        <v>10.08</v>
      </c>
      <c r="D194" s="110">
        <v>0</v>
      </c>
      <c r="E194" s="110">
        <v>0</v>
      </c>
      <c r="F194" s="120">
        <v>14.37</v>
      </c>
      <c r="G194" s="120">
        <v>13.951000000000001</v>
      </c>
      <c r="H194" s="115">
        <f t="shared" si="31"/>
        <v>-4.2899999999999991</v>
      </c>
      <c r="J194" s="292">
        <v>1.1499999999999999</v>
      </c>
      <c r="K194" s="115">
        <f t="shared" si="32"/>
        <v>-5.4399999999999995</v>
      </c>
      <c r="M194" s="123">
        <f t="shared" si="34"/>
        <v>-0.35051546391752575</v>
      </c>
      <c r="N194" s="120">
        <v>30.978000000000002</v>
      </c>
      <c r="O194" s="126">
        <f t="shared" si="26"/>
        <v>5.8017113718824322E-3</v>
      </c>
      <c r="P194" s="79">
        <f t="shared" si="33"/>
        <v>7.1280458559847923E-2</v>
      </c>
      <c r="Q194" s="97"/>
    </row>
    <row r="195" spans="2:17">
      <c r="B195" s="35" t="s">
        <v>999</v>
      </c>
      <c r="C195" s="120">
        <v>8.9079999999999995</v>
      </c>
      <c r="D195" s="110">
        <v>0</v>
      </c>
      <c r="E195" s="110">
        <v>0</v>
      </c>
      <c r="F195" s="120">
        <v>5.2039999999999997</v>
      </c>
      <c r="G195" s="120">
        <v>5.0519999999999996</v>
      </c>
      <c r="H195" s="115">
        <f t="shared" si="31"/>
        <v>3.7039999999999997</v>
      </c>
      <c r="J195" s="292">
        <v>0.41599999999999998</v>
      </c>
      <c r="K195" s="115">
        <f t="shared" si="32"/>
        <v>3.2879999999999998</v>
      </c>
      <c r="M195" s="123">
        <f t="shared" si="34"/>
        <v>0.58505338078291813</v>
      </c>
      <c r="N195" s="120">
        <v>12.856</v>
      </c>
      <c r="O195" s="126">
        <f t="shared" si="26"/>
        <v>0</v>
      </c>
      <c r="P195" s="79">
        <f t="shared" si="33"/>
        <v>0</v>
      </c>
      <c r="Q195" s="97"/>
    </row>
    <row r="196" spans="2:17">
      <c r="B196" s="35" t="s">
        <v>1000</v>
      </c>
      <c r="C196" s="120">
        <v>3.4049999999999998</v>
      </c>
      <c r="D196" s="110">
        <v>0</v>
      </c>
      <c r="E196" s="110">
        <v>0</v>
      </c>
      <c r="F196" s="120">
        <v>3.133</v>
      </c>
      <c r="G196" s="120">
        <v>3.0419999999999998</v>
      </c>
      <c r="H196" s="115">
        <f t="shared" si="31"/>
        <v>0.2719999999999998</v>
      </c>
      <c r="J196" s="292">
        <v>0.251</v>
      </c>
      <c r="K196" s="115">
        <f t="shared" si="32"/>
        <v>2.0999999999999797E-2</v>
      </c>
      <c r="M196" s="123">
        <f t="shared" si="34"/>
        <v>6.2056737588651887E-3</v>
      </c>
      <c r="N196" s="120">
        <v>4.867</v>
      </c>
      <c r="O196" s="126">
        <f t="shared" si="26"/>
        <v>0</v>
      </c>
      <c r="P196" s="79">
        <f t="shared" si="33"/>
        <v>0</v>
      </c>
      <c r="Q196" s="97"/>
    </row>
    <row r="197" spans="2:17">
      <c r="B197" s="35" t="s">
        <v>1001</v>
      </c>
      <c r="C197" s="120">
        <v>6.2350000000000003</v>
      </c>
      <c r="D197" s="110">
        <v>0</v>
      </c>
      <c r="E197" s="110">
        <v>0</v>
      </c>
      <c r="F197" s="120">
        <v>6.2889999999999997</v>
      </c>
      <c r="G197" s="120">
        <v>6.1059999999999999</v>
      </c>
      <c r="H197" s="115">
        <f t="shared" si="31"/>
        <v>-5.3999999999999382E-2</v>
      </c>
      <c r="J197" s="292">
        <v>0.503</v>
      </c>
      <c r="K197" s="115">
        <f t="shared" si="32"/>
        <v>-0.55699999999999938</v>
      </c>
      <c r="M197" s="123">
        <f t="shared" si="34"/>
        <v>-8.2008244994110635E-2</v>
      </c>
      <c r="N197" s="120">
        <v>12.391999999999999</v>
      </c>
      <c r="O197" s="126">
        <f t="shared" si="26"/>
        <v>2.3208343766662498E-3</v>
      </c>
      <c r="P197" s="79">
        <f t="shared" si="33"/>
        <v>1.5608428690059867E-3</v>
      </c>
      <c r="Q197" s="97"/>
    </row>
    <row r="198" spans="2:17">
      <c r="B198" s="35" t="s">
        <v>1002</v>
      </c>
      <c r="C198" s="120">
        <v>117.27200000000001</v>
      </c>
      <c r="D198" s="110">
        <v>0</v>
      </c>
      <c r="E198" s="110">
        <v>0</v>
      </c>
      <c r="F198" s="120">
        <v>110.736</v>
      </c>
      <c r="G198" s="120">
        <v>107.511</v>
      </c>
      <c r="H198" s="115">
        <f t="shared" si="31"/>
        <v>6.5360000000000014</v>
      </c>
      <c r="J198" s="292">
        <v>8.859</v>
      </c>
      <c r="K198" s="115">
        <f t="shared" si="32"/>
        <v>-2.3229999999999986</v>
      </c>
      <c r="M198" s="123">
        <f t="shared" si="34"/>
        <v>-1.9423888958568492E-2</v>
      </c>
      <c r="N198" s="120">
        <v>160.66399999999999</v>
      </c>
      <c r="O198" s="126">
        <f t="shared" si="26"/>
        <v>3.0089939823491476E-2</v>
      </c>
      <c r="P198" s="79">
        <f t="shared" si="33"/>
        <v>1.1352557036006512E-3</v>
      </c>
      <c r="Q198" s="97"/>
    </row>
    <row r="199" spans="2:17">
      <c r="B199" s="35" t="s">
        <v>1003</v>
      </c>
      <c r="C199" s="120">
        <v>62.317</v>
      </c>
      <c r="D199" s="110">
        <v>0</v>
      </c>
      <c r="E199" s="110">
        <v>0</v>
      </c>
      <c r="F199" s="120">
        <v>67.403999999999996</v>
      </c>
      <c r="G199" s="120">
        <v>65.441000000000003</v>
      </c>
      <c r="H199" s="115">
        <f t="shared" si="31"/>
        <v>-5.0869999999999962</v>
      </c>
      <c r="J199" s="292">
        <v>5.3920000000000003</v>
      </c>
      <c r="K199" s="115">
        <f t="shared" si="32"/>
        <v>-10.478999999999996</v>
      </c>
      <c r="M199" s="123">
        <f t="shared" si="34"/>
        <v>-0.14395021704489253</v>
      </c>
      <c r="N199" s="120">
        <v>175.15700000000001</v>
      </c>
      <c r="O199" s="126">
        <f t="shared" si="26"/>
        <v>3.2804259757402386E-2</v>
      </c>
      <c r="P199" s="79">
        <f t="shared" si="33"/>
        <v>6.7975888084833E-2</v>
      </c>
      <c r="Q199" s="97"/>
    </row>
    <row r="200" spans="2:17">
      <c r="B200" s="35" t="s">
        <v>1004</v>
      </c>
      <c r="C200" s="120">
        <v>148.98099999999999</v>
      </c>
      <c r="D200" s="110">
        <v>0</v>
      </c>
      <c r="E200" s="110">
        <v>0</v>
      </c>
      <c r="F200" s="120">
        <v>127.43899999999999</v>
      </c>
      <c r="G200" s="120">
        <v>123.72799999999999</v>
      </c>
      <c r="H200" s="115">
        <f t="shared" si="31"/>
        <v>21.542000000000002</v>
      </c>
      <c r="J200" s="292">
        <v>10.506</v>
      </c>
      <c r="K200" s="115">
        <f t="shared" si="32"/>
        <v>11.036000000000001</v>
      </c>
      <c r="M200" s="123">
        <f t="shared" si="34"/>
        <v>8.0002899706404743E-2</v>
      </c>
      <c r="N200" s="120">
        <v>388.012</v>
      </c>
      <c r="O200" s="126">
        <f t="shared" si="26"/>
        <v>0</v>
      </c>
      <c r="P200" s="79">
        <f t="shared" si="33"/>
        <v>0</v>
      </c>
      <c r="Q200" s="97"/>
    </row>
    <row r="201" spans="2:17">
      <c r="B201" s="35" t="s">
        <v>1005</v>
      </c>
      <c r="C201" s="120">
        <v>13.993</v>
      </c>
      <c r="D201" s="110">
        <v>0</v>
      </c>
      <c r="E201" s="110">
        <v>0</v>
      </c>
      <c r="F201" s="120">
        <v>11.494999999999999</v>
      </c>
      <c r="G201" s="120">
        <v>11.16</v>
      </c>
      <c r="H201" s="115">
        <f t="shared" si="31"/>
        <v>2.4980000000000011</v>
      </c>
      <c r="J201" s="292">
        <v>0.94799999999999995</v>
      </c>
      <c r="K201" s="115">
        <f t="shared" si="32"/>
        <v>1.5500000000000012</v>
      </c>
      <c r="M201" s="123">
        <f t="shared" si="34"/>
        <v>0.12456803021779324</v>
      </c>
      <c r="N201" s="120">
        <v>17.981999999999999</v>
      </c>
      <c r="O201" s="126">
        <f t="shared" si="26"/>
        <v>0</v>
      </c>
      <c r="P201" s="79">
        <f t="shared" si="33"/>
        <v>0</v>
      </c>
      <c r="Q201" s="97"/>
    </row>
    <row r="202" spans="2:17">
      <c r="B202" s="35"/>
      <c r="C202" s="120"/>
      <c r="D202" s="110"/>
      <c r="E202" s="110"/>
      <c r="F202" s="120"/>
      <c r="G202" s="120"/>
      <c r="H202" s="115">
        <f t="shared" si="31"/>
        <v>0</v>
      </c>
      <c r="J202" s="292"/>
      <c r="K202" s="115">
        <f t="shared" si="32"/>
        <v>0</v>
      </c>
      <c r="M202" s="123">
        <f t="shared" si="34"/>
        <v>0</v>
      </c>
      <c r="N202" s="120"/>
      <c r="O202" s="126">
        <f t="shared" si="26"/>
        <v>0</v>
      </c>
      <c r="P202" s="79">
        <f t="shared" si="33"/>
        <v>0</v>
      </c>
      <c r="Q202" s="97"/>
    </row>
    <row r="203" spans="2:17">
      <c r="B203" s="35"/>
      <c r="C203" s="120"/>
      <c r="D203" s="110"/>
      <c r="E203" s="110"/>
      <c r="F203" s="120"/>
      <c r="G203" s="120"/>
      <c r="H203" s="115">
        <f t="shared" si="31"/>
        <v>0</v>
      </c>
      <c r="J203" s="292"/>
      <c r="K203" s="115">
        <f t="shared" si="32"/>
        <v>0</v>
      </c>
      <c r="M203" s="123">
        <f t="shared" si="34"/>
        <v>0</v>
      </c>
      <c r="N203" s="120"/>
      <c r="O203" s="126">
        <f t="shared" si="26"/>
        <v>0</v>
      </c>
      <c r="P203" s="79">
        <f t="shared" si="33"/>
        <v>0</v>
      </c>
      <c r="Q203" s="97"/>
    </row>
    <row r="204" spans="2:17">
      <c r="B204" s="35"/>
      <c r="C204" s="110"/>
      <c r="D204" s="110"/>
      <c r="E204" s="110"/>
      <c r="F204" s="110"/>
      <c r="G204" s="110"/>
      <c r="H204" s="115">
        <f t="shared" si="31"/>
        <v>0</v>
      </c>
      <c r="J204" s="117"/>
      <c r="K204" s="115">
        <f t="shared" si="32"/>
        <v>0</v>
      </c>
      <c r="M204" s="123">
        <f t="shared" si="34"/>
        <v>0</v>
      </c>
      <c r="N204" s="120"/>
      <c r="O204" s="126">
        <f t="shared" si="26"/>
        <v>0</v>
      </c>
      <c r="P204" s="79">
        <f t="shared" si="33"/>
        <v>0</v>
      </c>
      <c r="Q204" s="97"/>
    </row>
    <row r="205" spans="2:17">
      <c r="B205" s="35"/>
      <c r="C205" s="110"/>
      <c r="D205" s="110"/>
      <c r="E205" s="110"/>
      <c r="F205" s="110"/>
      <c r="G205" s="110"/>
      <c r="H205" s="115">
        <f t="shared" si="31"/>
        <v>0</v>
      </c>
      <c r="J205" s="117"/>
      <c r="K205" s="115">
        <f t="shared" si="32"/>
        <v>0</v>
      </c>
      <c r="M205" s="123">
        <f t="shared" si="34"/>
        <v>0</v>
      </c>
      <c r="N205" s="120"/>
      <c r="O205" s="126">
        <f t="shared" si="26"/>
        <v>0</v>
      </c>
      <c r="P205" s="79">
        <f t="shared" si="33"/>
        <v>0</v>
      </c>
      <c r="Q205" s="97"/>
    </row>
    <row r="206" spans="2:17">
      <c r="B206" s="35"/>
      <c r="C206" s="110"/>
      <c r="D206" s="110"/>
      <c r="E206" s="110"/>
      <c r="F206" s="110"/>
      <c r="G206" s="110"/>
      <c r="H206" s="115">
        <f t="shared" si="31"/>
        <v>0</v>
      </c>
      <c r="J206" s="117"/>
      <c r="K206" s="115">
        <f t="shared" si="32"/>
        <v>0</v>
      </c>
      <c r="M206" s="123">
        <f t="shared" si="34"/>
        <v>0</v>
      </c>
      <c r="N206" s="120"/>
      <c r="O206" s="126">
        <f t="shared" ref="O206:O262" si="35">IF(K206&lt;0,N206/$N$263,0)</f>
        <v>0</v>
      </c>
      <c r="P206" s="79">
        <f t="shared" si="33"/>
        <v>0</v>
      </c>
      <c r="Q206" s="97"/>
    </row>
    <row r="207" spans="2:17">
      <c r="B207" s="35"/>
      <c r="C207" s="110"/>
      <c r="D207" s="110"/>
      <c r="E207" s="110"/>
      <c r="F207" s="110"/>
      <c r="G207" s="110"/>
      <c r="H207" s="115">
        <f t="shared" si="31"/>
        <v>0</v>
      </c>
      <c r="J207" s="117"/>
      <c r="K207" s="115">
        <f t="shared" si="32"/>
        <v>0</v>
      </c>
      <c r="M207" s="123">
        <f t="shared" si="34"/>
        <v>0</v>
      </c>
      <c r="N207" s="120"/>
      <c r="O207" s="126">
        <f t="shared" si="35"/>
        <v>0</v>
      </c>
      <c r="P207" s="79">
        <f t="shared" si="33"/>
        <v>0</v>
      </c>
      <c r="Q207" s="97"/>
    </row>
    <row r="208" spans="2:17">
      <c r="B208" s="35"/>
      <c r="C208" s="110"/>
      <c r="D208" s="110"/>
      <c r="E208" s="110"/>
      <c r="F208" s="110"/>
      <c r="G208" s="110"/>
      <c r="H208" s="115">
        <f t="shared" si="31"/>
        <v>0</v>
      </c>
      <c r="J208" s="117"/>
      <c r="K208" s="115">
        <f t="shared" si="32"/>
        <v>0</v>
      </c>
      <c r="M208" s="123">
        <f t="shared" si="34"/>
        <v>0</v>
      </c>
      <c r="N208" s="120"/>
      <c r="O208" s="126">
        <f t="shared" si="35"/>
        <v>0</v>
      </c>
      <c r="P208" s="79">
        <f t="shared" si="33"/>
        <v>0</v>
      </c>
      <c r="Q208" s="97"/>
    </row>
    <row r="209" spans="2:17">
      <c r="B209" s="35"/>
      <c r="C209" s="110"/>
      <c r="D209" s="110"/>
      <c r="E209" s="110"/>
      <c r="F209" s="110"/>
      <c r="G209" s="110"/>
      <c r="H209" s="115">
        <f t="shared" si="31"/>
        <v>0</v>
      </c>
      <c r="J209" s="117"/>
      <c r="K209" s="115">
        <f t="shared" si="32"/>
        <v>0</v>
      </c>
      <c r="M209" s="123">
        <f t="shared" si="34"/>
        <v>0</v>
      </c>
      <c r="N209" s="120"/>
      <c r="O209" s="126">
        <f t="shared" si="35"/>
        <v>0</v>
      </c>
      <c r="P209" s="79">
        <f t="shared" si="33"/>
        <v>0</v>
      </c>
      <c r="Q209" s="97"/>
    </row>
    <row r="210" spans="2:17">
      <c r="B210" s="35"/>
      <c r="C210" s="110"/>
      <c r="D210" s="110"/>
      <c r="E210" s="110"/>
      <c r="F210" s="110"/>
      <c r="G210" s="110"/>
      <c r="H210" s="115">
        <f t="shared" si="31"/>
        <v>0</v>
      </c>
      <c r="J210" s="117"/>
      <c r="K210" s="115">
        <f t="shared" si="32"/>
        <v>0</v>
      </c>
      <c r="M210" s="123">
        <f t="shared" si="34"/>
        <v>0</v>
      </c>
      <c r="N210" s="120"/>
      <c r="O210" s="126">
        <f t="shared" si="35"/>
        <v>0</v>
      </c>
      <c r="P210" s="79">
        <f t="shared" si="33"/>
        <v>0</v>
      </c>
      <c r="Q210" s="97"/>
    </row>
    <row r="211" spans="2:17">
      <c r="B211" s="35"/>
      <c r="C211" s="110"/>
      <c r="D211" s="110"/>
      <c r="E211" s="110"/>
      <c r="F211" s="110"/>
      <c r="G211" s="110"/>
      <c r="H211" s="115">
        <f t="shared" si="31"/>
        <v>0</v>
      </c>
      <c r="J211" s="117"/>
      <c r="K211" s="115">
        <f t="shared" si="32"/>
        <v>0</v>
      </c>
      <c r="M211" s="123">
        <f t="shared" si="34"/>
        <v>0</v>
      </c>
      <c r="N211" s="120"/>
      <c r="O211" s="126">
        <f t="shared" si="35"/>
        <v>0</v>
      </c>
      <c r="P211" s="79">
        <f t="shared" si="33"/>
        <v>0</v>
      </c>
      <c r="Q211" s="97"/>
    </row>
    <row r="212" spans="2:17">
      <c r="B212" s="35"/>
      <c r="C212" s="110"/>
      <c r="D212" s="110"/>
      <c r="E212" s="110"/>
      <c r="F212" s="110"/>
      <c r="G212" s="110"/>
      <c r="H212" s="115">
        <f t="shared" si="31"/>
        <v>0</v>
      </c>
      <c r="J212" s="117"/>
      <c r="K212" s="115">
        <f t="shared" si="32"/>
        <v>0</v>
      </c>
      <c r="M212" s="123">
        <f t="shared" si="34"/>
        <v>0</v>
      </c>
      <c r="N212" s="120"/>
      <c r="O212" s="126">
        <f t="shared" si="35"/>
        <v>0</v>
      </c>
      <c r="P212" s="79">
        <f t="shared" si="33"/>
        <v>0</v>
      </c>
      <c r="Q212" s="97"/>
    </row>
    <row r="213" spans="2:17">
      <c r="B213" s="35"/>
      <c r="C213" s="110"/>
      <c r="D213" s="110"/>
      <c r="E213" s="110"/>
      <c r="F213" s="110"/>
      <c r="G213" s="110"/>
      <c r="H213" s="115">
        <f>+C213+D213-E213-F213</f>
        <v>0</v>
      </c>
      <c r="J213" s="117"/>
      <c r="K213" s="115">
        <f>+H213-J213</f>
        <v>0</v>
      </c>
      <c r="M213" s="123">
        <f>+IF(ISERROR(K213/(F213+J213)),0,K213/(F213+J213))</f>
        <v>0</v>
      </c>
      <c r="N213" s="120"/>
      <c r="O213" s="126">
        <f t="shared" si="35"/>
        <v>0</v>
      </c>
      <c r="P213" s="79">
        <f>(M213^2*O213)*100</f>
        <v>0</v>
      </c>
      <c r="Q213" s="97"/>
    </row>
    <row r="214" spans="2:17">
      <c r="B214" s="35"/>
      <c r="C214" s="110"/>
      <c r="D214" s="110"/>
      <c r="E214" s="110"/>
      <c r="F214" s="110"/>
      <c r="G214" s="110"/>
      <c r="H214" s="115">
        <f t="shared" ref="H214:H237" si="36">+C214+D214-E214-F214</f>
        <v>0</v>
      </c>
      <c r="J214" s="117"/>
      <c r="K214" s="115">
        <f t="shared" ref="K214:K237" si="37">+H214-J214</f>
        <v>0</v>
      </c>
      <c r="M214" s="123">
        <f>+IF(ISERROR(K214/(F214+J214)),0,K214/(F214+J214))</f>
        <v>0</v>
      </c>
      <c r="N214" s="120"/>
      <c r="O214" s="126">
        <f t="shared" si="35"/>
        <v>0</v>
      </c>
      <c r="P214" s="79">
        <f t="shared" ref="P214:P237" si="38">(M214^2*O214)*100</f>
        <v>0</v>
      </c>
      <c r="Q214" s="97"/>
    </row>
    <row r="215" spans="2:17">
      <c r="B215" s="35"/>
      <c r="C215" s="110"/>
      <c r="D215" s="110"/>
      <c r="E215" s="110"/>
      <c r="F215" s="110"/>
      <c r="G215" s="110"/>
      <c r="H215" s="115">
        <f t="shared" si="36"/>
        <v>0</v>
      </c>
      <c r="J215" s="117"/>
      <c r="K215" s="115">
        <f t="shared" si="37"/>
        <v>0</v>
      </c>
      <c r="M215" s="123">
        <f t="shared" ref="M215:M237" si="39">+IF(ISERROR(K215/(F215+J215)),0,K215/(F215+J215))</f>
        <v>0</v>
      </c>
      <c r="N215" s="120"/>
      <c r="O215" s="126">
        <f t="shared" si="35"/>
        <v>0</v>
      </c>
      <c r="P215" s="79">
        <f t="shared" si="38"/>
        <v>0</v>
      </c>
      <c r="Q215" s="97"/>
    </row>
    <row r="216" spans="2:17">
      <c r="B216" s="35"/>
      <c r="C216" s="110"/>
      <c r="D216" s="110"/>
      <c r="E216" s="110"/>
      <c r="F216" s="110"/>
      <c r="G216" s="110"/>
      <c r="H216" s="115">
        <f t="shared" si="36"/>
        <v>0</v>
      </c>
      <c r="J216" s="117"/>
      <c r="K216" s="115">
        <f t="shared" si="37"/>
        <v>0</v>
      </c>
      <c r="M216" s="123">
        <f t="shared" si="39"/>
        <v>0</v>
      </c>
      <c r="N216" s="120"/>
      <c r="O216" s="126">
        <f t="shared" si="35"/>
        <v>0</v>
      </c>
      <c r="P216" s="79">
        <f t="shared" si="38"/>
        <v>0</v>
      </c>
      <c r="Q216" s="97"/>
    </row>
    <row r="217" spans="2:17">
      <c r="B217" s="35"/>
      <c r="C217" s="110"/>
      <c r="D217" s="110"/>
      <c r="E217" s="110"/>
      <c r="F217" s="110"/>
      <c r="G217" s="110"/>
      <c r="H217" s="115">
        <f t="shared" si="36"/>
        <v>0</v>
      </c>
      <c r="J217" s="117"/>
      <c r="K217" s="115">
        <f t="shared" si="37"/>
        <v>0</v>
      </c>
      <c r="M217" s="123">
        <f t="shared" si="39"/>
        <v>0</v>
      </c>
      <c r="N217" s="120"/>
      <c r="O217" s="126">
        <f t="shared" si="35"/>
        <v>0</v>
      </c>
      <c r="P217" s="79">
        <f t="shared" si="38"/>
        <v>0</v>
      </c>
      <c r="Q217" s="97"/>
    </row>
    <row r="218" spans="2:17">
      <c r="B218" s="35"/>
      <c r="C218" s="110"/>
      <c r="D218" s="110"/>
      <c r="E218" s="110"/>
      <c r="F218" s="110"/>
      <c r="G218" s="110"/>
      <c r="H218" s="115">
        <f t="shared" si="36"/>
        <v>0</v>
      </c>
      <c r="J218" s="117"/>
      <c r="K218" s="115">
        <f t="shared" si="37"/>
        <v>0</v>
      </c>
      <c r="M218" s="123">
        <f t="shared" si="39"/>
        <v>0</v>
      </c>
      <c r="N218" s="120"/>
      <c r="O218" s="126">
        <f t="shared" si="35"/>
        <v>0</v>
      </c>
      <c r="P218" s="79">
        <f t="shared" si="38"/>
        <v>0</v>
      </c>
      <c r="Q218" s="97"/>
    </row>
    <row r="219" spans="2:17">
      <c r="B219" s="35"/>
      <c r="C219" s="110"/>
      <c r="D219" s="110"/>
      <c r="E219" s="110"/>
      <c r="F219" s="110"/>
      <c r="G219" s="110"/>
      <c r="H219" s="115">
        <f t="shared" si="36"/>
        <v>0</v>
      </c>
      <c r="J219" s="117"/>
      <c r="K219" s="115">
        <f t="shared" si="37"/>
        <v>0</v>
      </c>
      <c r="M219" s="123">
        <f t="shared" si="39"/>
        <v>0</v>
      </c>
      <c r="N219" s="120"/>
      <c r="O219" s="126">
        <f t="shared" si="35"/>
        <v>0</v>
      </c>
      <c r="P219" s="79">
        <f t="shared" si="38"/>
        <v>0</v>
      </c>
      <c r="Q219" s="97"/>
    </row>
    <row r="220" spans="2:17">
      <c r="B220" s="35"/>
      <c r="C220" s="110"/>
      <c r="D220" s="110"/>
      <c r="E220" s="110"/>
      <c r="F220" s="110"/>
      <c r="G220" s="110"/>
      <c r="H220" s="115">
        <f t="shared" si="36"/>
        <v>0</v>
      </c>
      <c r="J220" s="117"/>
      <c r="K220" s="115">
        <f t="shared" si="37"/>
        <v>0</v>
      </c>
      <c r="M220" s="123">
        <f t="shared" si="39"/>
        <v>0</v>
      </c>
      <c r="N220" s="120"/>
      <c r="O220" s="126">
        <f t="shared" si="35"/>
        <v>0</v>
      </c>
      <c r="P220" s="79">
        <f t="shared" si="38"/>
        <v>0</v>
      </c>
      <c r="Q220" s="97"/>
    </row>
    <row r="221" spans="2:17">
      <c r="B221" s="35"/>
      <c r="C221" s="110"/>
      <c r="D221" s="110"/>
      <c r="E221" s="110"/>
      <c r="F221" s="110"/>
      <c r="G221" s="110"/>
      <c r="H221" s="115">
        <f t="shared" si="36"/>
        <v>0</v>
      </c>
      <c r="J221" s="117"/>
      <c r="K221" s="115">
        <f t="shared" si="37"/>
        <v>0</v>
      </c>
      <c r="M221" s="123">
        <f t="shared" si="39"/>
        <v>0</v>
      </c>
      <c r="N221" s="120"/>
      <c r="O221" s="126">
        <f t="shared" si="35"/>
        <v>0</v>
      </c>
      <c r="P221" s="79">
        <f t="shared" si="38"/>
        <v>0</v>
      </c>
      <c r="Q221" s="97"/>
    </row>
    <row r="222" spans="2:17">
      <c r="B222" s="35"/>
      <c r="C222" s="110"/>
      <c r="D222" s="110"/>
      <c r="E222" s="110"/>
      <c r="F222" s="110"/>
      <c r="G222" s="110"/>
      <c r="H222" s="115">
        <f t="shared" si="36"/>
        <v>0</v>
      </c>
      <c r="J222" s="117"/>
      <c r="K222" s="115">
        <f t="shared" si="37"/>
        <v>0</v>
      </c>
      <c r="M222" s="123">
        <f t="shared" si="39"/>
        <v>0</v>
      </c>
      <c r="N222" s="120"/>
      <c r="O222" s="126">
        <f t="shared" si="35"/>
        <v>0</v>
      </c>
      <c r="P222" s="79">
        <f t="shared" si="38"/>
        <v>0</v>
      </c>
      <c r="Q222" s="97"/>
    </row>
    <row r="223" spans="2:17">
      <c r="B223" s="35"/>
      <c r="C223" s="110"/>
      <c r="D223" s="110"/>
      <c r="E223" s="110"/>
      <c r="F223" s="110"/>
      <c r="G223" s="110"/>
      <c r="H223" s="115">
        <f t="shared" si="36"/>
        <v>0</v>
      </c>
      <c r="J223" s="117"/>
      <c r="K223" s="115">
        <f t="shared" si="37"/>
        <v>0</v>
      </c>
      <c r="M223" s="123">
        <f t="shared" si="39"/>
        <v>0</v>
      </c>
      <c r="N223" s="120"/>
      <c r="O223" s="126">
        <f t="shared" si="35"/>
        <v>0</v>
      </c>
      <c r="P223" s="79">
        <f t="shared" si="38"/>
        <v>0</v>
      </c>
      <c r="Q223" s="97"/>
    </row>
    <row r="224" spans="2:17">
      <c r="B224" s="35"/>
      <c r="C224" s="110"/>
      <c r="D224" s="110"/>
      <c r="E224" s="110"/>
      <c r="F224" s="110"/>
      <c r="G224" s="110"/>
      <c r="H224" s="115">
        <f t="shared" si="36"/>
        <v>0</v>
      </c>
      <c r="J224" s="117"/>
      <c r="K224" s="115">
        <f t="shared" si="37"/>
        <v>0</v>
      </c>
      <c r="M224" s="123">
        <f t="shared" si="39"/>
        <v>0</v>
      </c>
      <c r="N224" s="120"/>
      <c r="O224" s="126">
        <f t="shared" si="35"/>
        <v>0</v>
      </c>
      <c r="P224" s="79">
        <f t="shared" si="38"/>
        <v>0</v>
      </c>
      <c r="Q224" s="97"/>
    </row>
    <row r="225" spans="2:17">
      <c r="B225" s="35"/>
      <c r="C225" s="110"/>
      <c r="D225" s="110"/>
      <c r="E225" s="110"/>
      <c r="F225" s="110"/>
      <c r="G225" s="110"/>
      <c r="H225" s="115">
        <f t="shared" si="36"/>
        <v>0</v>
      </c>
      <c r="J225" s="117"/>
      <c r="K225" s="115">
        <f t="shared" si="37"/>
        <v>0</v>
      </c>
      <c r="M225" s="123">
        <f t="shared" si="39"/>
        <v>0</v>
      </c>
      <c r="N225" s="120"/>
      <c r="O225" s="126">
        <f t="shared" si="35"/>
        <v>0</v>
      </c>
      <c r="P225" s="79">
        <f t="shared" si="38"/>
        <v>0</v>
      </c>
      <c r="Q225" s="97"/>
    </row>
    <row r="226" spans="2:17">
      <c r="B226" s="35"/>
      <c r="C226" s="110"/>
      <c r="D226" s="110"/>
      <c r="E226" s="110"/>
      <c r="F226" s="110"/>
      <c r="G226" s="110"/>
      <c r="H226" s="115">
        <f t="shared" si="36"/>
        <v>0</v>
      </c>
      <c r="J226" s="117"/>
      <c r="K226" s="115">
        <f t="shared" si="37"/>
        <v>0</v>
      </c>
      <c r="M226" s="123">
        <f t="shared" si="39"/>
        <v>0</v>
      </c>
      <c r="N226" s="120"/>
      <c r="O226" s="126">
        <f t="shared" si="35"/>
        <v>0</v>
      </c>
      <c r="P226" s="79">
        <f t="shared" si="38"/>
        <v>0</v>
      </c>
      <c r="Q226" s="97"/>
    </row>
    <row r="227" spans="2:17">
      <c r="B227" s="35"/>
      <c r="C227" s="110"/>
      <c r="D227" s="110"/>
      <c r="E227" s="110"/>
      <c r="F227" s="110"/>
      <c r="G227" s="110"/>
      <c r="H227" s="115">
        <f t="shared" si="36"/>
        <v>0</v>
      </c>
      <c r="J227" s="117"/>
      <c r="K227" s="115">
        <f t="shared" si="37"/>
        <v>0</v>
      </c>
      <c r="M227" s="123">
        <f t="shared" si="39"/>
        <v>0</v>
      </c>
      <c r="N227" s="120"/>
      <c r="O227" s="126">
        <f t="shared" si="35"/>
        <v>0</v>
      </c>
      <c r="P227" s="79">
        <f t="shared" si="38"/>
        <v>0</v>
      </c>
      <c r="Q227" s="97"/>
    </row>
    <row r="228" spans="2:17">
      <c r="B228" s="35"/>
      <c r="C228" s="110"/>
      <c r="D228" s="110"/>
      <c r="E228" s="110"/>
      <c r="F228" s="110"/>
      <c r="G228" s="110"/>
      <c r="H228" s="115">
        <f t="shared" si="36"/>
        <v>0</v>
      </c>
      <c r="J228" s="117"/>
      <c r="K228" s="115">
        <f t="shared" si="37"/>
        <v>0</v>
      </c>
      <c r="M228" s="123">
        <f t="shared" si="39"/>
        <v>0</v>
      </c>
      <c r="N228" s="120"/>
      <c r="O228" s="126">
        <f t="shared" si="35"/>
        <v>0</v>
      </c>
      <c r="P228" s="79">
        <f t="shared" si="38"/>
        <v>0</v>
      </c>
      <c r="Q228" s="97"/>
    </row>
    <row r="229" spans="2:17">
      <c r="B229" s="35"/>
      <c r="C229" s="110"/>
      <c r="D229" s="110"/>
      <c r="E229" s="110"/>
      <c r="F229" s="110"/>
      <c r="G229" s="110"/>
      <c r="H229" s="115">
        <f t="shared" si="36"/>
        <v>0</v>
      </c>
      <c r="J229" s="117"/>
      <c r="K229" s="115">
        <f t="shared" si="37"/>
        <v>0</v>
      </c>
      <c r="M229" s="123">
        <f t="shared" si="39"/>
        <v>0</v>
      </c>
      <c r="N229" s="120"/>
      <c r="O229" s="126">
        <f t="shared" si="35"/>
        <v>0</v>
      </c>
      <c r="P229" s="79">
        <f t="shared" si="38"/>
        <v>0</v>
      </c>
      <c r="Q229" s="97"/>
    </row>
    <row r="230" spans="2:17">
      <c r="B230" s="35"/>
      <c r="C230" s="110"/>
      <c r="D230" s="110"/>
      <c r="E230" s="110"/>
      <c r="F230" s="110"/>
      <c r="G230" s="110"/>
      <c r="H230" s="115">
        <f t="shared" si="36"/>
        <v>0</v>
      </c>
      <c r="J230" s="117"/>
      <c r="K230" s="115">
        <f t="shared" si="37"/>
        <v>0</v>
      </c>
      <c r="M230" s="123">
        <f t="shared" si="39"/>
        <v>0</v>
      </c>
      <c r="N230" s="120"/>
      <c r="O230" s="126">
        <f t="shared" si="35"/>
        <v>0</v>
      </c>
      <c r="P230" s="79">
        <f t="shared" si="38"/>
        <v>0</v>
      </c>
      <c r="Q230" s="97"/>
    </row>
    <row r="231" spans="2:17">
      <c r="B231" s="35"/>
      <c r="C231" s="110"/>
      <c r="D231" s="110"/>
      <c r="E231" s="110"/>
      <c r="F231" s="110"/>
      <c r="G231" s="110"/>
      <c r="H231" s="115">
        <f t="shared" si="36"/>
        <v>0</v>
      </c>
      <c r="J231" s="117"/>
      <c r="K231" s="115">
        <f t="shared" si="37"/>
        <v>0</v>
      </c>
      <c r="M231" s="123">
        <f t="shared" si="39"/>
        <v>0</v>
      </c>
      <c r="N231" s="120"/>
      <c r="O231" s="126">
        <f t="shared" si="35"/>
        <v>0</v>
      </c>
      <c r="P231" s="79">
        <f t="shared" si="38"/>
        <v>0</v>
      </c>
      <c r="Q231" s="97"/>
    </row>
    <row r="232" spans="2:17">
      <c r="B232" s="35"/>
      <c r="C232" s="110"/>
      <c r="D232" s="110"/>
      <c r="E232" s="110"/>
      <c r="F232" s="110"/>
      <c r="G232" s="110"/>
      <c r="H232" s="115">
        <f t="shared" si="36"/>
        <v>0</v>
      </c>
      <c r="J232" s="117"/>
      <c r="K232" s="115">
        <f t="shared" si="37"/>
        <v>0</v>
      </c>
      <c r="M232" s="123">
        <f t="shared" si="39"/>
        <v>0</v>
      </c>
      <c r="N232" s="120"/>
      <c r="O232" s="126">
        <f t="shared" si="35"/>
        <v>0</v>
      </c>
      <c r="P232" s="79">
        <f t="shared" si="38"/>
        <v>0</v>
      </c>
      <c r="Q232" s="97"/>
    </row>
    <row r="233" spans="2:17">
      <c r="B233" s="35"/>
      <c r="C233" s="110"/>
      <c r="D233" s="110"/>
      <c r="E233" s="110"/>
      <c r="F233" s="110"/>
      <c r="G233" s="110"/>
      <c r="H233" s="115">
        <f t="shared" si="36"/>
        <v>0</v>
      </c>
      <c r="J233" s="117"/>
      <c r="K233" s="115">
        <f t="shared" si="37"/>
        <v>0</v>
      </c>
      <c r="M233" s="123">
        <f t="shared" si="39"/>
        <v>0</v>
      </c>
      <c r="N233" s="120"/>
      <c r="O233" s="126">
        <f t="shared" si="35"/>
        <v>0</v>
      </c>
      <c r="P233" s="79">
        <f t="shared" si="38"/>
        <v>0</v>
      </c>
      <c r="Q233" s="97"/>
    </row>
    <row r="234" spans="2:17">
      <c r="B234" s="35"/>
      <c r="C234" s="110"/>
      <c r="D234" s="110"/>
      <c r="E234" s="110"/>
      <c r="F234" s="110"/>
      <c r="G234" s="110"/>
      <c r="H234" s="115">
        <f t="shared" si="36"/>
        <v>0</v>
      </c>
      <c r="J234" s="117"/>
      <c r="K234" s="115">
        <f t="shared" si="37"/>
        <v>0</v>
      </c>
      <c r="M234" s="123">
        <f t="shared" si="39"/>
        <v>0</v>
      </c>
      <c r="N234" s="120"/>
      <c r="O234" s="126">
        <f t="shared" si="35"/>
        <v>0</v>
      </c>
      <c r="P234" s="79">
        <f t="shared" si="38"/>
        <v>0</v>
      </c>
      <c r="Q234" s="97"/>
    </row>
    <row r="235" spans="2:17">
      <c r="B235" s="35"/>
      <c r="C235" s="110"/>
      <c r="D235" s="110"/>
      <c r="E235" s="110"/>
      <c r="F235" s="110"/>
      <c r="G235" s="110"/>
      <c r="H235" s="115">
        <f t="shared" si="36"/>
        <v>0</v>
      </c>
      <c r="J235" s="117"/>
      <c r="K235" s="115">
        <f t="shared" si="37"/>
        <v>0</v>
      </c>
      <c r="M235" s="123">
        <f t="shared" si="39"/>
        <v>0</v>
      </c>
      <c r="N235" s="120"/>
      <c r="O235" s="126">
        <f t="shared" si="35"/>
        <v>0</v>
      </c>
      <c r="P235" s="79">
        <f t="shared" si="38"/>
        <v>0</v>
      </c>
      <c r="Q235" s="97"/>
    </row>
    <row r="236" spans="2:17">
      <c r="B236" s="35"/>
      <c r="C236" s="110"/>
      <c r="D236" s="110"/>
      <c r="E236" s="110"/>
      <c r="F236" s="110"/>
      <c r="G236" s="110"/>
      <c r="H236" s="115">
        <f t="shared" si="36"/>
        <v>0</v>
      </c>
      <c r="J236" s="117"/>
      <c r="K236" s="115">
        <f t="shared" si="37"/>
        <v>0</v>
      </c>
      <c r="M236" s="123">
        <f t="shared" si="39"/>
        <v>0</v>
      </c>
      <c r="N236" s="120"/>
      <c r="O236" s="126">
        <f t="shared" si="35"/>
        <v>0</v>
      </c>
      <c r="P236" s="79">
        <f t="shared" si="38"/>
        <v>0</v>
      </c>
      <c r="Q236" s="97"/>
    </row>
    <row r="237" spans="2:17">
      <c r="B237" s="35"/>
      <c r="C237" s="110"/>
      <c r="D237" s="110"/>
      <c r="E237" s="110"/>
      <c r="F237" s="110"/>
      <c r="G237" s="110"/>
      <c r="H237" s="115">
        <f t="shared" si="36"/>
        <v>0</v>
      </c>
      <c r="J237" s="117"/>
      <c r="K237" s="115">
        <f t="shared" si="37"/>
        <v>0</v>
      </c>
      <c r="M237" s="123">
        <f t="shared" si="39"/>
        <v>0</v>
      </c>
      <c r="N237" s="120"/>
      <c r="O237" s="126">
        <f t="shared" si="35"/>
        <v>0</v>
      </c>
      <c r="P237" s="79">
        <f t="shared" si="38"/>
        <v>0</v>
      </c>
      <c r="Q237" s="97"/>
    </row>
    <row r="238" spans="2:17">
      <c r="B238" s="35"/>
      <c r="C238" s="110"/>
      <c r="D238" s="110"/>
      <c r="E238" s="110"/>
      <c r="F238" s="110"/>
      <c r="G238" s="110"/>
      <c r="H238" s="115">
        <f>+C238+D238-E238-F238</f>
        <v>0</v>
      </c>
      <c r="J238" s="117"/>
      <c r="K238" s="115">
        <f>+H238-J238</f>
        <v>0</v>
      </c>
      <c r="M238" s="123">
        <f>+IF(ISERROR(K238/(F238+J238)),0,K238/(F238+J238))</f>
        <v>0</v>
      </c>
      <c r="N238" s="120"/>
      <c r="O238" s="126">
        <f t="shared" si="35"/>
        <v>0</v>
      </c>
      <c r="P238" s="79">
        <f>(M238^2*O238)*100</f>
        <v>0</v>
      </c>
      <c r="Q238" s="97"/>
    </row>
    <row r="239" spans="2:17">
      <c r="B239" s="35"/>
      <c r="C239" s="110"/>
      <c r="D239" s="110"/>
      <c r="E239" s="110"/>
      <c r="F239" s="110"/>
      <c r="G239" s="110"/>
      <c r="H239" s="115">
        <f t="shared" ref="H239:H262" si="40">+C239+D239-E239-F239</f>
        <v>0</v>
      </c>
      <c r="J239" s="117"/>
      <c r="K239" s="115">
        <f t="shared" ref="K239:K262" si="41">+H239-J239</f>
        <v>0</v>
      </c>
      <c r="M239" s="123">
        <f>+IF(ISERROR(K239/(F239+J239)),0,K239/(F239+J239))</f>
        <v>0</v>
      </c>
      <c r="N239" s="120"/>
      <c r="O239" s="126">
        <f t="shared" si="35"/>
        <v>0</v>
      </c>
      <c r="P239" s="79">
        <f t="shared" ref="P239:P261" si="42">(M239^2*O239)*100</f>
        <v>0</v>
      </c>
      <c r="Q239" s="97"/>
    </row>
    <row r="240" spans="2:17">
      <c r="B240" s="35"/>
      <c r="C240" s="110"/>
      <c r="D240" s="110"/>
      <c r="E240" s="110"/>
      <c r="F240" s="110"/>
      <c r="G240" s="110"/>
      <c r="H240" s="115">
        <f t="shared" si="40"/>
        <v>0</v>
      </c>
      <c r="J240" s="117"/>
      <c r="K240" s="115">
        <f t="shared" si="41"/>
        <v>0</v>
      </c>
      <c r="M240" s="123">
        <f t="shared" ref="M240:M262" si="43">+IF(ISERROR(K240/(F240+J240)),0,K240/(F240+J240))</f>
        <v>0</v>
      </c>
      <c r="N240" s="120"/>
      <c r="O240" s="126">
        <f t="shared" si="35"/>
        <v>0</v>
      </c>
      <c r="P240" s="79">
        <f t="shared" si="42"/>
        <v>0</v>
      </c>
      <c r="Q240" s="97"/>
    </row>
    <row r="241" spans="2:17">
      <c r="B241" s="35"/>
      <c r="C241" s="110"/>
      <c r="D241" s="110"/>
      <c r="E241" s="110"/>
      <c r="F241" s="110"/>
      <c r="G241" s="110"/>
      <c r="H241" s="115">
        <f t="shared" si="40"/>
        <v>0</v>
      </c>
      <c r="J241" s="117"/>
      <c r="K241" s="115">
        <f t="shared" si="41"/>
        <v>0</v>
      </c>
      <c r="M241" s="123">
        <f t="shared" si="43"/>
        <v>0</v>
      </c>
      <c r="N241" s="120"/>
      <c r="O241" s="126">
        <f t="shared" si="35"/>
        <v>0</v>
      </c>
      <c r="P241" s="79">
        <f t="shared" si="42"/>
        <v>0</v>
      </c>
      <c r="Q241" s="97"/>
    </row>
    <row r="242" spans="2:17">
      <c r="B242" s="35"/>
      <c r="C242" s="110"/>
      <c r="D242" s="110"/>
      <c r="E242" s="110"/>
      <c r="F242" s="110"/>
      <c r="G242" s="110"/>
      <c r="H242" s="115">
        <f t="shared" si="40"/>
        <v>0</v>
      </c>
      <c r="J242" s="117"/>
      <c r="K242" s="115">
        <f t="shared" si="41"/>
        <v>0</v>
      </c>
      <c r="M242" s="123">
        <f t="shared" si="43"/>
        <v>0</v>
      </c>
      <c r="N242" s="120"/>
      <c r="O242" s="126">
        <f t="shared" si="35"/>
        <v>0</v>
      </c>
      <c r="P242" s="79">
        <f t="shared" si="42"/>
        <v>0</v>
      </c>
      <c r="Q242" s="97"/>
    </row>
    <row r="243" spans="2:17">
      <c r="B243" s="35"/>
      <c r="C243" s="110"/>
      <c r="D243" s="110"/>
      <c r="E243" s="110"/>
      <c r="F243" s="110"/>
      <c r="G243" s="110"/>
      <c r="H243" s="115">
        <f t="shared" si="40"/>
        <v>0</v>
      </c>
      <c r="J243" s="117"/>
      <c r="K243" s="115">
        <f t="shared" si="41"/>
        <v>0</v>
      </c>
      <c r="M243" s="123">
        <f t="shared" si="43"/>
        <v>0</v>
      </c>
      <c r="N243" s="120"/>
      <c r="O243" s="126">
        <f t="shared" si="35"/>
        <v>0</v>
      </c>
      <c r="P243" s="79">
        <f t="shared" si="42"/>
        <v>0</v>
      </c>
      <c r="Q243" s="97"/>
    </row>
    <row r="244" spans="2:17">
      <c r="B244" s="35"/>
      <c r="C244" s="110"/>
      <c r="D244" s="110"/>
      <c r="E244" s="110"/>
      <c r="F244" s="110"/>
      <c r="G244" s="110"/>
      <c r="H244" s="115">
        <f t="shared" si="40"/>
        <v>0</v>
      </c>
      <c r="J244" s="117"/>
      <c r="K244" s="115">
        <f t="shared" si="41"/>
        <v>0</v>
      </c>
      <c r="M244" s="123">
        <f t="shared" si="43"/>
        <v>0</v>
      </c>
      <c r="N244" s="120"/>
      <c r="O244" s="126">
        <f t="shared" si="35"/>
        <v>0</v>
      </c>
      <c r="P244" s="79">
        <f t="shared" si="42"/>
        <v>0</v>
      </c>
      <c r="Q244" s="97"/>
    </row>
    <row r="245" spans="2:17">
      <c r="B245" s="35"/>
      <c r="C245" s="110"/>
      <c r="D245" s="110"/>
      <c r="E245" s="110"/>
      <c r="F245" s="110"/>
      <c r="G245" s="110"/>
      <c r="H245" s="115">
        <f t="shared" si="40"/>
        <v>0</v>
      </c>
      <c r="J245" s="117"/>
      <c r="K245" s="115">
        <f t="shared" si="41"/>
        <v>0</v>
      </c>
      <c r="M245" s="123">
        <f t="shared" si="43"/>
        <v>0</v>
      </c>
      <c r="N245" s="120"/>
      <c r="O245" s="126">
        <f t="shared" si="35"/>
        <v>0</v>
      </c>
      <c r="P245" s="79">
        <f t="shared" si="42"/>
        <v>0</v>
      </c>
      <c r="Q245" s="97"/>
    </row>
    <row r="246" spans="2:17">
      <c r="B246" s="35"/>
      <c r="C246" s="110"/>
      <c r="D246" s="110"/>
      <c r="E246" s="110"/>
      <c r="F246" s="110"/>
      <c r="G246" s="110"/>
      <c r="H246" s="115">
        <f t="shared" si="40"/>
        <v>0</v>
      </c>
      <c r="J246" s="117"/>
      <c r="K246" s="115">
        <f t="shared" si="41"/>
        <v>0</v>
      </c>
      <c r="M246" s="123">
        <f t="shared" si="43"/>
        <v>0</v>
      </c>
      <c r="N246" s="120"/>
      <c r="O246" s="126">
        <f t="shared" si="35"/>
        <v>0</v>
      </c>
      <c r="P246" s="79">
        <f t="shared" si="42"/>
        <v>0</v>
      </c>
      <c r="Q246" s="97"/>
    </row>
    <row r="247" spans="2:17">
      <c r="B247" s="35"/>
      <c r="C247" s="110"/>
      <c r="D247" s="110"/>
      <c r="E247" s="110"/>
      <c r="F247" s="110"/>
      <c r="G247" s="110"/>
      <c r="H247" s="115">
        <f t="shared" si="40"/>
        <v>0</v>
      </c>
      <c r="J247" s="117"/>
      <c r="K247" s="115">
        <f t="shared" si="41"/>
        <v>0</v>
      </c>
      <c r="M247" s="123">
        <f t="shared" si="43"/>
        <v>0</v>
      </c>
      <c r="N247" s="120"/>
      <c r="O247" s="126">
        <f t="shared" si="35"/>
        <v>0</v>
      </c>
      <c r="P247" s="79">
        <f t="shared" si="42"/>
        <v>0</v>
      </c>
      <c r="Q247" s="97"/>
    </row>
    <row r="248" spans="2:17">
      <c r="B248" s="35"/>
      <c r="C248" s="110"/>
      <c r="D248" s="110"/>
      <c r="E248" s="110"/>
      <c r="F248" s="110"/>
      <c r="G248" s="110"/>
      <c r="H248" s="115">
        <f t="shared" si="40"/>
        <v>0</v>
      </c>
      <c r="J248" s="117"/>
      <c r="K248" s="115">
        <f t="shared" si="41"/>
        <v>0</v>
      </c>
      <c r="M248" s="123">
        <f t="shared" si="43"/>
        <v>0</v>
      </c>
      <c r="N248" s="120"/>
      <c r="O248" s="126">
        <f t="shared" si="35"/>
        <v>0</v>
      </c>
      <c r="P248" s="79">
        <f t="shared" si="42"/>
        <v>0</v>
      </c>
      <c r="Q248" s="97"/>
    </row>
    <row r="249" spans="2:17">
      <c r="B249" s="35"/>
      <c r="C249" s="110"/>
      <c r="D249" s="110"/>
      <c r="E249" s="110"/>
      <c r="F249" s="110"/>
      <c r="G249" s="110"/>
      <c r="H249" s="115">
        <f t="shared" si="40"/>
        <v>0</v>
      </c>
      <c r="J249" s="117"/>
      <c r="K249" s="115">
        <f t="shared" si="41"/>
        <v>0</v>
      </c>
      <c r="M249" s="123">
        <f t="shared" si="43"/>
        <v>0</v>
      </c>
      <c r="N249" s="120"/>
      <c r="O249" s="126">
        <f t="shared" si="35"/>
        <v>0</v>
      </c>
      <c r="P249" s="79">
        <f t="shared" si="42"/>
        <v>0</v>
      </c>
      <c r="Q249" s="97"/>
    </row>
    <row r="250" spans="2:17">
      <c r="B250" s="35"/>
      <c r="C250" s="110"/>
      <c r="D250" s="110"/>
      <c r="E250" s="110"/>
      <c r="F250" s="110"/>
      <c r="G250" s="110"/>
      <c r="H250" s="115">
        <f t="shared" si="40"/>
        <v>0</v>
      </c>
      <c r="J250" s="117"/>
      <c r="K250" s="115">
        <f t="shared" si="41"/>
        <v>0</v>
      </c>
      <c r="M250" s="123">
        <f t="shared" si="43"/>
        <v>0</v>
      </c>
      <c r="N250" s="120"/>
      <c r="O250" s="126">
        <f t="shared" si="35"/>
        <v>0</v>
      </c>
      <c r="P250" s="79">
        <f t="shared" si="42"/>
        <v>0</v>
      </c>
      <c r="Q250" s="97"/>
    </row>
    <row r="251" spans="2:17">
      <c r="B251" s="35"/>
      <c r="C251" s="110"/>
      <c r="D251" s="110"/>
      <c r="E251" s="110"/>
      <c r="F251" s="110"/>
      <c r="G251" s="110"/>
      <c r="H251" s="115">
        <f t="shared" si="40"/>
        <v>0</v>
      </c>
      <c r="J251" s="117"/>
      <c r="K251" s="115">
        <f t="shared" si="41"/>
        <v>0</v>
      </c>
      <c r="M251" s="123">
        <f t="shared" si="43"/>
        <v>0</v>
      </c>
      <c r="N251" s="120"/>
      <c r="O251" s="126">
        <f t="shared" si="35"/>
        <v>0</v>
      </c>
      <c r="P251" s="79">
        <f t="shared" si="42"/>
        <v>0</v>
      </c>
      <c r="Q251" s="97"/>
    </row>
    <row r="252" spans="2:17">
      <c r="B252" s="35"/>
      <c r="C252" s="110"/>
      <c r="D252" s="110"/>
      <c r="E252" s="110"/>
      <c r="F252" s="110"/>
      <c r="G252" s="110"/>
      <c r="H252" s="115">
        <f t="shared" si="40"/>
        <v>0</v>
      </c>
      <c r="J252" s="117"/>
      <c r="K252" s="115">
        <f t="shared" si="41"/>
        <v>0</v>
      </c>
      <c r="M252" s="123">
        <f t="shared" si="43"/>
        <v>0</v>
      </c>
      <c r="N252" s="120"/>
      <c r="O252" s="126">
        <f t="shared" si="35"/>
        <v>0</v>
      </c>
      <c r="P252" s="79">
        <f t="shared" si="42"/>
        <v>0</v>
      </c>
      <c r="Q252" s="97"/>
    </row>
    <row r="253" spans="2:17">
      <c r="B253" s="35"/>
      <c r="C253" s="110"/>
      <c r="D253" s="110"/>
      <c r="E253" s="110"/>
      <c r="F253" s="110"/>
      <c r="G253" s="110"/>
      <c r="H253" s="115">
        <f t="shared" si="40"/>
        <v>0</v>
      </c>
      <c r="J253" s="117"/>
      <c r="K253" s="115">
        <f t="shared" si="41"/>
        <v>0</v>
      </c>
      <c r="M253" s="123">
        <f t="shared" si="43"/>
        <v>0</v>
      </c>
      <c r="N253" s="120"/>
      <c r="O253" s="126">
        <f t="shared" si="35"/>
        <v>0</v>
      </c>
      <c r="P253" s="79">
        <f t="shared" si="42"/>
        <v>0</v>
      </c>
      <c r="Q253" s="97"/>
    </row>
    <row r="254" spans="2:17">
      <c r="B254" s="35"/>
      <c r="C254" s="110"/>
      <c r="D254" s="110"/>
      <c r="E254" s="110"/>
      <c r="F254" s="110"/>
      <c r="G254" s="110"/>
      <c r="H254" s="115">
        <f t="shared" si="40"/>
        <v>0</v>
      </c>
      <c r="J254" s="117"/>
      <c r="K254" s="115">
        <f t="shared" si="41"/>
        <v>0</v>
      </c>
      <c r="M254" s="123">
        <f t="shared" si="43"/>
        <v>0</v>
      </c>
      <c r="N254" s="120"/>
      <c r="O254" s="126">
        <f t="shared" si="35"/>
        <v>0</v>
      </c>
      <c r="P254" s="79">
        <f t="shared" si="42"/>
        <v>0</v>
      </c>
      <c r="Q254" s="97"/>
    </row>
    <row r="255" spans="2:17">
      <c r="B255" s="35"/>
      <c r="C255" s="110"/>
      <c r="D255" s="110"/>
      <c r="E255" s="110"/>
      <c r="F255" s="110"/>
      <c r="G255" s="110"/>
      <c r="H255" s="115">
        <f t="shared" si="40"/>
        <v>0</v>
      </c>
      <c r="J255" s="117"/>
      <c r="K255" s="115">
        <f t="shared" si="41"/>
        <v>0</v>
      </c>
      <c r="M255" s="123">
        <f t="shared" si="43"/>
        <v>0</v>
      </c>
      <c r="N255" s="120"/>
      <c r="O255" s="126">
        <f t="shared" si="35"/>
        <v>0</v>
      </c>
      <c r="P255" s="79">
        <f t="shared" si="42"/>
        <v>0</v>
      </c>
      <c r="Q255" s="97"/>
    </row>
    <row r="256" spans="2:17">
      <c r="B256" s="35"/>
      <c r="C256" s="110"/>
      <c r="D256" s="110"/>
      <c r="E256" s="110"/>
      <c r="F256" s="110"/>
      <c r="G256" s="110"/>
      <c r="H256" s="115">
        <f t="shared" si="40"/>
        <v>0</v>
      </c>
      <c r="J256" s="117"/>
      <c r="K256" s="115">
        <f t="shared" si="41"/>
        <v>0</v>
      </c>
      <c r="M256" s="123">
        <f t="shared" si="43"/>
        <v>0</v>
      </c>
      <c r="N256" s="120"/>
      <c r="O256" s="126">
        <f t="shared" si="35"/>
        <v>0</v>
      </c>
      <c r="P256" s="79">
        <f t="shared" si="42"/>
        <v>0</v>
      </c>
      <c r="Q256" s="97"/>
    </row>
    <row r="257" spans="1:18">
      <c r="B257" s="35"/>
      <c r="C257" s="110"/>
      <c r="D257" s="110"/>
      <c r="E257" s="110"/>
      <c r="F257" s="110"/>
      <c r="G257" s="110"/>
      <c r="H257" s="115">
        <f t="shared" si="40"/>
        <v>0</v>
      </c>
      <c r="J257" s="117"/>
      <c r="K257" s="115">
        <f t="shared" si="41"/>
        <v>0</v>
      </c>
      <c r="M257" s="123">
        <f t="shared" si="43"/>
        <v>0</v>
      </c>
      <c r="N257" s="120"/>
      <c r="O257" s="126">
        <f t="shared" si="35"/>
        <v>0</v>
      </c>
      <c r="P257" s="79">
        <f t="shared" si="42"/>
        <v>0</v>
      </c>
      <c r="Q257" s="97"/>
    </row>
    <row r="258" spans="1:18">
      <c r="B258" s="35"/>
      <c r="C258" s="110"/>
      <c r="D258" s="110"/>
      <c r="E258" s="110"/>
      <c r="F258" s="110"/>
      <c r="G258" s="110"/>
      <c r="H258" s="115">
        <f t="shared" si="40"/>
        <v>0</v>
      </c>
      <c r="J258" s="117"/>
      <c r="K258" s="115">
        <f t="shared" si="41"/>
        <v>0</v>
      </c>
      <c r="M258" s="123">
        <f t="shared" si="43"/>
        <v>0</v>
      </c>
      <c r="N258" s="120"/>
      <c r="O258" s="126">
        <f t="shared" si="35"/>
        <v>0</v>
      </c>
      <c r="P258" s="79">
        <f t="shared" si="42"/>
        <v>0</v>
      </c>
      <c r="Q258" s="97"/>
    </row>
    <row r="259" spans="1:18">
      <c r="B259" s="35"/>
      <c r="C259" s="110"/>
      <c r="D259" s="110"/>
      <c r="E259" s="110"/>
      <c r="F259" s="110"/>
      <c r="G259" s="110"/>
      <c r="H259" s="115">
        <f t="shared" si="40"/>
        <v>0</v>
      </c>
      <c r="J259" s="117"/>
      <c r="K259" s="115">
        <f t="shared" si="41"/>
        <v>0</v>
      </c>
      <c r="M259" s="123">
        <f t="shared" si="43"/>
        <v>0</v>
      </c>
      <c r="N259" s="120"/>
      <c r="O259" s="126">
        <f t="shared" si="35"/>
        <v>0</v>
      </c>
      <c r="P259" s="79">
        <f t="shared" si="42"/>
        <v>0</v>
      </c>
      <c r="Q259" s="97"/>
    </row>
    <row r="260" spans="1:18">
      <c r="B260" s="35"/>
      <c r="C260" s="110"/>
      <c r="D260" s="110"/>
      <c r="E260" s="110"/>
      <c r="F260" s="110"/>
      <c r="G260" s="110"/>
      <c r="H260" s="115">
        <f t="shared" si="40"/>
        <v>0</v>
      </c>
      <c r="J260" s="117"/>
      <c r="K260" s="115">
        <f t="shared" si="41"/>
        <v>0</v>
      </c>
      <c r="M260" s="123">
        <f t="shared" si="43"/>
        <v>0</v>
      </c>
      <c r="N260" s="120"/>
      <c r="O260" s="126">
        <f t="shared" si="35"/>
        <v>0</v>
      </c>
      <c r="P260" s="79">
        <f t="shared" si="42"/>
        <v>0</v>
      </c>
      <c r="Q260" s="97"/>
    </row>
    <row r="261" spans="1:18">
      <c r="B261" s="35"/>
      <c r="C261" s="110"/>
      <c r="D261" s="110"/>
      <c r="E261" s="110"/>
      <c r="F261" s="110"/>
      <c r="G261" s="110"/>
      <c r="H261" s="115">
        <f t="shared" si="40"/>
        <v>0</v>
      </c>
      <c r="J261" s="117"/>
      <c r="K261" s="115">
        <f t="shared" si="41"/>
        <v>0</v>
      </c>
      <c r="M261" s="123">
        <f t="shared" si="43"/>
        <v>0</v>
      </c>
      <c r="N261" s="120"/>
      <c r="O261" s="126">
        <f t="shared" si="35"/>
        <v>0</v>
      </c>
      <c r="P261" s="79">
        <f t="shared" si="42"/>
        <v>0</v>
      </c>
      <c r="Q261" s="97"/>
    </row>
    <row r="262" spans="1:18" ht="13" thickBot="1">
      <c r="B262" s="37"/>
      <c r="C262" s="111"/>
      <c r="D262" s="111"/>
      <c r="E262" s="111"/>
      <c r="F262" s="111"/>
      <c r="G262" s="111"/>
      <c r="H262" s="116">
        <f t="shared" si="40"/>
        <v>0</v>
      </c>
      <c r="J262" s="118"/>
      <c r="K262" s="116">
        <f t="shared" si="41"/>
        <v>0</v>
      </c>
      <c r="M262" s="124">
        <f t="shared" si="43"/>
        <v>0</v>
      </c>
      <c r="N262" s="121"/>
      <c r="O262" s="127">
        <f t="shared" si="35"/>
        <v>0</v>
      </c>
      <c r="P262" s="80">
        <f>(M262^2*O262)*100</f>
        <v>0</v>
      </c>
      <c r="Q262" s="97"/>
    </row>
    <row r="263" spans="1:18" ht="13.5" thickBot="1">
      <c r="B263" s="98" t="s">
        <v>1006</v>
      </c>
      <c r="C263" s="112">
        <f>SUM(C13:C262)</f>
        <v>2272.5210000000002</v>
      </c>
      <c r="D263" s="112">
        <f>SUM(D13:D262)</f>
        <v>0</v>
      </c>
      <c r="E263" s="112">
        <f>SUM(E13:E262)</f>
        <v>0</v>
      </c>
      <c r="F263" s="112">
        <f>SUM(F13:F262)</f>
        <v>1923.277</v>
      </c>
      <c r="G263" s="113">
        <f>SUM(G13:G262)</f>
        <v>1835.5160000000003</v>
      </c>
      <c r="H263" s="97"/>
      <c r="I263" s="99"/>
      <c r="J263" s="99"/>
      <c r="K263" s="97"/>
      <c r="L263" s="99"/>
      <c r="M263" s="100"/>
      <c r="N263" s="81">
        <f>SUM(N13:N262)</f>
        <v>5339.4590000000007</v>
      </c>
      <c r="O263" s="101"/>
      <c r="P263" s="81">
        <f>SUM(P13:P262)</f>
        <v>0.62126273587507508</v>
      </c>
      <c r="Q263" s="128">
        <f>(1-P263)*100</f>
        <v>37.873726412492495</v>
      </c>
      <c r="R263" s="294">
        <f>1-SUM(O13:O262)</f>
        <v>0.63955430690637383</v>
      </c>
    </row>
    <row r="267" spans="1:18" ht="13" thickBot="1"/>
    <row r="268" spans="1:18" customFormat="1">
      <c r="A268" s="1055" t="s">
        <v>45</v>
      </c>
      <c r="B268" s="1053"/>
      <c r="C268" s="1056"/>
      <c r="D268" s="422"/>
      <c r="E268" s="91"/>
      <c r="F268" s="91"/>
      <c r="G268" s="91"/>
      <c r="H268" s="91"/>
      <c r="I268" s="91"/>
      <c r="J268" s="91"/>
    </row>
    <row r="269" spans="1:18" customFormat="1">
      <c r="A269" s="1057"/>
      <c r="B269" s="1079"/>
      <c r="C269" s="1079"/>
      <c r="D269" s="1089"/>
      <c r="E269" s="91"/>
      <c r="F269" s="91"/>
      <c r="G269" s="91"/>
      <c r="H269" s="91"/>
      <c r="I269" s="91"/>
      <c r="J269" s="91"/>
    </row>
    <row r="270" spans="1:18" customFormat="1">
      <c r="A270" s="1059" t="s">
        <v>46</v>
      </c>
      <c r="B270" s="1080"/>
      <c r="C270" s="1079"/>
      <c r="D270" s="1089"/>
      <c r="E270" s="91"/>
      <c r="F270" s="91"/>
      <c r="G270" s="91"/>
      <c r="H270" s="91"/>
      <c r="I270" s="91"/>
      <c r="J270" s="91"/>
    </row>
    <row r="271" spans="1:18" customFormat="1">
      <c r="A271" s="1057"/>
      <c r="B271" s="1079"/>
      <c r="C271" s="1079"/>
      <c r="D271" s="1089"/>
      <c r="E271" s="91"/>
      <c r="F271" s="91"/>
      <c r="G271" s="91"/>
      <c r="H271" s="91"/>
      <c r="I271" s="91"/>
      <c r="J271" s="91"/>
    </row>
    <row r="272" spans="1:18" customFormat="1" ht="13" thickBot="1">
      <c r="A272" s="1060" t="s">
        <v>47</v>
      </c>
      <c r="B272" s="1084"/>
      <c r="C272" s="1061" t="s">
        <v>48</v>
      </c>
      <c r="D272" s="1076"/>
      <c r="E272" s="91"/>
      <c r="F272" s="91"/>
      <c r="G272" s="91"/>
      <c r="H272" s="91"/>
      <c r="I272" s="91"/>
      <c r="J272" s="91"/>
    </row>
    <row r="273" spans="2:10" customFormat="1">
      <c r="E273" s="91"/>
      <c r="F273" s="91"/>
      <c r="G273" s="91"/>
      <c r="H273" s="91"/>
      <c r="I273" s="91"/>
      <c r="J273" s="91"/>
    </row>
    <row r="275" spans="2:10">
      <c r="B275" s="3"/>
      <c r="C275" s="29"/>
    </row>
  </sheetData>
  <mergeCells count="17">
    <mergeCell ref="A6:G6"/>
    <mergeCell ref="A7:G7"/>
    <mergeCell ref="B10:B12"/>
    <mergeCell ref="C10:C12"/>
    <mergeCell ref="D10:D12"/>
    <mergeCell ref="E10:E12"/>
    <mergeCell ref="F10:F12"/>
    <mergeCell ref="G10:G12"/>
    <mergeCell ref="P10:P12"/>
    <mergeCell ref="Q10:Q12"/>
    <mergeCell ref="R10:R12"/>
    <mergeCell ref="H10:H12"/>
    <mergeCell ref="J10:J12"/>
    <mergeCell ref="K10:K12"/>
    <mergeCell ref="M10:M12"/>
    <mergeCell ref="N10:N12"/>
    <mergeCell ref="O10:O12"/>
  </mergeCells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995-1892-47FD-8041-92A5408D4B88}">
  <dimension ref="A1:R275"/>
  <sheetViews>
    <sheetView zoomScaleNormal="100" zoomScalePageLayoutView="55" workbookViewId="0">
      <selection sqref="A1:XFD1048576"/>
    </sheetView>
  </sheetViews>
  <sheetFormatPr defaultColWidth="9.1796875" defaultRowHeight="12.5"/>
  <cols>
    <col min="1" max="1" width="7.1796875" style="91" customWidth="1"/>
    <col min="2" max="2" width="54.81640625" style="91" customWidth="1"/>
    <col min="3" max="3" width="19.81640625" style="91" customWidth="1"/>
    <col min="4" max="4" width="16.1796875" style="91" customWidth="1"/>
    <col min="5" max="5" width="12.1796875" style="91" customWidth="1"/>
    <col min="6" max="6" width="19.1796875" style="91" customWidth="1"/>
    <col min="7" max="7" width="20.54296875" style="91" customWidth="1"/>
    <col min="8" max="8" width="18" style="91" customWidth="1"/>
    <col min="9" max="9" width="1.81640625" style="91" customWidth="1"/>
    <col min="10" max="10" width="14.54296875" style="91" customWidth="1"/>
    <col min="11" max="11" width="11.81640625" style="91" customWidth="1"/>
    <col min="12" max="12" width="2.453125" style="91" customWidth="1"/>
    <col min="13" max="13" width="23.54296875" style="91" customWidth="1"/>
    <col min="14" max="14" width="12.453125" style="91" customWidth="1"/>
    <col min="15" max="15" width="23.7265625" style="91" customWidth="1"/>
    <col min="16" max="16" width="25.7265625" style="91" customWidth="1"/>
    <col min="17" max="17" width="12.7265625" style="91" customWidth="1"/>
    <col min="18" max="18" width="15.7265625" style="91" customWidth="1"/>
    <col min="19" max="16384" width="9.1796875" style="91"/>
  </cols>
  <sheetData>
    <row r="1" spans="1:18" s="85" customFormat="1" ht="20">
      <c r="A1" s="83" t="s">
        <v>0</v>
      </c>
      <c r="B1" s="84"/>
      <c r="C1" s="84"/>
    </row>
    <row r="2" spans="1:18" s="85" customFormat="1" ht="20"/>
    <row r="3" spans="1:18" s="85" customFormat="1" ht="20">
      <c r="A3" s="86" t="s">
        <v>1</v>
      </c>
      <c r="B3" s="87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5.5">
      <c r="A4" s="89"/>
      <c r="B4" s="90"/>
      <c r="C4" s="90"/>
    </row>
    <row r="5" spans="1:18" ht="16" thickBot="1">
      <c r="A5" s="89"/>
      <c r="B5" s="90"/>
      <c r="C5" s="90"/>
    </row>
    <row r="6" spans="1:18" ht="20">
      <c r="A6" s="1282" t="s">
        <v>2</v>
      </c>
      <c r="B6" s="1283"/>
      <c r="C6" s="1283"/>
      <c r="D6" s="1283"/>
      <c r="E6" s="1283"/>
      <c r="F6" s="1283"/>
      <c r="G6" s="1284"/>
    </row>
    <row r="7" spans="1:18" ht="20">
      <c r="A7" s="1285" t="s">
        <v>1008</v>
      </c>
      <c r="B7" s="1286"/>
      <c r="C7" s="1286"/>
      <c r="D7" s="1286"/>
      <c r="E7" s="1286"/>
      <c r="F7" s="1286"/>
      <c r="G7" s="1287"/>
    </row>
    <row r="8" spans="1:18" ht="16" customHeight="1">
      <c r="A8" s="89"/>
      <c r="R8" s="446"/>
    </row>
    <row r="9" spans="1:18" ht="16" customHeight="1">
      <c r="A9" s="89"/>
      <c r="B9" s="92">
        <v>1</v>
      </c>
      <c r="C9" s="93">
        <v>2</v>
      </c>
      <c r="D9" s="93">
        <v>3</v>
      </c>
      <c r="E9" s="93">
        <v>4</v>
      </c>
      <c r="F9" s="93">
        <v>5</v>
      </c>
      <c r="G9" s="93">
        <v>6</v>
      </c>
      <c r="H9" s="94">
        <v>7</v>
      </c>
      <c r="J9" s="95">
        <v>8</v>
      </c>
      <c r="K9" s="96">
        <v>9</v>
      </c>
      <c r="M9" s="92">
        <v>10</v>
      </c>
      <c r="N9" s="93">
        <v>11</v>
      </c>
      <c r="O9" s="93">
        <v>12</v>
      </c>
      <c r="P9" s="93">
        <v>13</v>
      </c>
      <c r="Q9" s="94">
        <v>14</v>
      </c>
      <c r="R9" s="94">
        <v>15</v>
      </c>
    </row>
    <row r="10" spans="1:18" ht="12.65" customHeight="1">
      <c r="B10" s="1279" t="s">
        <v>805</v>
      </c>
      <c r="C10" s="1267" t="s">
        <v>806</v>
      </c>
      <c r="D10" s="1267" t="s">
        <v>807</v>
      </c>
      <c r="E10" s="1267" t="s">
        <v>808</v>
      </c>
      <c r="F10" s="1267" t="s">
        <v>809</v>
      </c>
      <c r="G10" s="1267" t="s">
        <v>810</v>
      </c>
      <c r="H10" s="1270" t="s">
        <v>1488</v>
      </c>
      <c r="J10" s="1273" t="s">
        <v>811</v>
      </c>
      <c r="K10" s="1276" t="s">
        <v>812</v>
      </c>
      <c r="M10" s="1279" t="s">
        <v>813</v>
      </c>
      <c r="N10" s="1267" t="s">
        <v>814</v>
      </c>
      <c r="O10" s="1267" t="s">
        <v>815</v>
      </c>
      <c r="P10" s="1267" t="s">
        <v>816</v>
      </c>
      <c r="Q10" s="1270" t="s">
        <v>759</v>
      </c>
      <c r="R10" s="1270" t="s">
        <v>772</v>
      </c>
    </row>
    <row r="11" spans="1:18" ht="12.65" customHeight="1">
      <c r="B11" s="1280"/>
      <c r="C11" s="1267"/>
      <c r="D11" s="1267"/>
      <c r="E11" s="1267"/>
      <c r="F11" s="1267"/>
      <c r="G11" s="1267"/>
      <c r="H11" s="1271" t="s">
        <v>745</v>
      </c>
      <c r="J11" s="1274" t="s">
        <v>745</v>
      </c>
      <c r="K11" s="1277" t="s">
        <v>745</v>
      </c>
      <c r="M11" s="1280"/>
      <c r="N11" s="1268"/>
      <c r="O11" s="1268"/>
      <c r="P11" s="1268"/>
      <c r="Q11" s="1271"/>
      <c r="R11" s="1271"/>
    </row>
    <row r="12" spans="1:18" ht="13" customHeight="1" thickBot="1">
      <c r="B12" s="1281"/>
      <c r="C12" s="1288"/>
      <c r="D12" s="1288"/>
      <c r="E12" s="1288"/>
      <c r="F12" s="1288"/>
      <c r="G12" s="1288"/>
      <c r="H12" s="1272"/>
      <c r="J12" s="1275"/>
      <c r="K12" s="1278"/>
      <c r="M12" s="1281"/>
      <c r="N12" s="1269"/>
      <c r="O12" s="1269"/>
      <c r="P12" s="1269"/>
      <c r="Q12" s="1272"/>
      <c r="R12" s="1272"/>
    </row>
    <row r="13" spans="1:18">
      <c r="B13" s="34" t="s">
        <v>817</v>
      </c>
      <c r="C13" s="119">
        <v>44.027999999999999</v>
      </c>
      <c r="D13" s="109">
        <v>0</v>
      </c>
      <c r="E13" s="109">
        <v>0</v>
      </c>
      <c r="F13" s="119">
        <v>32.762999999999998</v>
      </c>
      <c r="G13" s="119">
        <v>31.809000000000001</v>
      </c>
      <c r="H13" s="114">
        <f>+C13+D13-E13-F13</f>
        <v>11.265000000000001</v>
      </c>
      <c r="J13" s="291">
        <v>2.621</v>
      </c>
      <c r="K13" s="114">
        <f>+H13-J13</f>
        <v>8.6440000000000001</v>
      </c>
      <c r="M13" s="122">
        <f>+IF(ISERROR(K13/(F13+J13)),0,K13/(F13+J13))</f>
        <v>0.24429120506443591</v>
      </c>
      <c r="N13" s="119">
        <v>96.912999999999997</v>
      </c>
      <c r="O13" s="125">
        <f>IF(K13&lt;0,N13/$N$263,0)</f>
        <v>0</v>
      </c>
      <c r="P13" s="78">
        <f>(M13^2*O13)*100</f>
        <v>0</v>
      </c>
      <c r="Q13" s="97"/>
    </row>
    <row r="14" spans="1:18">
      <c r="B14" s="35" t="s">
        <v>818</v>
      </c>
      <c r="C14" s="120">
        <v>11.164999999999999</v>
      </c>
      <c r="D14" s="110">
        <v>0</v>
      </c>
      <c r="E14" s="110">
        <v>0</v>
      </c>
      <c r="F14" s="120">
        <v>10.121</v>
      </c>
      <c r="G14" s="120">
        <v>9.8260000000000005</v>
      </c>
      <c r="H14" s="115">
        <f>+C14+D14-E14-F14</f>
        <v>1.0439999999999987</v>
      </c>
      <c r="J14" s="292">
        <v>0.81</v>
      </c>
      <c r="K14" s="115">
        <f t="shared" ref="K14:K37" si="0">+H14-J14</f>
        <v>0.23399999999999865</v>
      </c>
      <c r="M14" s="123">
        <f>+IF(ISERROR(K14/(F14+J14)),0,K14/(F14+J14))</f>
        <v>2.1407007593083765E-2</v>
      </c>
      <c r="N14" s="120">
        <v>35.978999999999999</v>
      </c>
      <c r="O14" s="126">
        <f t="shared" ref="O14:O77" si="1">IF(K14&lt;0,N14/$N$263,0)</f>
        <v>0</v>
      </c>
      <c r="P14" s="79">
        <f t="shared" ref="P14:P37" si="2">(M14^2*O14)*100</f>
        <v>0</v>
      </c>
      <c r="Q14" s="97"/>
    </row>
    <row r="15" spans="1:18">
      <c r="B15" s="35" t="s">
        <v>819</v>
      </c>
      <c r="C15" s="120">
        <v>96.227999999999994</v>
      </c>
      <c r="D15" s="110">
        <v>0</v>
      </c>
      <c r="E15" s="110">
        <v>0</v>
      </c>
      <c r="F15" s="120">
        <v>100.298</v>
      </c>
      <c r="G15" s="120">
        <v>97.376000000000005</v>
      </c>
      <c r="H15" s="115">
        <f t="shared" ref="H15:H37" si="3">+C15+D15-E15-F15</f>
        <v>-4.0700000000000074</v>
      </c>
      <c r="J15" s="292">
        <v>8.0239999999999991</v>
      </c>
      <c r="K15" s="115">
        <f t="shared" si="0"/>
        <v>-12.094000000000007</v>
      </c>
      <c r="M15" s="123">
        <f>+IF(ISERROR(K15/(F15+J15)),0,K15/(F15+J15))</f>
        <v>-0.1116486032384927</v>
      </c>
      <c r="N15" s="120">
        <v>301.57400000000001</v>
      </c>
      <c r="O15" s="126">
        <f>IF(K15&lt;0,N15/$N$263,0)</f>
        <v>5.6480253898381835E-2</v>
      </c>
      <c r="P15" s="79">
        <f>(M15^2*O15)*100</f>
        <v>7.0404955592398885E-2</v>
      </c>
      <c r="Q15" s="97"/>
    </row>
    <row r="16" spans="1:18">
      <c r="B16" s="35" t="s">
        <v>820</v>
      </c>
      <c r="C16" s="120">
        <v>24.378</v>
      </c>
      <c r="D16" s="110">
        <v>0</v>
      </c>
      <c r="E16" s="110">
        <v>0</v>
      </c>
      <c r="F16" s="120">
        <v>16.876999999999999</v>
      </c>
      <c r="G16" s="120">
        <v>16.385000000000002</v>
      </c>
      <c r="H16" s="115">
        <f t="shared" si="3"/>
        <v>7.5010000000000012</v>
      </c>
      <c r="J16" s="292">
        <v>1.35</v>
      </c>
      <c r="K16" s="115">
        <f t="shared" si="0"/>
        <v>6.1510000000000016</v>
      </c>
      <c r="M16" s="123">
        <f t="shared" ref="M16:M37" si="4">+IF(ISERROR(K16/(F16+J16)),0,K16/(F16+J16))</f>
        <v>0.33746639600592537</v>
      </c>
      <c r="N16" s="120">
        <v>56.704000000000001</v>
      </c>
      <c r="O16" s="126">
        <f>IF(K16&lt;0,N16/$N$263,0)</f>
        <v>0</v>
      </c>
      <c r="P16" s="79">
        <f>(M16^2*O16)*100</f>
        <v>0</v>
      </c>
      <c r="Q16" s="97"/>
    </row>
    <row r="17" spans="2:17">
      <c r="B17" s="35" t="s">
        <v>821</v>
      </c>
      <c r="C17" s="120">
        <v>2.9260000000000002</v>
      </c>
      <c r="D17" s="110">
        <v>0</v>
      </c>
      <c r="E17" s="110">
        <v>0</v>
      </c>
      <c r="F17" s="120">
        <v>4.6980000000000004</v>
      </c>
      <c r="G17" s="120">
        <v>4.5609999999999999</v>
      </c>
      <c r="H17" s="115">
        <f t="shared" si="3"/>
        <v>-1.7720000000000002</v>
      </c>
      <c r="J17" s="292">
        <v>0.45800000000000002</v>
      </c>
      <c r="K17" s="115">
        <f t="shared" si="0"/>
        <v>-2.2300000000000004</v>
      </c>
      <c r="M17" s="123">
        <f t="shared" si="4"/>
        <v>-0.43250581846392555</v>
      </c>
      <c r="N17" s="120">
        <v>8.2720000000000002</v>
      </c>
      <c r="O17" s="126">
        <f t="shared" si="1"/>
        <v>1.5492206232878647E-3</v>
      </c>
      <c r="P17" s="79">
        <f t="shared" si="2"/>
        <v>2.8979919745026634E-2</v>
      </c>
      <c r="Q17" s="97"/>
    </row>
    <row r="18" spans="2:17">
      <c r="B18" s="35" t="s">
        <v>822</v>
      </c>
      <c r="C18" s="120">
        <v>0.29699999999999999</v>
      </c>
      <c r="D18" s="110">
        <v>0</v>
      </c>
      <c r="E18" s="110">
        <v>0</v>
      </c>
      <c r="F18" s="120">
        <v>0.13700000000000001</v>
      </c>
      <c r="G18" s="120">
        <v>0.13300000000000001</v>
      </c>
      <c r="H18" s="115">
        <f t="shared" si="3"/>
        <v>0.15999999999999998</v>
      </c>
      <c r="J18" s="292">
        <v>1.0999999999999999E-2</v>
      </c>
      <c r="K18" s="115">
        <f t="shared" si="0"/>
        <v>0.14899999999999997</v>
      </c>
      <c r="M18" s="123">
        <f t="shared" si="4"/>
        <v>1.0067567567567564</v>
      </c>
      <c r="N18" s="120">
        <v>0.34599999999999997</v>
      </c>
      <c r="O18" s="126">
        <f t="shared" si="1"/>
        <v>0</v>
      </c>
      <c r="P18" s="79">
        <f t="shared" si="2"/>
        <v>0</v>
      </c>
      <c r="Q18" s="97"/>
    </row>
    <row r="19" spans="2:17">
      <c r="B19" s="35" t="s">
        <v>823</v>
      </c>
      <c r="C19" s="120">
        <v>0.17899999999999999</v>
      </c>
      <c r="D19" s="110">
        <v>0</v>
      </c>
      <c r="E19" s="110">
        <v>0</v>
      </c>
      <c r="F19" s="120">
        <v>0.16900000000000001</v>
      </c>
      <c r="G19" s="120">
        <v>0.16400000000000001</v>
      </c>
      <c r="H19" s="115">
        <f t="shared" si="3"/>
        <v>9.9999999999999811E-3</v>
      </c>
      <c r="J19" s="292">
        <v>1.4999999999999999E-2</v>
      </c>
      <c r="K19" s="115">
        <f t="shared" si="0"/>
        <v>-5.0000000000000183E-3</v>
      </c>
      <c r="M19" s="123">
        <f t="shared" si="4"/>
        <v>-2.7173913043478361E-2</v>
      </c>
      <c r="N19" s="120">
        <v>0.39800000000000002</v>
      </c>
      <c r="O19" s="126">
        <f t="shared" si="1"/>
        <v>7.4539386855484793E-5</v>
      </c>
      <c r="P19" s="79">
        <f t="shared" si="2"/>
        <v>5.5041489584922425E-6</v>
      </c>
      <c r="Q19" s="97"/>
    </row>
    <row r="20" spans="2:17">
      <c r="B20" s="35" t="s">
        <v>824</v>
      </c>
      <c r="C20" s="120">
        <v>22.402000000000001</v>
      </c>
      <c r="D20" s="110">
        <v>0</v>
      </c>
      <c r="E20" s="110">
        <v>0</v>
      </c>
      <c r="F20" s="120">
        <v>24.838999999999999</v>
      </c>
      <c r="G20" s="120">
        <v>24.114999999999998</v>
      </c>
      <c r="H20" s="115">
        <f t="shared" si="3"/>
        <v>-2.4369999999999976</v>
      </c>
      <c r="J20" s="292">
        <v>1.9870000000000001</v>
      </c>
      <c r="K20" s="115">
        <f t="shared" si="0"/>
        <v>-4.4239999999999977</v>
      </c>
      <c r="M20" s="123">
        <f t="shared" si="4"/>
        <v>-0.16491463505554305</v>
      </c>
      <c r="N20" s="120">
        <v>67.397000000000006</v>
      </c>
      <c r="O20" s="126">
        <f t="shared" si="1"/>
        <v>1.2622439838942484E-2</v>
      </c>
      <c r="P20" s="79">
        <f t="shared" si="2"/>
        <v>3.4329043701811966E-2</v>
      </c>
      <c r="Q20" s="97"/>
    </row>
    <row r="21" spans="2:17">
      <c r="B21" s="35" t="s">
        <v>825</v>
      </c>
      <c r="C21" s="120">
        <v>108.175</v>
      </c>
      <c r="D21" s="110">
        <v>0</v>
      </c>
      <c r="E21" s="110">
        <v>0</v>
      </c>
      <c r="F21" s="120">
        <v>98.206000000000003</v>
      </c>
      <c r="G21" s="120">
        <v>95.346000000000004</v>
      </c>
      <c r="H21" s="115">
        <f t="shared" si="3"/>
        <v>9.9689999999999941</v>
      </c>
      <c r="J21" s="292">
        <v>7.8559999999999999</v>
      </c>
      <c r="K21" s="115">
        <f t="shared" si="0"/>
        <v>2.1129999999999942</v>
      </c>
      <c r="M21" s="123">
        <f t="shared" si="4"/>
        <v>1.9922309592502446E-2</v>
      </c>
      <c r="N21" s="120">
        <v>341.44600000000003</v>
      </c>
      <c r="O21" s="126">
        <f t="shared" si="1"/>
        <v>0</v>
      </c>
      <c r="P21" s="79">
        <f t="shared" si="2"/>
        <v>0</v>
      </c>
      <c r="Q21" s="97"/>
    </row>
    <row r="22" spans="2:17">
      <c r="B22" s="35" t="s">
        <v>826</v>
      </c>
      <c r="C22" s="120">
        <v>1.746</v>
      </c>
      <c r="D22" s="110">
        <v>0</v>
      </c>
      <c r="E22" s="110">
        <v>0</v>
      </c>
      <c r="F22" s="120">
        <v>1.048</v>
      </c>
      <c r="G22" s="120">
        <v>1.0169999999999999</v>
      </c>
      <c r="H22" s="115">
        <f t="shared" si="3"/>
        <v>0.69799999999999995</v>
      </c>
      <c r="J22" s="292">
        <v>8.4000000000000005E-2</v>
      </c>
      <c r="K22" s="115">
        <f t="shared" si="0"/>
        <v>0.61399999999999999</v>
      </c>
      <c r="M22" s="123">
        <f t="shared" si="4"/>
        <v>0.54240282685512364</v>
      </c>
      <c r="N22" s="120">
        <v>3.552</v>
      </c>
      <c r="O22" s="126">
        <f t="shared" si="1"/>
        <v>0</v>
      </c>
      <c r="P22" s="79">
        <f t="shared" si="2"/>
        <v>0</v>
      </c>
      <c r="Q22" s="97"/>
    </row>
    <row r="23" spans="2:17">
      <c r="B23" s="35" t="s">
        <v>827</v>
      </c>
      <c r="C23" s="120">
        <v>0.28299999999999997</v>
      </c>
      <c r="D23" s="110">
        <v>0</v>
      </c>
      <c r="E23" s="110">
        <v>0</v>
      </c>
      <c r="F23" s="120">
        <v>1.7330000000000001</v>
      </c>
      <c r="G23" s="120">
        <v>1.6819999999999999</v>
      </c>
      <c r="H23" s="115">
        <f t="shared" si="3"/>
        <v>-1.4500000000000002</v>
      </c>
      <c r="J23" s="292">
        <v>0.16800000000000001</v>
      </c>
      <c r="K23" s="115">
        <f t="shared" si="0"/>
        <v>-1.6180000000000001</v>
      </c>
      <c r="M23" s="123">
        <f t="shared" si="4"/>
        <v>-0.85113098369279327</v>
      </c>
      <c r="N23" s="120">
        <v>5.5830000000000002</v>
      </c>
      <c r="O23" s="126">
        <f t="shared" si="1"/>
        <v>1.0456115497843508E-3</v>
      </c>
      <c r="P23" s="79">
        <f t="shared" si="2"/>
        <v>7.5746605052620403E-2</v>
      </c>
      <c r="Q23" s="97"/>
    </row>
    <row r="24" spans="2:17">
      <c r="B24" s="35" t="s">
        <v>828</v>
      </c>
      <c r="C24" s="120">
        <v>0.45600000000000002</v>
      </c>
      <c r="D24" s="110">
        <v>0</v>
      </c>
      <c r="E24" s="110">
        <v>0</v>
      </c>
      <c r="F24" s="120">
        <v>0.32400000000000001</v>
      </c>
      <c r="G24" s="120">
        <v>0.315</v>
      </c>
      <c r="H24" s="115">
        <f t="shared" si="3"/>
        <v>0.13200000000000001</v>
      </c>
      <c r="J24" s="292">
        <v>2.5999999999999999E-2</v>
      </c>
      <c r="K24" s="115">
        <f t="shared" si="0"/>
        <v>0.10600000000000001</v>
      </c>
      <c r="M24" s="123">
        <f t="shared" si="4"/>
        <v>0.30285714285714288</v>
      </c>
      <c r="N24" s="120">
        <v>0.70499999999999996</v>
      </c>
      <c r="O24" s="126">
        <f t="shared" si="1"/>
        <v>0</v>
      </c>
      <c r="P24" s="79">
        <f t="shared" si="2"/>
        <v>0</v>
      </c>
      <c r="Q24" s="97"/>
    </row>
    <row r="25" spans="2:17">
      <c r="B25" s="35" t="s">
        <v>829</v>
      </c>
      <c r="C25" s="120">
        <v>2</v>
      </c>
      <c r="D25" s="110">
        <v>0</v>
      </c>
      <c r="E25" s="110">
        <v>0</v>
      </c>
      <c r="F25" s="120">
        <v>1.331</v>
      </c>
      <c r="G25" s="120">
        <v>1.292</v>
      </c>
      <c r="H25" s="115">
        <f t="shared" si="3"/>
        <v>0.66900000000000004</v>
      </c>
      <c r="J25" s="292">
        <v>0.106</v>
      </c>
      <c r="K25" s="115">
        <f t="shared" si="0"/>
        <v>0.56300000000000006</v>
      </c>
      <c r="M25" s="123">
        <f t="shared" si="4"/>
        <v>0.39178844815588032</v>
      </c>
      <c r="N25" s="120">
        <v>5.4029999999999996</v>
      </c>
      <c r="O25" s="126">
        <f t="shared" si="1"/>
        <v>0</v>
      </c>
      <c r="P25" s="79">
        <f t="shared" si="2"/>
        <v>0</v>
      </c>
      <c r="Q25" s="97"/>
    </row>
    <row r="26" spans="2:17">
      <c r="B26" s="35" t="s">
        <v>830</v>
      </c>
      <c r="C26" s="120">
        <v>3.5999999999999997E-2</v>
      </c>
      <c r="D26" s="110">
        <v>0</v>
      </c>
      <c r="E26" s="110">
        <v>0</v>
      </c>
      <c r="F26" s="120">
        <v>8.0000000000000002E-3</v>
      </c>
      <c r="G26" s="120">
        <v>8.0000000000000002E-3</v>
      </c>
      <c r="H26" s="115">
        <f t="shared" si="3"/>
        <v>2.7999999999999997E-2</v>
      </c>
      <c r="J26" s="292">
        <v>1E-3</v>
      </c>
      <c r="K26" s="115">
        <f t="shared" si="0"/>
        <v>2.6999999999999996E-2</v>
      </c>
      <c r="M26" s="123">
        <f t="shared" si="4"/>
        <v>2.9999999999999991</v>
      </c>
      <c r="N26" s="120">
        <v>4.4999999999999998E-2</v>
      </c>
      <c r="O26" s="126">
        <f t="shared" si="1"/>
        <v>0</v>
      </c>
      <c r="P26" s="79">
        <f t="shared" si="2"/>
        <v>0</v>
      </c>
      <c r="Q26" s="97"/>
    </row>
    <row r="27" spans="2:17">
      <c r="B27" s="35" t="s">
        <v>831</v>
      </c>
      <c r="C27" s="120">
        <v>0.249</v>
      </c>
      <c r="D27" s="110">
        <v>0</v>
      </c>
      <c r="E27" s="110">
        <v>0</v>
      </c>
      <c r="F27" s="120">
        <v>0.159</v>
      </c>
      <c r="G27" s="120">
        <v>0.155</v>
      </c>
      <c r="H27" s="115">
        <f t="shared" si="3"/>
        <v>0.09</v>
      </c>
      <c r="J27" s="292">
        <v>1.2999999999999999E-2</v>
      </c>
      <c r="K27" s="115">
        <f t="shared" si="0"/>
        <v>7.6999999999999999E-2</v>
      </c>
      <c r="M27" s="123">
        <f t="shared" si="4"/>
        <v>0.44767441860465113</v>
      </c>
      <c r="N27" s="120">
        <v>0.44500000000000001</v>
      </c>
      <c r="O27" s="126">
        <f t="shared" si="1"/>
        <v>0</v>
      </c>
      <c r="P27" s="79">
        <f t="shared" si="2"/>
        <v>0</v>
      </c>
      <c r="Q27" s="97"/>
    </row>
    <row r="28" spans="2:17">
      <c r="B28" s="35" t="s">
        <v>832</v>
      </c>
      <c r="C28" s="120">
        <v>9.5000000000000001E-2</v>
      </c>
      <c r="D28" s="110">
        <v>0</v>
      </c>
      <c r="E28" s="110">
        <v>0</v>
      </c>
      <c r="F28" s="120">
        <v>9.7000000000000003E-2</v>
      </c>
      <c r="G28" s="120">
        <v>9.4E-2</v>
      </c>
      <c r="H28" s="115">
        <f t="shared" si="3"/>
        <v>-2.0000000000000018E-3</v>
      </c>
      <c r="J28" s="292">
        <v>8.0000000000000002E-3</v>
      </c>
      <c r="K28" s="115">
        <f t="shared" si="0"/>
        <v>-1.0000000000000002E-2</v>
      </c>
      <c r="M28" s="123">
        <f t="shared" si="4"/>
        <v>-9.5238095238095247E-2</v>
      </c>
      <c r="N28" s="120">
        <v>0.151</v>
      </c>
      <c r="O28" s="126">
        <f t="shared" si="1"/>
        <v>2.8280018631101013E-5</v>
      </c>
      <c r="P28" s="79">
        <f t="shared" si="2"/>
        <v>2.5650810549751494E-5</v>
      </c>
      <c r="Q28" s="97"/>
    </row>
    <row r="29" spans="2:17">
      <c r="B29" s="35" t="s">
        <v>833</v>
      </c>
      <c r="C29" s="120">
        <v>0.14899999999999999</v>
      </c>
      <c r="D29" s="110">
        <v>0</v>
      </c>
      <c r="E29" s="110">
        <v>0</v>
      </c>
      <c r="F29" s="120">
        <v>0.10299999999999999</v>
      </c>
      <c r="G29" s="120">
        <v>0.1</v>
      </c>
      <c r="H29" s="115">
        <f t="shared" si="3"/>
        <v>4.5999999999999999E-2</v>
      </c>
      <c r="J29" s="292">
        <v>1.2999999999999999E-2</v>
      </c>
      <c r="K29" s="115">
        <f t="shared" si="0"/>
        <v>3.3000000000000002E-2</v>
      </c>
      <c r="M29" s="123">
        <f t="shared" si="4"/>
        <v>0.28448275862068967</v>
      </c>
      <c r="N29" s="120">
        <v>0.42899999999999999</v>
      </c>
      <c r="O29" s="126">
        <f t="shared" si="1"/>
        <v>0</v>
      </c>
      <c r="P29" s="79">
        <f t="shared" si="2"/>
        <v>0</v>
      </c>
      <c r="Q29" s="97"/>
    </row>
    <row r="30" spans="2:17">
      <c r="B30" s="35" t="s">
        <v>834</v>
      </c>
      <c r="C30" s="120">
        <v>20.244</v>
      </c>
      <c r="D30" s="110">
        <v>0</v>
      </c>
      <c r="E30" s="110">
        <v>0</v>
      </c>
      <c r="F30" s="120">
        <v>25.969000000000001</v>
      </c>
      <c r="G30" s="120">
        <v>25.213000000000001</v>
      </c>
      <c r="H30" s="115">
        <f t="shared" si="3"/>
        <v>-5.7250000000000014</v>
      </c>
      <c r="J30" s="292">
        <v>2.1779999999999999</v>
      </c>
      <c r="K30" s="115">
        <f t="shared" si="0"/>
        <v>-7.9030000000000014</v>
      </c>
      <c r="M30" s="123">
        <f t="shared" si="4"/>
        <v>-0.28077592638647103</v>
      </c>
      <c r="N30" s="120">
        <v>80.775000000000006</v>
      </c>
      <c r="O30" s="126">
        <f t="shared" si="1"/>
        <v>1.5127937118723076E-2</v>
      </c>
      <c r="P30" s="79">
        <f t="shared" si="2"/>
        <v>0.11926127507869375</v>
      </c>
      <c r="Q30" s="97"/>
    </row>
    <row r="31" spans="2:17">
      <c r="B31" s="35" t="s">
        <v>835</v>
      </c>
      <c r="C31" s="120">
        <v>3.88</v>
      </c>
      <c r="D31" s="110">
        <v>0</v>
      </c>
      <c r="E31" s="110">
        <v>0</v>
      </c>
      <c r="F31" s="120">
        <v>3.0089999999999999</v>
      </c>
      <c r="G31" s="120">
        <v>2.9220000000000002</v>
      </c>
      <c r="H31" s="115">
        <f t="shared" si="3"/>
        <v>0.871</v>
      </c>
      <c r="J31" s="292">
        <v>0.24099999999999999</v>
      </c>
      <c r="K31" s="115">
        <f t="shared" si="0"/>
        <v>0.63</v>
      </c>
      <c r="M31" s="123">
        <f t="shared" si="4"/>
        <v>0.19384615384615383</v>
      </c>
      <c r="N31" s="120">
        <v>5.9210000000000003</v>
      </c>
      <c r="O31" s="126">
        <f t="shared" si="1"/>
        <v>0</v>
      </c>
      <c r="P31" s="79">
        <f t="shared" si="2"/>
        <v>0</v>
      </c>
      <c r="Q31" s="97"/>
    </row>
    <row r="32" spans="2:17">
      <c r="B32" s="35" t="s">
        <v>836</v>
      </c>
      <c r="C32" s="120">
        <v>0.57099999999999995</v>
      </c>
      <c r="D32" s="110">
        <v>0</v>
      </c>
      <c r="E32" s="110">
        <v>0</v>
      </c>
      <c r="F32" s="120">
        <v>0.27900000000000003</v>
      </c>
      <c r="G32" s="120">
        <v>0.27100000000000002</v>
      </c>
      <c r="H32" s="115">
        <f t="shared" si="3"/>
        <v>0.29199999999999993</v>
      </c>
      <c r="J32" s="292">
        <v>2.1999999999999999E-2</v>
      </c>
      <c r="K32" s="115">
        <f t="shared" si="0"/>
        <v>0.26999999999999991</v>
      </c>
      <c r="M32" s="123">
        <f t="shared" si="4"/>
        <v>0.89700996677740819</v>
      </c>
      <c r="N32" s="120">
        <v>0.42399999999999999</v>
      </c>
      <c r="O32" s="126">
        <f t="shared" si="1"/>
        <v>0</v>
      </c>
      <c r="P32" s="79">
        <f t="shared" si="2"/>
        <v>0</v>
      </c>
      <c r="Q32" s="97"/>
    </row>
    <row r="33" spans="2:17">
      <c r="B33" s="35" t="s">
        <v>837</v>
      </c>
      <c r="C33" s="120">
        <v>1.1319999999999999</v>
      </c>
      <c r="D33" s="110">
        <v>0</v>
      </c>
      <c r="E33" s="110">
        <v>0</v>
      </c>
      <c r="F33" s="120">
        <v>1.4910000000000001</v>
      </c>
      <c r="G33" s="120">
        <v>1.448</v>
      </c>
      <c r="H33" s="115">
        <f t="shared" si="3"/>
        <v>-0.35900000000000021</v>
      </c>
      <c r="J33" s="292">
        <v>0.13100000000000001</v>
      </c>
      <c r="K33" s="115">
        <f t="shared" si="0"/>
        <v>-0.49000000000000021</v>
      </c>
      <c r="M33" s="123">
        <f t="shared" si="4"/>
        <v>-0.30209617755856977</v>
      </c>
      <c r="N33" s="120">
        <v>2.71</v>
      </c>
      <c r="O33" s="126">
        <f t="shared" si="1"/>
        <v>5.0754205622704465E-4</v>
      </c>
      <c r="P33" s="79">
        <f t="shared" si="2"/>
        <v>4.6319354141084708E-3</v>
      </c>
      <c r="Q33" s="97"/>
    </row>
    <row r="34" spans="2:17">
      <c r="B34" s="35" t="s">
        <v>838</v>
      </c>
      <c r="C34" s="120">
        <v>1.046</v>
      </c>
      <c r="D34" s="110">
        <v>0</v>
      </c>
      <c r="E34" s="110">
        <v>0</v>
      </c>
      <c r="F34" s="120">
        <v>0.88200000000000001</v>
      </c>
      <c r="G34" s="120">
        <v>0.85599999999999998</v>
      </c>
      <c r="H34" s="115">
        <f t="shared" si="3"/>
        <v>0.16400000000000003</v>
      </c>
      <c r="J34" s="292">
        <v>0.12</v>
      </c>
      <c r="K34" s="115">
        <f t="shared" si="0"/>
        <v>4.4000000000000039E-2</v>
      </c>
      <c r="M34" s="123">
        <f t="shared" si="4"/>
        <v>4.3912175648702631E-2</v>
      </c>
      <c r="N34" s="120">
        <v>1.58</v>
      </c>
      <c r="O34" s="126">
        <f t="shared" si="1"/>
        <v>0</v>
      </c>
      <c r="P34" s="79">
        <f t="shared" si="2"/>
        <v>0</v>
      </c>
      <c r="Q34" s="97"/>
    </row>
    <row r="35" spans="2:17">
      <c r="B35" s="35" t="s">
        <v>839</v>
      </c>
      <c r="C35" s="120">
        <v>0.97</v>
      </c>
      <c r="D35" s="110">
        <v>0</v>
      </c>
      <c r="E35" s="110">
        <v>0</v>
      </c>
      <c r="F35" s="120">
        <v>0.54300000000000004</v>
      </c>
      <c r="G35" s="120">
        <v>0.52800000000000002</v>
      </c>
      <c r="H35" s="115">
        <f t="shared" si="3"/>
        <v>0.42699999999999994</v>
      </c>
      <c r="J35" s="292">
        <v>4.2999999999999997E-2</v>
      </c>
      <c r="K35" s="115">
        <f t="shared" si="0"/>
        <v>0.38399999999999995</v>
      </c>
      <c r="M35" s="123">
        <f t="shared" si="4"/>
        <v>0.65529010238907837</v>
      </c>
      <c r="N35" s="120">
        <v>1.0109999999999999</v>
      </c>
      <c r="O35" s="126">
        <f t="shared" si="1"/>
        <v>0</v>
      </c>
      <c r="P35" s="79">
        <f t="shared" si="2"/>
        <v>0</v>
      </c>
      <c r="Q35" s="97"/>
    </row>
    <row r="36" spans="2:17">
      <c r="B36" s="35" t="s">
        <v>840</v>
      </c>
      <c r="C36" s="120">
        <v>6.984</v>
      </c>
      <c r="D36" s="110">
        <v>0</v>
      </c>
      <c r="E36" s="110">
        <v>0</v>
      </c>
      <c r="F36" s="120">
        <v>6.319</v>
      </c>
      <c r="G36" s="120">
        <v>6.1349999999999998</v>
      </c>
      <c r="H36" s="115">
        <f t="shared" si="3"/>
        <v>0.66500000000000004</v>
      </c>
      <c r="J36" s="292">
        <v>0.50600000000000001</v>
      </c>
      <c r="K36" s="115">
        <f t="shared" si="0"/>
        <v>0.15900000000000003</v>
      </c>
      <c r="M36" s="123">
        <f t="shared" si="4"/>
        <v>2.3296703296703299E-2</v>
      </c>
      <c r="N36" s="120">
        <v>12.567</v>
      </c>
      <c r="O36" s="126">
        <f t="shared" si="1"/>
        <v>0</v>
      </c>
      <c r="P36" s="79">
        <f t="shared" si="2"/>
        <v>0</v>
      </c>
      <c r="Q36" s="97"/>
    </row>
    <row r="37" spans="2:17">
      <c r="B37" s="129" t="s">
        <v>841</v>
      </c>
      <c r="C37" s="133">
        <v>0.159</v>
      </c>
      <c r="D37" s="130">
        <v>0</v>
      </c>
      <c r="E37" s="130">
        <v>0</v>
      </c>
      <c r="F37" s="133">
        <v>5.1999999999999998E-2</v>
      </c>
      <c r="G37" s="133">
        <v>5.0999999999999997E-2</v>
      </c>
      <c r="H37" s="131">
        <f t="shared" si="3"/>
        <v>0.10700000000000001</v>
      </c>
      <c r="J37" s="293">
        <v>4.0000000000000001E-3</v>
      </c>
      <c r="K37" s="131">
        <f t="shared" si="0"/>
        <v>0.10300000000000001</v>
      </c>
      <c r="M37" s="132">
        <f t="shared" si="4"/>
        <v>1.8392857142857146</v>
      </c>
      <c r="N37" s="133">
        <v>7.2999999999999995E-2</v>
      </c>
      <c r="O37" s="134">
        <f t="shared" si="1"/>
        <v>0</v>
      </c>
      <c r="P37" s="135">
        <f t="shared" si="2"/>
        <v>0</v>
      </c>
      <c r="Q37" s="97"/>
    </row>
    <row r="38" spans="2:17">
      <c r="B38" s="35" t="s">
        <v>842</v>
      </c>
      <c r="C38" s="120">
        <v>0.02</v>
      </c>
      <c r="D38" s="110">
        <v>0</v>
      </c>
      <c r="E38" s="110">
        <v>0</v>
      </c>
      <c r="F38" s="120">
        <v>1.2E-2</v>
      </c>
      <c r="G38" s="120">
        <v>1.0999999999999999E-2</v>
      </c>
      <c r="H38" s="115">
        <f>+C38+D38-E38-F38</f>
        <v>8.0000000000000002E-3</v>
      </c>
      <c r="J38" s="292">
        <v>1E-3</v>
      </c>
      <c r="K38" s="115">
        <f>+H38-J38</f>
        <v>7.0000000000000001E-3</v>
      </c>
      <c r="M38" s="123">
        <f>+IF(ISERROR(K38/(F38+J38)),0,K38/(F38+J38))</f>
        <v>0.53846153846153844</v>
      </c>
      <c r="N38" s="120">
        <v>5.7000000000000002E-2</v>
      </c>
      <c r="O38" s="126">
        <f t="shared" si="1"/>
        <v>0</v>
      </c>
      <c r="P38" s="79">
        <f>(M38^2*O38)*100</f>
        <v>0</v>
      </c>
      <c r="Q38" s="97"/>
    </row>
    <row r="39" spans="2:17">
      <c r="B39" s="35" t="s">
        <v>843</v>
      </c>
      <c r="C39" s="120">
        <v>16.975000000000001</v>
      </c>
      <c r="D39" s="110">
        <v>0</v>
      </c>
      <c r="E39" s="110">
        <v>0</v>
      </c>
      <c r="F39" s="120">
        <v>13.151</v>
      </c>
      <c r="G39" s="120">
        <v>12.768000000000001</v>
      </c>
      <c r="H39" s="115">
        <f t="shared" ref="H39:H62" si="5">+C39+D39-E39-F39</f>
        <v>3.8240000000000016</v>
      </c>
      <c r="J39" s="292">
        <v>1.052</v>
      </c>
      <c r="K39" s="115">
        <f t="shared" ref="K39:K62" si="6">+H39-J39</f>
        <v>2.7720000000000016</v>
      </c>
      <c r="M39" s="123">
        <f>+IF(ISERROR(K39/(F39+J39)),0,K39/(F39+J39))</f>
        <v>0.1951700344997537</v>
      </c>
      <c r="N39" s="120">
        <v>26.774000000000001</v>
      </c>
      <c r="O39" s="126">
        <f t="shared" si="1"/>
        <v>0</v>
      </c>
      <c r="P39" s="79">
        <f t="shared" ref="P39:P62" si="7">(M39^2*O39)*100</f>
        <v>0</v>
      </c>
      <c r="Q39" s="97"/>
    </row>
    <row r="40" spans="2:17">
      <c r="B40" s="35" t="s">
        <v>844</v>
      </c>
      <c r="C40" s="120">
        <v>0.249</v>
      </c>
      <c r="D40" s="110">
        <v>0</v>
      </c>
      <c r="E40" s="110">
        <v>0</v>
      </c>
      <c r="F40" s="120">
        <v>0.13300000000000001</v>
      </c>
      <c r="G40" s="120">
        <v>0.129</v>
      </c>
      <c r="H40" s="115">
        <f t="shared" si="5"/>
        <v>0.11599999999999999</v>
      </c>
      <c r="J40" s="292">
        <v>1.0999999999999999E-2</v>
      </c>
      <c r="K40" s="115">
        <f t="shared" si="6"/>
        <v>0.105</v>
      </c>
      <c r="M40" s="123">
        <f t="shared" ref="M40:M62" si="8">+IF(ISERROR(K40/(F40+J40)),0,K40/(F40+J40))</f>
        <v>0.72916666666666652</v>
      </c>
      <c r="N40" s="120">
        <v>0.317</v>
      </c>
      <c r="O40" s="126">
        <f t="shared" si="1"/>
        <v>0</v>
      </c>
      <c r="P40" s="79">
        <f t="shared" si="7"/>
        <v>0</v>
      </c>
      <c r="Q40" s="97"/>
    </row>
    <row r="41" spans="2:17">
      <c r="B41" s="35" t="s">
        <v>845</v>
      </c>
      <c r="C41" s="120">
        <v>0.34799999999999998</v>
      </c>
      <c r="D41" s="110">
        <v>0</v>
      </c>
      <c r="E41" s="110">
        <v>0</v>
      </c>
      <c r="F41" s="120">
        <v>0.26700000000000002</v>
      </c>
      <c r="G41" s="120">
        <v>0.26</v>
      </c>
      <c r="H41" s="115">
        <f t="shared" si="5"/>
        <v>8.0999999999999961E-2</v>
      </c>
      <c r="J41" s="292">
        <v>2.1000000000000001E-2</v>
      </c>
      <c r="K41" s="115">
        <f t="shared" si="6"/>
        <v>5.9999999999999956E-2</v>
      </c>
      <c r="M41" s="123">
        <f t="shared" si="8"/>
        <v>0.20833333333333315</v>
      </c>
      <c r="N41" s="120">
        <v>0.45100000000000001</v>
      </c>
      <c r="O41" s="126">
        <f t="shared" si="1"/>
        <v>0</v>
      </c>
      <c r="P41" s="79">
        <f t="shared" si="7"/>
        <v>0</v>
      </c>
      <c r="Q41" s="97"/>
    </row>
    <row r="42" spans="2:17">
      <c r="B42" s="35" t="s">
        <v>846</v>
      </c>
      <c r="C42" s="120">
        <v>0.129</v>
      </c>
      <c r="D42" s="110">
        <v>0</v>
      </c>
      <c r="E42" s="110">
        <v>0</v>
      </c>
      <c r="F42" s="120">
        <v>9.2999999999999999E-2</v>
      </c>
      <c r="G42" s="120">
        <v>0.09</v>
      </c>
      <c r="H42" s="115">
        <f t="shared" si="5"/>
        <v>3.6000000000000004E-2</v>
      </c>
      <c r="J42" s="292">
        <v>7.0000000000000001E-3</v>
      </c>
      <c r="K42" s="115">
        <f t="shared" si="6"/>
        <v>2.9000000000000005E-2</v>
      </c>
      <c r="M42" s="123">
        <f t="shared" si="8"/>
        <v>0.29000000000000004</v>
      </c>
      <c r="N42" s="120">
        <v>0.17499999999999999</v>
      </c>
      <c r="O42" s="126">
        <f t="shared" si="1"/>
        <v>0</v>
      </c>
      <c r="P42" s="79">
        <f t="shared" si="7"/>
        <v>0</v>
      </c>
      <c r="Q42" s="97"/>
    </row>
    <row r="43" spans="2:17">
      <c r="B43" s="35" t="s">
        <v>847</v>
      </c>
      <c r="C43" s="120">
        <v>2.4E-2</v>
      </c>
      <c r="D43" s="110">
        <v>0</v>
      </c>
      <c r="E43" s="110">
        <v>0</v>
      </c>
      <c r="F43" s="120">
        <v>1.4E-2</v>
      </c>
      <c r="G43" s="120">
        <v>1.4E-2</v>
      </c>
      <c r="H43" s="115">
        <f t="shared" si="5"/>
        <v>0.01</v>
      </c>
      <c r="J43" s="292">
        <v>1E-3</v>
      </c>
      <c r="K43" s="115">
        <f t="shared" si="6"/>
        <v>9.0000000000000011E-3</v>
      </c>
      <c r="M43" s="123">
        <f t="shared" si="8"/>
        <v>0.60000000000000009</v>
      </c>
      <c r="N43" s="120">
        <v>2.5000000000000001E-2</v>
      </c>
      <c r="O43" s="126">
        <f t="shared" si="1"/>
        <v>0</v>
      </c>
      <c r="P43" s="79">
        <f t="shared" si="7"/>
        <v>0</v>
      </c>
      <c r="Q43" s="97"/>
    </row>
    <row r="44" spans="2:17">
      <c r="B44" s="35" t="s">
        <v>848</v>
      </c>
      <c r="C44" s="120">
        <v>0.39800000000000002</v>
      </c>
      <c r="D44" s="110">
        <v>0</v>
      </c>
      <c r="E44" s="110">
        <v>0</v>
      </c>
      <c r="F44" s="120">
        <v>0.437</v>
      </c>
      <c r="G44" s="120">
        <v>0.42399999999999999</v>
      </c>
      <c r="H44" s="115">
        <f t="shared" si="5"/>
        <v>-3.8999999999999979E-2</v>
      </c>
      <c r="J44" s="292">
        <v>3.5000000000000003E-2</v>
      </c>
      <c r="K44" s="115">
        <f t="shared" si="6"/>
        <v>-7.3999999999999982E-2</v>
      </c>
      <c r="M44" s="123">
        <f t="shared" si="8"/>
        <v>-0.15677966101694912</v>
      </c>
      <c r="N44" s="120">
        <v>0.879</v>
      </c>
      <c r="O44" s="126">
        <f t="shared" si="1"/>
        <v>1.6462341971349529E-4</v>
      </c>
      <c r="P44" s="79">
        <f t="shared" si="7"/>
        <v>4.0464209564021648E-4</v>
      </c>
      <c r="Q44" s="97"/>
    </row>
    <row r="45" spans="2:17">
      <c r="B45" s="35" t="s">
        <v>849</v>
      </c>
      <c r="C45" s="120">
        <v>2.3319999999999999</v>
      </c>
      <c r="D45" s="110">
        <v>0</v>
      </c>
      <c r="E45" s="110">
        <v>0</v>
      </c>
      <c r="F45" s="120">
        <v>2.0470000000000002</v>
      </c>
      <c r="G45" s="120">
        <v>1.9870000000000001</v>
      </c>
      <c r="H45" s="115">
        <f t="shared" si="5"/>
        <v>0.2849999999999997</v>
      </c>
      <c r="J45" s="292">
        <v>0.33700000000000002</v>
      </c>
      <c r="K45" s="115">
        <f t="shared" si="6"/>
        <v>-5.2000000000000324E-2</v>
      </c>
      <c r="M45" s="123">
        <f t="shared" si="8"/>
        <v>-2.1812080536912883E-2</v>
      </c>
      <c r="N45" s="120">
        <v>4.6710000000000003</v>
      </c>
      <c r="O45" s="126">
        <f t="shared" si="1"/>
        <v>8.748077286481645E-4</v>
      </c>
      <c r="P45" s="79">
        <f t="shared" si="7"/>
        <v>4.162045238433561E-5</v>
      </c>
      <c r="Q45" s="97"/>
    </row>
    <row r="46" spans="2:17">
      <c r="B46" s="35" t="s">
        <v>850</v>
      </c>
      <c r="C46" s="120">
        <v>0.502</v>
      </c>
      <c r="D46" s="110">
        <v>0</v>
      </c>
      <c r="E46" s="110">
        <v>0</v>
      </c>
      <c r="F46" s="120">
        <v>0.48599999999999999</v>
      </c>
      <c r="G46" s="120">
        <v>0.47199999999999998</v>
      </c>
      <c r="H46" s="115">
        <f t="shared" si="5"/>
        <v>1.6000000000000014E-2</v>
      </c>
      <c r="J46" s="292">
        <v>5.2999999999999999E-2</v>
      </c>
      <c r="K46" s="115">
        <f t="shared" si="6"/>
        <v>-3.6999999999999984E-2</v>
      </c>
      <c r="M46" s="123">
        <f t="shared" si="8"/>
        <v>-6.8645640074211464E-2</v>
      </c>
      <c r="N46" s="120">
        <v>0.56399999999999995</v>
      </c>
      <c r="O46" s="126">
        <f t="shared" si="1"/>
        <v>1.0562867886053622E-4</v>
      </c>
      <c r="P46" s="79">
        <f t="shared" si="7"/>
        <v>4.9774598517860647E-5</v>
      </c>
      <c r="Q46" s="97"/>
    </row>
    <row r="47" spans="2:17">
      <c r="B47" s="35" t="s">
        <v>851</v>
      </c>
      <c r="C47" s="120">
        <v>7.4999999999999997E-2</v>
      </c>
      <c r="D47" s="110">
        <v>0</v>
      </c>
      <c r="E47" s="110">
        <v>0</v>
      </c>
      <c r="F47" s="120">
        <v>7.2999999999999995E-2</v>
      </c>
      <c r="G47" s="120">
        <v>7.0999999999999994E-2</v>
      </c>
      <c r="H47" s="115">
        <f t="shared" si="5"/>
        <v>2.0000000000000018E-3</v>
      </c>
      <c r="J47" s="292">
        <v>6.0000000000000001E-3</v>
      </c>
      <c r="K47" s="115">
        <f t="shared" si="6"/>
        <v>-3.9999999999999983E-3</v>
      </c>
      <c r="M47" s="123">
        <f t="shared" si="8"/>
        <v>-5.0632911392405042E-2</v>
      </c>
      <c r="N47" s="120">
        <v>5.5E-2</v>
      </c>
      <c r="O47" s="126">
        <f t="shared" si="1"/>
        <v>1.0300669037818249E-5</v>
      </c>
      <c r="P47" s="79">
        <f t="shared" si="7"/>
        <v>2.6407739882245127E-6</v>
      </c>
      <c r="Q47" s="97"/>
    </row>
    <row r="48" spans="2:17">
      <c r="B48" s="35" t="s">
        <v>852</v>
      </c>
      <c r="C48" s="120">
        <v>0.17899999999999999</v>
      </c>
      <c r="D48" s="110">
        <v>0</v>
      </c>
      <c r="E48" s="110">
        <v>0</v>
      </c>
      <c r="F48" s="120">
        <v>0.14099999999999999</v>
      </c>
      <c r="G48" s="120">
        <v>0.13700000000000001</v>
      </c>
      <c r="H48" s="115">
        <f t="shared" si="5"/>
        <v>3.8000000000000006E-2</v>
      </c>
      <c r="J48" s="292">
        <v>1.7999999999999999E-2</v>
      </c>
      <c r="K48" s="115">
        <f t="shared" si="6"/>
        <v>2.0000000000000007E-2</v>
      </c>
      <c r="M48" s="123">
        <f t="shared" si="8"/>
        <v>0.12578616352201263</v>
      </c>
      <c r="N48" s="120">
        <v>0.3</v>
      </c>
      <c r="O48" s="126">
        <f t="shared" si="1"/>
        <v>0</v>
      </c>
      <c r="P48" s="79">
        <f t="shared" si="7"/>
        <v>0</v>
      </c>
      <c r="Q48" s="97"/>
    </row>
    <row r="49" spans="2:17">
      <c r="B49" s="35" t="s">
        <v>853</v>
      </c>
      <c r="C49" s="120">
        <v>0.05</v>
      </c>
      <c r="D49" s="110">
        <v>0</v>
      </c>
      <c r="E49" s="110">
        <v>0</v>
      </c>
      <c r="F49" s="120">
        <v>3.3000000000000002E-2</v>
      </c>
      <c r="G49" s="120">
        <v>3.2000000000000001E-2</v>
      </c>
      <c r="H49" s="115">
        <f t="shared" si="5"/>
        <v>1.7000000000000001E-2</v>
      </c>
      <c r="J49" s="292">
        <v>3.0000000000000001E-3</v>
      </c>
      <c r="K49" s="115">
        <f t="shared" si="6"/>
        <v>1.4000000000000002E-2</v>
      </c>
      <c r="M49" s="123">
        <f t="shared" si="8"/>
        <v>0.3888888888888889</v>
      </c>
      <c r="N49" s="120">
        <v>0.11799999999999999</v>
      </c>
      <c r="O49" s="126">
        <f t="shared" si="1"/>
        <v>0</v>
      </c>
      <c r="P49" s="79">
        <f t="shared" si="7"/>
        <v>0</v>
      </c>
      <c r="Q49" s="97"/>
    </row>
    <row r="50" spans="2:17">
      <c r="B50" s="35" t="s">
        <v>854</v>
      </c>
      <c r="C50" s="120">
        <v>1.4159999999999999</v>
      </c>
      <c r="D50" s="110">
        <v>0</v>
      </c>
      <c r="E50" s="110">
        <v>0</v>
      </c>
      <c r="F50" s="120">
        <v>1.2430000000000001</v>
      </c>
      <c r="G50" s="120">
        <v>1.2070000000000001</v>
      </c>
      <c r="H50" s="115">
        <f t="shared" si="5"/>
        <v>0.17299999999999982</v>
      </c>
      <c r="J50" s="292">
        <v>9.9000000000000005E-2</v>
      </c>
      <c r="K50" s="115">
        <f t="shared" si="6"/>
        <v>7.3999999999999816E-2</v>
      </c>
      <c r="M50" s="123">
        <f t="shared" si="8"/>
        <v>5.5141579731743523E-2</v>
      </c>
      <c r="N50" s="120">
        <v>2.0059999999999998</v>
      </c>
      <c r="O50" s="126">
        <f t="shared" si="1"/>
        <v>0</v>
      </c>
      <c r="P50" s="79">
        <f t="shared" si="7"/>
        <v>0</v>
      </c>
      <c r="Q50" s="97"/>
    </row>
    <row r="51" spans="2:17">
      <c r="B51" s="35" t="s">
        <v>855</v>
      </c>
      <c r="C51" s="120">
        <v>0.14899999999999999</v>
      </c>
      <c r="D51" s="110">
        <v>0</v>
      </c>
      <c r="E51" s="110">
        <v>0</v>
      </c>
      <c r="F51" s="120">
        <v>7.3999999999999996E-2</v>
      </c>
      <c r="G51" s="120">
        <v>7.1999999999999995E-2</v>
      </c>
      <c r="H51" s="115">
        <f t="shared" si="5"/>
        <v>7.4999999999999997E-2</v>
      </c>
      <c r="J51" s="292">
        <v>6.0000000000000001E-3</v>
      </c>
      <c r="K51" s="115">
        <f t="shared" si="6"/>
        <v>6.8999999999999992E-2</v>
      </c>
      <c r="M51" s="123">
        <f t="shared" si="8"/>
        <v>0.86249999999999993</v>
      </c>
      <c r="N51" s="120">
        <v>0.14599999999999999</v>
      </c>
      <c r="O51" s="126">
        <f t="shared" si="1"/>
        <v>0</v>
      </c>
      <c r="P51" s="79">
        <f t="shared" si="7"/>
        <v>0</v>
      </c>
      <c r="Q51" s="97"/>
    </row>
    <row r="52" spans="2:17">
      <c r="B52" s="35" t="s">
        <v>856</v>
      </c>
      <c r="C52" s="120">
        <v>0.32200000000000001</v>
      </c>
      <c r="D52" s="110">
        <v>0</v>
      </c>
      <c r="E52" s="110">
        <v>0</v>
      </c>
      <c r="F52" s="120">
        <v>0.26400000000000001</v>
      </c>
      <c r="G52" s="120">
        <v>0.25700000000000001</v>
      </c>
      <c r="H52" s="115">
        <f t="shared" si="5"/>
        <v>5.7999999999999996E-2</v>
      </c>
      <c r="J52" s="292">
        <v>2.5999999999999999E-2</v>
      </c>
      <c r="K52" s="115">
        <f t="shared" si="6"/>
        <v>3.2000000000000001E-2</v>
      </c>
      <c r="M52" s="123">
        <f t="shared" si="8"/>
        <v>0.11034482758620688</v>
      </c>
      <c r="N52" s="120">
        <v>0.35699999999999998</v>
      </c>
      <c r="O52" s="126">
        <f t="shared" si="1"/>
        <v>0</v>
      </c>
      <c r="P52" s="79">
        <f t="shared" si="7"/>
        <v>0</v>
      </c>
      <c r="Q52" s="97"/>
    </row>
    <row r="53" spans="2:17">
      <c r="B53" s="35" t="s">
        <v>857</v>
      </c>
      <c r="C53" s="120">
        <v>0.14899999999999999</v>
      </c>
      <c r="D53" s="110">
        <v>0</v>
      </c>
      <c r="E53" s="110">
        <v>0</v>
      </c>
      <c r="F53" s="120">
        <v>9.9000000000000005E-2</v>
      </c>
      <c r="G53" s="120">
        <v>9.6000000000000002E-2</v>
      </c>
      <c r="H53" s="115">
        <f t="shared" si="5"/>
        <v>4.9999999999999989E-2</v>
      </c>
      <c r="J53" s="292">
        <v>8.0000000000000002E-3</v>
      </c>
      <c r="K53" s="115">
        <f t="shared" si="6"/>
        <v>4.1999999999999989E-2</v>
      </c>
      <c r="M53" s="123">
        <f t="shared" si="8"/>
        <v>0.39252336448598119</v>
      </c>
      <c r="N53" s="120">
        <v>0.114</v>
      </c>
      <c r="O53" s="126">
        <f t="shared" si="1"/>
        <v>0</v>
      </c>
      <c r="P53" s="79">
        <f t="shared" si="7"/>
        <v>0</v>
      </c>
      <c r="Q53" s="97"/>
    </row>
    <row r="54" spans="2:17">
      <c r="B54" s="35" t="s">
        <v>858</v>
      </c>
      <c r="C54" s="120">
        <v>0.44800000000000001</v>
      </c>
      <c r="D54" s="110">
        <v>0</v>
      </c>
      <c r="E54" s="110">
        <v>0</v>
      </c>
      <c r="F54" s="120">
        <v>0.44</v>
      </c>
      <c r="G54" s="120">
        <v>0.42699999999999999</v>
      </c>
      <c r="H54" s="115">
        <f t="shared" si="5"/>
        <v>8.0000000000000071E-3</v>
      </c>
      <c r="J54" s="292">
        <v>7.8E-2</v>
      </c>
      <c r="K54" s="115">
        <f t="shared" si="6"/>
        <v>-6.9999999999999993E-2</v>
      </c>
      <c r="M54" s="123">
        <f t="shared" si="8"/>
        <v>-0.13513513513513511</v>
      </c>
      <c r="N54" s="120">
        <v>0.77500000000000002</v>
      </c>
      <c r="O54" s="126">
        <f t="shared" si="1"/>
        <v>1.4514579098743897E-4</v>
      </c>
      <c r="P54" s="79">
        <f t="shared" si="7"/>
        <v>2.6505805512680593E-4</v>
      </c>
      <c r="Q54" s="97"/>
    </row>
    <row r="55" spans="2:17">
      <c r="B55" s="35" t="s">
        <v>859</v>
      </c>
      <c r="C55" s="120">
        <v>0.19900000000000001</v>
      </c>
      <c r="D55" s="110">
        <v>0</v>
      </c>
      <c r="E55" s="110">
        <v>0</v>
      </c>
      <c r="F55" s="120">
        <v>0.187</v>
      </c>
      <c r="G55" s="120">
        <v>0.182</v>
      </c>
      <c r="H55" s="115">
        <f t="shared" si="5"/>
        <v>1.2000000000000011E-2</v>
      </c>
      <c r="J55" s="292">
        <v>3.9E-2</v>
      </c>
      <c r="K55" s="115">
        <f t="shared" si="6"/>
        <v>-2.6999999999999989E-2</v>
      </c>
      <c r="M55" s="123">
        <f t="shared" si="8"/>
        <v>-0.11946902654867252</v>
      </c>
      <c r="N55" s="120">
        <v>0.28699999999999998</v>
      </c>
      <c r="O55" s="126">
        <f t="shared" si="1"/>
        <v>5.3750763888251589E-5</v>
      </c>
      <c r="P55" s="79">
        <f t="shared" si="7"/>
        <v>7.6717649922733528E-5</v>
      </c>
      <c r="Q55" s="97"/>
    </row>
    <row r="56" spans="2:17">
      <c r="B56" s="35" t="s">
        <v>860</v>
      </c>
      <c r="C56" s="120">
        <v>0.1</v>
      </c>
      <c r="D56" s="110">
        <v>0</v>
      </c>
      <c r="E56" s="110">
        <v>0</v>
      </c>
      <c r="F56" s="120">
        <v>6.9000000000000006E-2</v>
      </c>
      <c r="G56" s="120">
        <v>6.7000000000000004E-2</v>
      </c>
      <c r="H56" s="115">
        <f t="shared" si="5"/>
        <v>3.1E-2</v>
      </c>
      <c r="J56" s="292">
        <v>5.0000000000000001E-3</v>
      </c>
      <c r="K56" s="115">
        <f t="shared" si="6"/>
        <v>2.5999999999999999E-2</v>
      </c>
      <c r="M56" s="123">
        <f t="shared" si="8"/>
        <v>0.35135135135135126</v>
      </c>
      <c r="N56" s="120">
        <v>0.10199999999999999</v>
      </c>
      <c r="O56" s="126">
        <f t="shared" si="1"/>
        <v>0</v>
      </c>
      <c r="P56" s="79">
        <f t="shared" si="7"/>
        <v>0</v>
      </c>
      <c r="Q56" s="97"/>
    </row>
    <row r="57" spans="2:17">
      <c r="B57" s="35" t="s">
        <v>861</v>
      </c>
      <c r="C57" s="120">
        <v>0.1</v>
      </c>
      <c r="D57" s="110">
        <v>0</v>
      </c>
      <c r="E57" s="110">
        <v>0</v>
      </c>
      <c r="F57" s="120">
        <v>6.9000000000000006E-2</v>
      </c>
      <c r="G57" s="120">
        <v>6.7000000000000004E-2</v>
      </c>
      <c r="H57" s="115">
        <f t="shared" si="5"/>
        <v>3.1E-2</v>
      </c>
      <c r="J57" s="292">
        <v>6.0000000000000001E-3</v>
      </c>
      <c r="K57" s="115">
        <f t="shared" si="6"/>
        <v>2.5000000000000001E-2</v>
      </c>
      <c r="M57" s="123">
        <f t="shared" si="8"/>
        <v>0.33333333333333331</v>
      </c>
      <c r="N57" s="120">
        <v>0.152</v>
      </c>
      <c r="O57" s="126">
        <f t="shared" si="1"/>
        <v>0</v>
      </c>
      <c r="P57" s="79">
        <f t="shared" si="7"/>
        <v>0</v>
      </c>
      <c r="Q57" s="97"/>
    </row>
    <row r="58" spans="2:17">
      <c r="B58" s="35" t="s">
        <v>862</v>
      </c>
      <c r="C58" s="120">
        <v>5.8999999999999997E-2</v>
      </c>
      <c r="D58" s="110">
        <v>0</v>
      </c>
      <c r="E58" s="110">
        <v>0</v>
      </c>
      <c r="F58" s="120">
        <v>3.9E-2</v>
      </c>
      <c r="G58" s="120">
        <v>3.7999999999999999E-2</v>
      </c>
      <c r="H58" s="115">
        <f t="shared" si="5"/>
        <v>1.9999999999999997E-2</v>
      </c>
      <c r="J58" s="292">
        <v>3.0000000000000001E-3</v>
      </c>
      <c r="K58" s="115">
        <f t="shared" si="6"/>
        <v>1.6999999999999998E-2</v>
      </c>
      <c r="M58" s="123">
        <f t="shared" si="8"/>
        <v>0.40476190476190466</v>
      </c>
      <c r="N58" s="120">
        <v>0.10199999999999999</v>
      </c>
      <c r="O58" s="126">
        <f t="shared" si="1"/>
        <v>0</v>
      </c>
      <c r="P58" s="79">
        <f t="shared" si="7"/>
        <v>0</v>
      </c>
      <c r="Q58" s="97"/>
    </row>
    <row r="59" spans="2:17">
      <c r="B59" s="35" t="s">
        <v>863</v>
      </c>
      <c r="C59" s="120">
        <v>0.04</v>
      </c>
      <c r="D59" s="110">
        <v>0</v>
      </c>
      <c r="E59" s="110">
        <v>0</v>
      </c>
      <c r="F59" s="120">
        <v>2.8000000000000001E-2</v>
      </c>
      <c r="G59" s="120">
        <v>2.8000000000000001E-2</v>
      </c>
      <c r="H59" s="115">
        <f t="shared" si="5"/>
        <v>1.2E-2</v>
      </c>
      <c r="J59" s="292">
        <v>2E-3</v>
      </c>
      <c r="K59" s="115">
        <f t="shared" si="6"/>
        <v>0.01</v>
      </c>
      <c r="M59" s="123">
        <f t="shared" si="8"/>
        <v>0.33333333333333337</v>
      </c>
      <c r="N59" s="120">
        <v>7.0000000000000007E-2</v>
      </c>
      <c r="O59" s="126">
        <f t="shared" si="1"/>
        <v>0</v>
      </c>
      <c r="P59" s="79">
        <f t="shared" si="7"/>
        <v>0</v>
      </c>
      <c r="Q59" s="97"/>
    </row>
    <row r="60" spans="2:17">
      <c r="B60" s="35" t="s">
        <v>864</v>
      </c>
      <c r="C60" s="120">
        <v>0.159</v>
      </c>
      <c r="D60" s="110">
        <v>0</v>
      </c>
      <c r="E60" s="110">
        <v>0</v>
      </c>
      <c r="F60" s="120">
        <v>0.121</v>
      </c>
      <c r="G60" s="120">
        <v>0.11700000000000001</v>
      </c>
      <c r="H60" s="115">
        <f t="shared" si="5"/>
        <v>3.8000000000000006E-2</v>
      </c>
      <c r="J60" s="292">
        <v>0.01</v>
      </c>
      <c r="K60" s="115">
        <f t="shared" si="6"/>
        <v>2.8000000000000004E-2</v>
      </c>
      <c r="M60" s="123">
        <f t="shared" si="8"/>
        <v>0.2137404580152672</v>
      </c>
      <c r="N60" s="120">
        <v>0.246</v>
      </c>
      <c r="O60" s="126">
        <f t="shared" si="1"/>
        <v>0</v>
      </c>
      <c r="P60" s="79">
        <f t="shared" si="7"/>
        <v>0</v>
      </c>
      <c r="Q60" s="97"/>
    </row>
    <row r="61" spans="2:17">
      <c r="B61" s="35" t="s">
        <v>865</v>
      </c>
      <c r="C61" s="120">
        <v>0.05</v>
      </c>
      <c r="D61" s="110">
        <v>0</v>
      </c>
      <c r="E61" s="110">
        <v>0</v>
      </c>
      <c r="F61" s="120">
        <v>1.4999999999999999E-2</v>
      </c>
      <c r="G61" s="120">
        <v>1.4999999999999999E-2</v>
      </c>
      <c r="H61" s="115">
        <f t="shared" si="5"/>
        <v>3.5000000000000003E-2</v>
      </c>
      <c r="J61" s="292">
        <v>1E-3</v>
      </c>
      <c r="K61" s="115">
        <f t="shared" si="6"/>
        <v>3.4000000000000002E-2</v>
      </c>
      <c r="M61" s="123">
        <f t="shared" si="8"/>
        <v>2.125</v>
      </c>
      <c r="N61" s="120">
        <v>4.8000000000000001E-2</v>
      </c>
      <c r="O61" s="126">
        <f t="shared" si="1"/>
        <v>0</v>
      </c>
      <c r="P61" s="79">
        <f t="shared" si="7"/>
        <v>0</v>
      </c>
      <c r="Q61" s="97"/>
    </row>
    <row r="62" spans="2:17">
      <c r="B62" s="35" t="s">
        <v>866</v>
      </c>
      <c r="C62" s="120">
        <v>0.44800000000000001</v>
      </c>
      <c r="D62" s="110">
        <v>0</v>
      </c>
      <c r="E62" s="110">
        <v>0</v>
      </c>
      <c r="F62" s="120">
        <v>0.33800000000000002</v>
      </c>
      <c r="G62" s="120">
        <v>0.32800000000000001</v>
      </c>
      <c r="H62" s="115">
        <f t="shared" si="5"/>
        <v>0.10999999999999999</v>
      </c>
      <c r="J62" s="292">
        <v>2.7E-2</v>
      </c>
      <c r="K62" s="115">
        <f t="shared" si="6"/>
        <v>8.299999999999999E-2</v>
      </c>
      <c r="M62" s="123">
        <f t="shared" si="8"/>
        <v>0.22739726027397256</v>
      </c>
      <c r="N62" s="120">
        <v>0.95199999999999996</v>
      </c>
      <c r="O62" s="126">
        <f t="shared" si="1"/>
        <v>0</v>
      </c>
      <c r="P62" s="79">
        <f t="shared" si="7"/>
        <v>0</v>
      </c>
      <c r="Q62" s="97"/>
    </row>
    <row r="63" spans="2:17">
      <c r="B63" s="35" t="s">
        <v>867</v>
      </c>
      <c r="C63" s="120">
        <v>1.4550000000000001</v>
      </c>
      <c r="D63" s="110">
        <v>0</v>
      </c>
      <c r="E63" s="110">
        <v>0</v>
      </c>
      <c r="F63" s="120">
        <v>0.93200000000000005</v>
      </c>
      <c r="G63" s="120">
        <v>0.90500000000000003</v>
      </c>
      <c r="H63" s="115">
        <f>+C63+D63-E63-F63</f>
        <v>0.52300000000000002</v>
      </c>
      <c r="J63" s="292">
        <v>0.127</v>
      </c>
      <c r="K63" s="115">
        <f>+H63-J63</f>
        <v>0.39600000000000002</v>
      </c>
      <c r="M63" s="123">
        <f>+IF(ISERROR(K63/(F63+J63)),0,K63/(F63+J63))</f>
        <v>0.3739376770538243</v>
      </c>
      <c r="N63" s="120">
        <v>1.5960000000000001</v>
      </c>
      <c r="O63" s="126">
        <f t="shared" si="1"/>
        <v>0</v>
      </c>
      <c r="P63" s="79">
        <f>(M63^2*O63)*100</f>
        <v>0</v>
      </c>
      <c r="Q63" s="97"/>
    </row>
    <row r="64" spans="2:17">
      <c r="B64" s="35" t="s">
        <v>868</v>
      </c>
      <c r="C64" s="120">
        <v>5.8000000000000003E-2</v>
      </c>
      <c r="D64" s="110">
        <v>0</v>
      </c>
      <c r="E64" s="110">
        <v>0</v>
      </c>
      <c r="F64" s="120">
        <v>4.5999999999999999E-2</v>
      </c>
      <c r="G64" s="120">
        <v>4.4999999999999998E-2</v>
      </c>
      <c r="H64" s="115">
        <f t="shared" ref="H64:H87" si="9">+C64+D64-E64-F64</f>
        <v>1.2000000000000004E-2</v>
      </c>
      <c r="J64" s="292">
        <v>4.0000000000000001E-3</v>
      </c>
      <c r="K64" s="115">
        <f t="shared" ref="K64:K87" si="10">+H64-J64</f>
        <v>8.0000000000000036E-3</v>
      </c>
      <c r="M64" s="123">
        <f>+IF(ISERROR(K64/(F64+J64)),0,K64/(F64+J64))</f>
        <v>0.16000000000000006</v>
      </c>
      <c r="N64" s="120">
        <v>4.8000000000000001E-2</v>
      </c>
      <c r="O64" s="126">
        <f t="shared" si="1"/>
        <v>0</v>
      </c>
      <c r="P64" s="79">
        <f t="shared" ref="P64:P87" si="11">(M64^2*O64)*100</f>
        <v>0</v>
      </c>
      <c r="Q64" s="97"/>
    </row>
    <row r="65" spans="2:17">
      <c r="B65" s="35" t="s">
        <v>869</v>
      </c>
      <c r="C65" s="120">
        <v>0.20799999999999999</v>
      </c>
      <c r="D65" s="110">
        <v>0</v>
      </c>
      <c r="E65" s="110">
        <v>0</v>
      </c>
      <c r="F65" s="120">
        <v>0.23400000000000001</v>
      </c>
      <c r="G65" s="120">
        <v>0.22700000000000001</v>
      </c>
      <c r="H65" s="115">
        <f t="shared" si="9"/>
        <v>-2.6000000000000023E-2</v>
      </c>
      <c r="J65" s="292">
        <v>2.4E-2</v>
      </c>
      <c r="K65" s="115">
        <f t="shared" si="10"/>
        <v>-5.0000000000000024E-2</v>
      </c>
      <c r="M65" s="123">
        <f t="shared" ref="M65:M87" si="12">+IF(ISERROR(K65/(F65+J65)),0,K65/(F65+J65))</f>
        <v>-0.1937984496124032</v>
      </c>
      <c r="N65" s="120">
        <v>0.52900000000000003</v>
      </c>
      <c r="O65" s="126">
        <f t="shared" si="1"/>
        <v>9.9073707654651896E-5</v>
      </c>
      <c r="P65" s="79">
        <f t="shared" si="11"/>
        <v>3.72099436837675E-4</v>
      </c>
      <c r="Q65" s="97"/>
    </row>
    <row r="66" spans="2:17">
      <c r="B66" s="35" t="s">
        <v>870</v>
      </c>
      <c r="C66" s="120">
        <v>2.4E-2</v>
      </c>
      <c r="D66" s="110">
        <v>0</v>
      </c>
      <c r="E66" s="110">
        <v>0</v>
      </c>
      <c r="F66" s="120">
        <v>2.8000000000000001E-2</v>
      </c>
      <c r="G66" s="120">
        <v>2.8000000000000001E-2</v>
      </c>
      <c r="H66" s="115">
        <f t="shared" si="9"/>
        <v>-4.0000000000000001E-3</v>
      </c>
      <c r="J66" s="292">
        <v>2E-3</v>
      </c>
      <c r="K66" s="115">
        <f t="shared" si="10"/>
        <v>-6.0000000000000001E-3</v>
      </c>
      <c r="M66" s="123">
        <f t="shared" si="12"/>
        <v>-0.2</v>
      </c>
      <c r="N66" s="120">
        <v>6.6000000000000003E-2</v>
      </c>
      <c r="O66" s="126">
        <f t="shared" si="1"/>
        <v>1.23608028453819E-5</v>
      </c>
      <c r="P66" s="79">
        <f t="shared" si="11"/>
        <v>4.9443211381527612E-5</v>
      </c>
      <c r="Q66" s="97"/>
    </row>
    <row r="67" spans="2:17">
      <c r="B67" s="35" t="s">
        <v>871</v>
      </c>
      <c r="C67" s="120">
        <v>0.107</v>
      </c>
      <c r="D67" s="110">
        <v>0</v>
      </c>
      <c r="E67" s="110">
        <v>0</v>
      </c>
      <c r="F67" s="120">
        <v>0.13600000000000001</v>
      </c>
      <c r="G67" s="120">
        <v>0.13200000000000001</v>
      </c>
      <c r="H67" s="115">
        <f t="shared" si="9"/>
        <v>-2.9000000000000012E-2</v>
      </c>
      <c r="J67" s="292">
        <v>1.0999999999999999E-2</v>
      </c>
      <c r="K67" s="115">
        <f t="shared" si="10"/>
        <v>-4.0000000000000008E-2</v>
      </c>
      <c r="M67" s="123">
        <f t="shared" si="12"/>
        <v>-0.27210884353741499</v>
      </c>
      <c r="N67" s="120">
        <v>0.23200000000000001</v>
      </c>
      <c r="O67" s="126">
        <f t="shared" si="1"/>
        <v>4.3450094850433347E-5</v>
      </c>
      <c r="P67" s="79">
        <f t="shared" si="11"/>
        <v>3.2171850507054178E-4</v>
      </c>
      <c r="Q67" s="97"/>
    </row>
    <row r="68" spans="2:17">
      <c r="B68" s="35" t="s">
        <v>872</v>
      </c>
      <c r="C68" s="120">
        <v>0.01</v>
      </c>
      <c r="D68" s="110">
        <v>0</v>
      </c>
      <c r="E68" s="110">
        <v>0</v>
      </c>
      <c r="F68" s="120">
        <v>2E-3</v>
      </c>
      <c r="G68" s="120">
        <v>2E-3</v>
      </c>
      <c r="H68" s="115">
        <f t="shared" si="9"/>
        <v>8.0000000000000002E-3</v>
      </c>
      <c r="J68" s="292">
        <v>0</v>
      </c>
      <c r="K68" s="115">
        <f t="shared" si="10"/>
        <v>8.0000000000000002E-3</v>
      </c>
      <c r="M68" s="123">
        <f t="shared" si="12"/>
        <v>4</v>
      </c>
      <c r="N68" s="120">
        <v>2.1000000000000001E-2</v>
      </c>
      <c r="O68" s="126">
        <f t="shared" si="1"/>
        <v>0</v>
      </c>
      <c r="P68" s="79">
        <f t="shared" si="11"/>
        <v>0</v>
      </c>
      <c r="Q68" s="97"/>
    </row>
    <row r="69" spans="2:17">
      <c r="B69" s="35" t="s">
        <v>873</v>
      </c>
      <c r="C69" s="120">
        <v>0.378</v>
      </c>
      <c r="D69" s="110">
        <v>0</v>
      </c>
      <c r="E69" s="110">
        <v>0</v>
      </c>
      <c r="F69" s="120">
        <v>0.20300000000000001</v>
      </c>
      <c r="G69" s="120">
        <v>0.19700000000000001</v>
      </c>
      <c r="H69" s="115">
        <f t="shared" si="9"/>
        <v>0.17499999999999999</v>
      </c>
      <c r="J69" s="292">
        <v>1.6E-2</v>
      </c>
      <c r="K69" s="115">
        <f t="shared" si="10"/>
        <v>0.15899999999999997</v>
      </c>
      <c r="M69" s="123">
        <f t="shared" si="12"/>
        <v>0.72602739726027377</v>
      </c>
      <c r="N69" s="120">
        <v>0.40300000000000002</v>
      </c>
      <c r="O69" s="126">
        <f t="shared" si="1"/>
        <v>0</v>
      </c>
      <c r="P69" s="79">
        <f t="shared" si="11"/>
        <v>0</v>
      </c>
      <c r="Q69" s="97"/>
    </row>
    <row r="70" spans="2:17">
      <c r="B70" s="35" t="s">
        <v>874</v>
      </c>
      <c r="C70" s="120">
        <v>0.254</v>
      </c>
      <c r="D70" s="110">
        <v>0</v>
      </c>
      <c r="E70" s="110">
        <v>0</v>
      </c>
      <c r="F70" s="120">
        <v>0.124</v>
      </c>
      <c r="G70" s="120">
        <v>0.12</v>
      </c>
      <c r="H70" s="115">
        <f t="shared" si="9"/>
        <v>0.13</v>
      </c>
      <c r="J70" s="292">
        <v>0.01</v>
      </c>
      <c r="K70" s="115">
        <f t="shared" si="10"/>
        <v>0.12000000000000001</v>
      </c>
      <c r="M70" s="123">
        <f t="shared" si="12"/>
        <v>0.89552238805970152</v>
      </c>
      <c r="N70" s="120">
        <v>0.21</v>
      </c>
      <c r="O70" s="126">
        <f t="shared" si="1"/>
        <v>0</v>
      </c>
      <c r="P70" s="79">
        <f t="shared" si="11"/>
        <v>0</v>
      </c>
      <c r="Q70" s="97"/>
    </row>
    <row r="71" spans="2:17">
      <c r="B71" s="35" t="s">
        <v>875</v>
      </c>
      <c r="C71" s="120">
        <v>0.19400000000000001</v>
      </c>
      <c r="D71" s="110">
        <v>0</v>
      </c>
      <c r="E71" s="110">
        <v>0</v>
      </c>
      <c r="F71" s="120">
        <v>3.9E-2</v>
      </c>
      <c r="G71" s="120">
        <v>3.7999999999999999E-2</v>
      </c>
      <c r="H71" s="115">
        <f t="shared" si="9"/>
        <v>0.155</v>
      </c>
      <c r="J71" s="292">
        <v>3.0000000000000001E-3</v>
      </c>
      <c r="K71" s="115">
        <f t="shared" si="10"/>
        <v>0.152</v>
      </c>
      <c r="M71" s="123">
        <f t="shared" si="12"/>
        <v>3.6190476190476186</v>
      </c>
      <c r="N71" s="120">
        <v>0.223</v>
      </c>
      <c r="O71" s="126">
        <f t="shared" si="1"/>
        <v>0</v>
      </c>
      <c r="P71" s="79">
        <f t="shared" si="11"/>
        <v>0</v>
      </c>
      <c r="Q71" s="97"/>
    </row>
    <row r="72" spans="2:17">
      <c r="B72" s="35" t="s">
        <v>876</v>
      </c>
      <c r="C72" s="120">
        <v>2.5999999999999999E-2</v>
      </c>
      <c r="D72" s="110">
        <v>0</v>
      </c>
      <c r="E72" s="110">
        <v>0</v>
      </c>
      <c r="F72" s="120">
        <v>0.01</v>
      </c>
      <c r="G72" s="120">
        <v>0.01</v>
      </c>
      <c r="H72" s="115">
        <f t="shared" si="9"/>
        <v>1.6E-2</v>
      </c>
      <c r="J72" s="292">
        <v>1E-3</v>
      </c>
      <c r="K72" s="115">
        <f t="shared" si="10"/>
        <v>1.4999999999999999E-2</v>
      </c>
      <c r="M72" s="123">
        <f t="shared" si="12"/>
        <v>1.3636363636363638</v>
      </c>
      <c r="N72" s="120">
        <v>5.2999999999999999E-2</v>
      </c>
      <c r="O72" s="126">
        <f t="shared" si="1"/>
        <v>0</v>
      </c>
      <c r="P72" s="79">
        <f t="shared" si="11"/>
        <v>0</v>
      </c>
      <c r="Q72" s="97"/>
    </row>
    <row r="73" spans="2:17">
      <c r="B73" s="35" t="s">
        <v>877</v>
      </c>
      <c r="C73" s="120">
        <v>2.1520000000000001</v>
      </c>
      <c r="D73" s="110">
        <v>0</v>
      </c>
      <c r="E73" s="110">
        <v>0</v>
      </c>
      <c r="F73" s="120">
        <v>2.16</v>
      </c>
      <c r="G73" s="120">
        <v>2.097</v>
      </c>
      <c r="H73" s="115">
        <f t="shared" si="9"/>
        <v>-8.0000000000000071E-3</v>
      </c>
      <c r="J73" s="292">
        <v>0.17299999999999999</v>
      </c>
      <c r="K73" s="115">
        <f t="shared" si="10"/>
        <v>-0.18099999999999999</v>
      </c>
      <c r="M73" s="123">
        <f t="shared" si="12"/>
        <v>-7.7582511787398195E-2</v>
      </c>
      <c r="N73" s="120">
        <v>3.823</v>
      </c>
      <c r="O73" s="126">
        <f t="shared" si="1"/>
        <v>7.1599014057416668E-4</v>
      </c>
      <c r="P73" s="79">
        <f t="shared" si="11"/>
        <v>4.309577688494156E-4</v>
      </c>
      <c r="Q73" s="97"/>
    </row>
    <row r="74" spans="2:17">
      <c r="B74" s="35" t="s">
        <v>878</v>
      </c>
      <c r="C74" s="120">
        <v>0.97699999999999998</v>
      </c>
      <c r="D74" s="110">
        <v>0</v>
      </c>
      <c r="E74" s="110">
        <v>0</v>
      </c>
      <c r="F74" s="120">
        <v>0.47799999999999998</v>
      </c>
      <c r="G74" s="120">
        <v>0.46400000000000002</v>
      </c>
      <c r="H74" s="115">
        <f t="shared" si="9"/>
        <v>0.499</v>
      </c>
      <c r="J74" s="292">
        <v>6.8000000000000005E-2</v>
      </c>
      <c r="K74" s="115">
        <f t="shared" si="10"/>
        <v>0.43099999999999999</v>
      </c>
      <c r="M74" s="123">
        <f t="shared" si="12"/>
        <v>0.78937728937728935</v>
      </c>
      <c r="N74" s="120">
        <v>1.373</v>
      </c>
      <c r="O74" s="126">
        <f t="shared" si="1"/>
        <v>0</v>
      </c>
      <c r="P74" s="79">
        <f t="shared" si="11"/>
        <v>0</v>
      </c>
      <c r="Q74" s="97"/>
    </row>
    <row r="75" spans="2:17">
      <c r="B75" s="35" t="s">
        <v>879</v>
      </c>
      <c r="C75" s="120">
        <v>0.36299999999999999</v>
      </c>
      <c r="D75" s="110">
        <v>0</v>
      </c>
      <c r="E75" s="110">
        <v>0</v>
      </c>
      <c r="F75" s="120">
        <v>0.42599999999999999</v>
      </c>
      <c r="G75" s="120">
        <v>0.41299999999999998</v>
      </c>
      <c r="H75" s="115">
        <f t="shared" si="9"/>
        <v>-6.3E-2</v>
      </c>
      <c r="J75" s="292">
        <v>3.4000000000000002E-2</v>
      </c>
      <c r="K75" s="115">
        <f t="shared" si="10"/>
        <v>-9.7000000000000003E-2</v>
      </c>
      <c r="M75" s="123">
        <f t="shared" si="12"/>
        <v>-0.21086956521739134</v>
      </c>
      <c r="N75" s="120">
        <v>0.54900000000000004</v>
      </c>
      <c r="O75" s="126">
        <f t="shared" si="1"/>
        <v>1.028194054865858E-4</v>
      </c>
      <c r="P75" s="79">
        <f t="shared" si="11"/>
        <v>4.5719649632480438E-4</v>
      </c>
      <c r="Q75" s="97"/>
    </row>
    <row r="76" spans="2:17">
      <c r="B76" s="35" t="s">
        <v>880</v>
      </c>
      <c r="C76" s="120">
        <v>0.30499999999999999</v>
      </c>
      <c r="D76" s="110">
        <v>0</v>
      </c>
      <c r="E76" s="110">
        <v>0</v>
      </c>
      <c r="F76" s="120">
        <v>0.246</v>
      </c>
      <c r="G76" s="120">
        <v>0.23899999999999999</v>
      </c>
      <c r="H76" s="115">
        <f t="shared" si="9"/>
        <v>5.8999999999999997E-2</v>
      </c>
      <c r="J76" s="292">
        <v>0.02</v>
      </c>
      <c r="K76" s="115">
        <f t="shared" si="10"/>
        <v>3.8999999999999993E-2</v>
      </c>
      <c r="M76" s="123">
        <f t="shared" si="12"/>
        <v>0.14661654135338342</v>
      </c>
      <c r="N76" s="120">
        <v>0.39600000000000002</v>
      </c>
      <c r="O76" s="126">
        <f t="shared" si="1"/>
        <v>0</v>
      </c>
      <c r="P76" s="79">
        <f t="shared" si="11"/>
        <v>0</v>
      </c>
      <c r="Q76" s="97"/>
    </row>
    <row r="77" spans="2:17">
      <c r="B77" s="35" t="s">
        <v>881</v>
      </c>
      <c r="C77" s="120">
        <v>0.39800000000000002</v>
      </c>
      <c r="D77" s="110">
        <v>0</v>
      </c>
      <c r="E77" s="110">
        <v>0</v>
      </c>
      <c r="F77" s="120">
        <v>0.39800000000000002</v>
      </c>
      <c r="G77" s="120">
        <v>0.38700000000000001</v>
      </c>
      <c r="H77" s="115">
        <f t="shared" si="9"/>
        <v>0</v>
      </c>
      <c r="J77" s="292">
        <v>4.2000000000000003E-2</v>
      </c>
      <c r="K77" s="115">
        <f t="shared" si="10"/>
        <v>-4.2000000000000003E-2</v>
      </c>
      <c r="M77" s="123">
        <f t="shared" si="12"/>
        <v>-9.5454545454545459E-2</v>
      </c>
      <c r="N77" s="120">
        <v>0.66</v>
      </c>
      <c r="O77" s="126">
        <f t="shared" si="1"/>
        <v>1.2360802845381901E-4</v>
      </c>
      <c r="P77" s="79">
        <f t="shared" si="11"/>
        <v>1.1262632344655824E-4</v>
      </c>
      <c r="Q77" s="97"/>
    </row>
    <row r="78" spans="2:17">
      <c r="B78" s="35" t="s">
        <v>882</v>
      </c>
      <c r="C78" s="120">
        <v>0.10299999999999999</v>
      </c>
      <c r="D78" s="110">
        <v>0</v>
      </c>
      <c r="E78" s="110">
        <v>0</v>
      </c>
      <c r="F78" s="120">
        <v>0.14099999999999999</v>
      </c>
      <c r="G78" s="120">
        <v>0.13700000000000001</v>
      </c>
      <c r="H78" s="115">
        <f t="shared" si="9"/>
        <v>-3.7999999999999992E-2</v>
      </c>
      <c r="J78" s="292">
        <v>1.0999999999999999E-2</v>
      </c>
      <c r="K78" s="115">
        <f t="shared" si="10"/>
        <v>-4.8999999999999988E-2</v>
      </c>
      <c r="M78" s="123">
        <f t="shared" si="12"/>
        <v>-0.32236842105263153</v>
      </c>
      <c r="N78" s="120">
        <v>0.34899999999999998</v>
      </c>
      <c r="O78" s="126">
        <f t="shared" ref="O78:O141" si="13">IF(K78&lt;0,N78/$N$263,0)</f>
        <v>6.53624271672467E-5</v>
      </c>
      <c r="P78" s="79">
        <f t="shared" si="11"/>
        <v>6.7925548661945667E-4</v>
      </c>
      <c r="Q78" s="97"/>
    </row>
    <row r="79" spans="2:17">
      <c r="B79" s="35" t="s">
        <v>883</v>
      </c>
      <c r="C79" s="120">
        <v>0.189</v>
      </c>
      <c r="D79" s="110">
        <v>0</v>
      </c>
      <c r="E79" s="110">
        <v>0</v>
      </c>
      <c r="F79" s="120">
        <v>0.182</v>
      </c>
      <c r="G79" s="120">
        <v>0.17699999999999999</v>
      </c>
      <c r="H79" s="115">
        <f t="shared" si="9"/>
        <v>7.0000000000000062E-3</v>
      </c>
      <c r="J79" s="292">
        <v>1.4999999999999999E-2</v>
      </c>
      <c r="K79" s="115">
        <f t="shared" si="10"/>
        <v>-7.9999999999999932E-3</v>
      </c>
      <c r="M79" s="123">
        <f t="shared" si="12"/>
        <v>-4.0609137055837526E-2</v>
      </c>
      <c r="N79" s="120">
        <v>0.54600000000000004</v>
      </c>
      <c r="O79" s="126">
        <f t="shared" si="13"/>
        <v>1.0225755081179572E-4</v>
      </c>
      <c r="P79" s="79">
        <f t="shared" si="11"/>
        <v>1.6863313282885193E-5</v>
      </c>
      <c r="Q79" s="97"/>
    </row>
    <row r="80" spans="2:17">
      <c r="B80" s="35" t="s">
        <v>884</v>
      </c>
      <c r="C80" s="120">
        <v>8.5999999999999993E-2</v>
      </c>
      <c r="D80" s="110">
        <v>0</v>
      </c>
      <c r="E80" s="110">
        <v>0</v>
      </c>
      <c r="F80" s="120">
        <v>8.4000000000000005E-2</v>
      </c>
      <c r="G80" s="120">
        <v>8.1000000000000003E-2</v>
      </c>
      <c r="H80" s="115">
        <f t="shared" si="9"/>
        <v>1.9999999999999879E-3</v>
      </c>
      <c r="J80" s="292">
        <v>7.0000000000000001E-3</v>
      </c>
      <c r="K80" s="115">
        <f t="shared" si="10"/>
        <v>-5.0000000000000122E-3</v>
      </c>
      <c r="M80" s="123">
        <f t="shared" si="12"/>
        <v>-5.4945054945055076E-2</v>
      </c>
      <c r="N80" s="120">
        <v>0.23899999999999999</v>
      </c>
      <c r="O80" s="126">
        <f t="shared" si="13"/>
        <v>4.4761089091610209E-5</v>
      </c>
      <c r="P80" s="79">
        <f t="shared" si="11"/>
        <v>1.3513189557906782E-5</v>
      </c>
      <c r="Q80" s="97"/>
    </row>
    <row r="81" spans="2:17">
      <c r="B81" s="35" t="s">
        <v>885</v>
      </c>
      <c r="C81" s="120">
        <v>0.14299999999999999</v>
      </c>
      <c r="D81" s="110">
        <v>0</v>
      </c>
      <c r="E81" s="110">
        <v>0</v>
      </c>
      <c r="F81" s="120">
        <v>0.22500000000000001</v>
      </c>
      <c r="G81" s="120">
        <v>0.218</v>
      </c>
      <c r="H81" s="115">
        <f t="shared" si="9"/>
        <v>-8.2000000000000017E-2</v>
      </c>
      <c r="J81" s="292">
        <v>3.4000000000000002E-2</v>
      </c>
      <c r="K81" s="115">
        <f t="shared" si="10"/>
        <v>-0.11600000000000002</v>
      </c>
      <c r="M81" s="123">
        <f t="shared" si="12"/>
        <v>-0.44787644787644793</v>
      </c>
      <c r="N81" s="120">
        <v>0.54100000000000004</v>
      </c>
      <c r="O81" s="126">
        <f t="shared" si="13"/>
        <v>1.0132112635381225E-4</v>
      </c>
      <c r="P81" s="79">
        <f t="shared" si="11"/>
        <v>2.0324340367867174E-3</v>
      </c>
      <c r="Q81" s="97"/>
    </row>
    <row r="82" spans="2:17">
      <c r="B82" s="35" t="s">
        <v>886</v>
      </c>
      <c r="C82" s="120">
        <v>0.54600000000000004</v>
      </c>
      <c r="D82" s="110">
        <v>0</v>
      </c>
      <c r="E82" s="110">
        <v>0</v>
      </c>
      <c r="F82" s="120">
        <v>0.49399999999999999</v>
      </c>
      <c r="G82" s="120">
        <v>0.47899999999999998</v>
      </c>
      <c r="H82" s="115">
        <f t="shared" si="9"/>
        <v>5.2000000000000046E-2</v>
      </c>
      <c r="J82" s="292">
        <v>3.9E-2</v>
      </c>
      <c r="K82" s="115">
        <f t="shared" si="10"/>
        <v>1.3000000000000046E-2</v>
      </c>
      <c r="M82" s="123">
        <f t="shared" si="12"/>
        <v>2.4390243902439109E-2</v>
      </c>
      <c r="N82" s="120">
        <v>0.91300000000000003</v>
      </c>
      <c r="O82" s="126">
        <f t="shared" si="13"/>
        <v>0</v>
      </c>
      <c r="P82" s="79">
        <f t="shared" si="11"/>
        <v>0</v>
      </c>
      <c r="Q82" s="97"/>
    </row>
    <row r="83" spans="2:17">
      <c r="B83" s="35" t="s">
        <v>887</v>
      </c>
      <c r="C83" s="120">
        <v>0.19900000000000001</v>
      </c>
      <c r="D83" s="110">
        <v>0</v>
      </c>
      <c r="E83" s="110">
        <v>0</v>
      </c>
      <c r="F83" s="120">
        <v>0.14399999999999999</v>
      </c>
      <c r="G83" s="120">
        <v>0.14000000000000001</v>
      </c>
      <c r="H83" s="115">
        <f t="shared" si="9"/>
        <v>5.5000000000000021E-2</v>
      </c>
      <c r="J83" s="292">
        <v>1.7999999999999999E-2</v>
      </c>
      <c r="K83" s="115">
        <f t="shared" si="10"/>
        <v>3.7000000000000019E-2</v>
      </c>
      <c r="M83" s="123">
        <f t="shared" si="12"/>
        <v>0.22839506172839522</v>
      </c>
      <c r="N83" s="120">
        <v>0.26400000000000001</v>
      </c>
      <c r="O83" s="126">
        <f t="shared" si="13"/>
        <v>0</v>
      </c>
      <c r="P83" s="79">
        <f t="shared" si="11"/>
        <v>0</v>
      </c>
      <c r="Q83" s="97"/>
    </row>
    <row r="84" spans="2:17">
      <c r="B84" s="35" t="s">
        <v>888</v>
      </c>
      <c r="C84" s="120">
        <v>1</v>
      </c>
      <c r="D84" s="110">
        <v>0</v>
      </c>
      <c r="E84" s="110">
        <v>0</v>
      </c>
      <c r="F84" s="120">
        <v>0.75900000000000001</v>
      </c>
      <c r="G84" s="120">
        <v>0.73699999999999999</v>
      </c>
      <c r="H84" s="115">
        <f t="shared" si="9"/>
        <v>0.24099999999999999</v>
      </c>
      <c r="J84" s="292">
        <v>6.0999999999999999E-2</v>
      </c>
      <c r="K84" s="115">
        <f t="shared" si="10"/>
        <v>0.18</v>
      </c>
      <c r="M84" s="123">
        <f t="shared" si="12"/>
        <v>0.21951219512195119</v>
      </c>
      <c r="N84" s="120">
        <v>1.581</v>
      </c>
      <c r="O84" s="126">
        <f t="shared" si="13"/>
        <v>0</v>
      </c>
      <c r="P84" s="79">
        <f t="shared" si="11"/>
        <v>0</v>
      </c>
      <c r="Q84" s="97"/>
    </row>
    <row r="85" spans="2:17">
      <c r="B85" s="35" t="s">
        <v>889</v>
      </c>
      <c r="C85" s="120">
        <v>0.159</v>
      </c>
      <c r="D85" s="110">
        <v>0</v>
      </c>
      <c r="E85" s="110">
        <v>0</v>
      </c>
      <c r="F85" s="120">
        <v>9.9000000000000005E-2</v>
      </c>
      <c r="G85" s="120">
        <v>9.6000000000000002E-2</v>
      </c>
      <c r="H85" s="115">
        <f t="shared" si="9"/>
        <v>0.06</v>
      </c>
      <c r="J85" s="292">
        <v>8.0000000000000002E-3</v>
      </c>
      <c r="K85" s="115">
        <f t="shared" si="10"/>
        <v>5.1999999999999998E-2</v>
      </c>
      <c r="M85" s="123">
        <f t="shared" si="12"/>
        <v>0.4859813084112149</v>
      </c>
      <c r="N85" s="120">
        <v>0.17299999999999999</v>
      </c>
      <c r="O85" s="126">
        <f t="shared" si="13"/>
        <v>0</v>
      </c>
      <c r="P85" s="79">
        <f t="shared" si="11"/>
        <v>0</v>
      </c>
      <c r="Q85" s="97"/>
    </row>
    <row r="86" spans="2:17">
      <c r="B86" s="35" t="s">
        <v>890</v>
      </c>
      <c r="C86" s="120">
        <v>2.3E-2</v>
      </c>
      <c r="D86" s="110">
        <v>0</v>
      </c>
      <c r="E86" s="110">
        <v>0</v>
      </c>
      <c r="F86" s="120">
        <v>4.4999999999999998E-2</v>
      </c>
      <c r="G86" s="120">
        <v>4.3999999999999997E-2</v>
      </c>
      <c r="H86" s="115">
        <f t="shared" si="9"/>
        <v>-2.1999999999999999E-2</v>
      </c>
      <c r="J86" s="292">
        <v>5.0000000000000001E-3</v>
      </c>
      <c r="K86" s="115">
        <f t="shared" si="10"/>
        <v>-2.7E-2</v>
      </c>
      <c r="M86" s="123">
        <f t="shared" si="12"/>
        <v>-0.54</v>
      </c>
      <c r="N86" s="120">
        <v>7.0999999999999994E-2</v>
      </c>
      <c r="O86" s="126">
        <f t="shared" si="13"/>
        <v>1.3297227303365376E-5</v>
      </c>
      <c r="P86" s="79">
        <f t="shared" si="11"/>
        <v>3.8774714816613439E-4</v>
      </c>
      <c r="Q86" s="97"/>
    </row>
    <row r="87" spans="2:17">
      <c r="B87" s="35" t="s">
        <v>891</v>
      </c>
      <c r="C87" s="120">
        <v>1.681</v>
      </c>
      <c r="D87" s="110">
        <v>0</v>
      </c>
      <c r="E87" s="110">
        <v>0</v>
      </c>
      <c r="F87" s="120">
        <v>1.5069999999999999</v>
      </c>
      <c r="G87" s="120">
        <v>1.4630000000000001</v>
      </c>
      <c r="H87" s="115">
        <f t="shared" si="9"/>
        <v>0.17400000000000015</v>
      </c>
      <c r="J87" s="292">
        <v>0.19700000000000001</v>
      </c>
      <c r="K87" s="115">
        <f t="shared" si="10"/>
        <v>-2.2999999999999854E-2</v>
      </c>
      <c r="M87" s="123">
        <f t="shared" si="12"/>
        <v>-1.3497652582159538E-2</v>
      </c>
      <c r="N87" s="120">
        <v>2.9609999999999999</v>
      </c>
      <c r="O87" s="126">
        <f t="shared" si="13"/>
        <v>5.5455056401781521E-4</v>
      </c>
      <c r="P87" s="79">
        <f t="shared" si="11"/>
        <v>1.0103169577706574E-5</v>
      </c>
      <c r="Q87" s="97"/>
    </row>
    <row r="88" spans="2:17">
      <c r="B88" s="35" t="s">
        <v>892</v>
      </c>
      <c r="C88" s="120">
        <v>0.51700000000000002</v>
      </c>
      <c r="D88" s="110">
        <v>0</v>
      </c>
      <c r="E88" s="110">
        <v>0</v>
      </c>
      <c r="F88" s="120">
        <v>0.50900000000000001</v>
      </c>
      <c r="G88" s="120">
        <v>0.49399999999999999</v>
      </c>
      <c r="H88" s="115">
        <f>+C88+D88-E88-F88</f>
        <v>8.0000000000000071E-3</v>
      </c>
      <c r="J88" s="292">
        <v>4.1000000000000002E-2</v>
      </c>
      <c r="K88" s="115">
        <f>+H88-J88</f>
        <v>-3.2999999999999995E-2</v>
      </c>
      <c r="M88" s="123">
        <f>+IF(ISERROR(K88/(F88+J88)),0,K88/(F88+J88))</f>
        <v>-5.9999999999999984E-2</v>
      </c>
      <c r="N88" s="120">
        <v>0.92200000000000004</v>
      </c>
      <c r="O88" s="126">
        <f t="shared" si="13"/>
        <v>1.7267667005215322E-4</v>
      </c>
      <c r="P88" s="79">
        <f>(M88^2*O88)*100</f>
        <v>6.2163601218775131E-5</v>
      </c>
      <c r="Q88" s="97"/>
    </row>
    <row r="89" spans="2:17">
      <c r="B89" s="35" t="s">
        <v>893</v>
      </c>
      <c r="C89" s="120">
        <v>1.2609999999999999</v>
      </c>
      <c r="D89" s="110">
        <v>0</v>
      </c>
      <c r="E89" s="110">
        <v>0</v>
      </c>
      <c r="F89" s="120">
        <v>0.88800000000000001</v>
      </c>
      <c r="G89" s="120">
        <v>0.86199999999999999</v>
      </c>
      <c r="H89" s="115">
        <f t="shared" ref="H89:H112" si="14">+C89+D89-E89-F89</f>
        <v>0.37299999999999989</v>
      </c>
      <c r="J89" s="292">
        <v>7.0999999999999994E-2</v>
      </c>
      <c r="K89" s="115">
        <f t="shared" ref="K89:K112" si="15">+H89-J89</f>
        <v>0.30199999999999988</v>
      </c>
      <c r="M89" s="123">
        <f>+IF(ISERROR(K89/(F89+J89)),0,K89/(F89+J89))</f>
        <v>0.31491136600625641</v>
      </c>
      <c r="N89" s="120">
        <v>1.4490000000000001</v>
      </c>
      <c r="O89" s="126">
        <f t="shared" si="13"/>
        <v>0</v>
      </c>
      <c r="P89" s="79">
        <f t="shared" ref="P89:P112" si="16">(M89^2*O89)*100</f>
        <v>0</v>
      </c>
      <c r="Q89" s="97"/>
    </row>
    <row r="90" spans="2:17">
      <c r="B90" s="35" t="s">
        <v>894</v>
      </c>
      <c r="C90" s="120">
        <v>0.42799999999999999</v>
      </c>
      <c r="D90" s="110">
        <v>0</v>
      </c>
      <c r="E90" s="110">
        <v>0</v>
      </c>
      <c r="F90" s="120">
        <v>0.161</v>
      </c>
      <c r="G90" s="120">
        <v>0.156</v>
      </c>
      <c r="H90" s="115">
        <f t="shared" si="14"/>
        <v>0.26700000000000002</v>
      </c>
      <c r="J90" s="292">
        <v>1.2999999999999999E-2</v>
      </c>
      <c r="K90" s="115">
        <f t="shared" si="15"/>
        <v>0.254</v>
      </c>
      <c r="M90" s="123">
        <f t="shared" ref="M90:M112" si="17">+IF(ISERROR(K90/(F90+J90)),0,K90/(F90+J90))</f>
        <v>1.4597701149425286</v>
      </c>
      <c r="N90" s="120">
        <v>0.19500000000000001</v>
      </c>
      <c r="O90" s="126">
        <f t="shared" si="13"/>
        <v>0</v>
      </c>
      <c r="P90" s="79">
        <f t="shared" si="16"/>
        <v>0</v>
      </c>
      <c r="Q90" s="97"/>
    </row>
    <row r="91" spans="2:17">
      <c r="B91" s="35" t="s">
        <v>895</v>
      </c>
      <c r="C91" s="120">
        <v>5.7000000000000002E-2</v>
      </c>
      <c r="D91" s="110">
        <v>0</v>
      </c>
      <c r="E91" s="110">
        <v>0</v>
      </c>
      <c r="F91" s="120">
        <v>2.5999999999999999E-2</v>
      </c>
      <c r="G91" s="120">
        <v>2.5000000000000001E-2</v>
      </c>
      <c r="H91" s="115">
        <f t="shared" si="14"/>
        <v>3.1000000000000003E-2</v>
      </c>
      <c r="J91" s="292">
        <v>2E-3</v>
      </c>
      <c r="K91" s="115">
        <f t="shared" si="15"/>
        <v>2.9000000000000005E-2</v>
      </c>
      <c r="M91" s="123">
        <f t="shared" si="17"/>
        <v>1.035714285714286</v>
      </c>
      <c r="N91" s="120">
        <v>8.4000000000000005E-2</v>
      </c>
      <c r="O91" s="126">
        <f t="shared" si="13"/>
        <v>0</v>
      </c>
      <c r="P91" s="79">
        <f t="shared" si="16"/>
        <v>0</v>
      </c>
      <c r="Q91" s="97"/>
    </row>
    <row r="92" spans="2:17">
      <c r="B92" s="35" t="s">
        <v>896</v>
      </c>
      <c r="C92" s="120">
        <v>0.35299999999999998</v>
      </c>
      <c r="D92" s="110">
        <v>0</v>
      </c>
      <c r="E92" s="110">
        <v>0</v>
      </c>
      <c r="F92" s="120">
        <v>0.34200000000000003</v>
      </c>
      <c r="G92" s="120">
        <v>0.33200000000000002</v>
      </c>
      <c r="H92" s="115">
        <f t="shared" si="14"/>
        <v>1.0999999999999954E-2</v>
      </c>
      <c r="J92" s="292">
        <v>2.7E-2</v>
      </c>
      <c r="K92" s="115">
        <f t="shared" si="15"/>
        <v>-1.6000000000000045E-2</v>
      </c>
      <c r="M92" s="123">
        <f t="shared" si="17"/>
        <v>-4.3360433604336161E-2</v>
      </c>
      <c r="N92" s="120">
        <v>0.52200000000000002</v>
      </c>
      <c r="O92" s="126">
        <f t="shared" si="13"/>
        <v>9.7762713413475027E-5</v>
      </c>
      <c r="P92" s="79">
        <f t="shared" si="16"/>
        <v>1.8380633686481256E-5</v>
      </c>
      <c r="Q92" s="97"/>
    </row>
    <row r="93" spans="2:17">
      <c r="B93" s="35" t="s">
        <v>897</v>
      </c>
      <c r="C93" s="120">
        <v>4.9000000000000002E-2</v>
      </c>
      <c r="D93" s="110">
        <v>0</v>
      </c>
      <c r="E93" s="110">
        <v>0</v>
      </c>
      <c r="F93" s="120">
        <v>1.9E-2</v>
      </c>
      <c r="G93" s="120">
        <v>1.7999999999999999E-2</v>
      </c>
      <c r="H93" s="115">
        <f t="shared" si="14"/>
        <v>3.0000000000000002E-2</v>
      </c>
      <c r="J93" s="292">
        <v>2E-3</v>
      </c>
      <c r="K93" s="115">
        <f t="shared" si="15"/>
        <v>2.8000000000000004E-2</v>
      </c>
      <c r="M93" s="123">
        <f t="shared" si="17"/>
        <v>1.3333333333333337</v>
      </c>
      <c r="N93" s="120">
        <v>9.1999999999999998E-2</v>
      </c>
      <c r="O93" s="126">
        <f t="shared" si="13"/>
        <v>0</v>
      </c>
      <c r="P93" s="79">
        <f t="shared" si="16"/>
        <v>0</v>
      </c>
      <c r="Q93" s="97"/>
    </row>
    <row r="94" spans="2:17">
      <c r="B94" s="35" t="s">
        <v>898</v>
      </c>
      <c r="C94" s="120">
        <v>0.04</v>
      </c>
      <c r="D94" s="110">
        <v>0</v>
      </c>
      <c r="E94" s="110">
        <v>0</v>
      </c>
      <c r="F94" s="120">
        <v>8.0000000000000002E-3</v>
      </c>
      <c r="G94" s="120">
        <v>8.0000000000000002E-3</v>
      </c>
      <c r="H94" s="115">
        <f t="shared" si="14"/>
        <v>3.2000000000000001E-2</v>
      </c>
      <c r="J94" s="292">
        <v>1E-3</v>
      </c>
      <c r="K94" s="115">
        <f t="shared" si="15"/>
        <v>3.1E-2</v>
      </c>
      <c r="M94" s="123">
        <f t="shared" si="17"/>
        <v>3.4444444444444442</v>
      </c>
      <c r="N94" s="120">
        <v>5.3999999999999999E-2</v>
      </c>
      <c r="O94" s="126">
        <f t="shared" si="13"/>
        <v>0</v>
      </c>
      <c r="P94" s="79">
        <f t="shared" si="16"/>
        <v>0</v>
      </c>
      <c r="Q94" s="97"/>
    </row>
    <row r="95" spans="2:17">
      <c r="B95" s="35" t="s">
        <v>899</v>
      </c>
      <c r="C95" s="120">
        <v>0.61099999999999999</v>
      </c>
      <c r="D95" s="110">
        <v>0</v>
      </c>
      <c r="E95" s="110">
        <v>0</v>
      </c>
      <c r="F95" s="120">
        <v>0.42799999999999999</v>
      </c>
      <c r="G95" s="120">
        <v>0.41499999999999998</v>
      </c>
      <c r="H95" s="115">
        <f t="shared" si="14"/>
        <v>0.183</v>
      </c>
      <c r="J95" s="292">
        <v>5.3999999999999999E-2</v>
      </c>
      <c r="K95" s="115">
        <f t="shared" si="15"/>
        <v>0.129</v>
      </c>
      <c r="M95" s="123">
        <f t="shared" si="17"/>
        <v>0.26763485477178423</v>
      </c>
      <c r="N95" s="120">
        <v>0.49299999999999999</v>
      </c>
      <c r="O95" s="126">
        <f t="shared" si="13"/>
        <v>0</v>
      </c>
      <c r="P95" s="79">
        <f t="shared" si="16"/>
        <v>0</v>
      </c>
      <c r="Q95" s="97"/>
    </row>
    <row r="96" spans="2:17">
      <c r="B96" s="35" t="s">
        <v>900</v>
      </c>
      <c r="C96" s="120">
        <v>0.35</v>
      </c>
      <c r="D96" s="110">
        <v>0</v>
      </c>
      <c r="E96" s="110">
        <v>0</v>
      </c>
      <c r="F96" s="120">
        <v>0.16700000000000001</v>
      </c>
      <c r="G96" s="120">
        <v>0.16200000000000001</v>
      </c>
      <c r="H96" s="115">
        <f t="shared" si="14"/>
        <v>0.18299999999999997</v>
      </c>
      <c r="J96" s="292">
        <v>1.2999999999999999E-2</v>
      </c>
      <c r="K96" s="115">
        <f t="shared" si="15"/>
        <v>0.16999999999999996</v>
      </c>
      <c r="M96" s="123">
        <f t="shared" si="17"/>
        <v>0.94444444444444409</v>
      </c>
      <c r="N96" s="120">
        <v>0.32400000000000001</v>
      </c>
      <c r="O96" s="126">
        <f t="shared" si="13"/>
        <v>0</v>
      </c>
      <c r="P96" s="79">
        <f t="shared" si="16"/>
        <v>0</v>
      </c>
      <c r="Q96" s="97"/>
    </row>
    <row r="97" spans="2:17">
      <c r="B97" s="35" t="s">
        <v>901</v>
      </c>
      <c r="C97" s="120">
        <v>0.60599999999999998</v>
      </c>
      <c r="D97" s="110">
        <v>0</v>
      </c>
      <c r="E97" s="110">
        <v>0</v>
      </c>
      <c r="F97" s="120">
        <v>0.47099999999999997</v>
      </c>
      <c r="G97" s="120">
        <v>0.45700000000000002</v>
      </c>
      <c r="H97" s="115">
        <f t="shared" si="14"/>
        <v>0.13500000000000001</v>
      </c>
      <c r="J97" s="292">
        <v>3.7999999999999999E-2</v>
      </c>
      <c r="K97" s="115">
        <f t="shared" si="15"/>
        <v>9.7000000000000003E-2</v>
      </c>
      <c r="M97" s="123">
        <f t="shared" si="17"/>
        <v>0.19056974459724951</v>
      </c>
      <c r="N97" s="120">
        <v>0.59399999999999997</v>
      </c>
      <c r="O97" s="126">
        <f t="shared" si="13"/>
        <v>0</v>
      </c>
      <c r="P97" s="79">
        <f t="shared" si="16"/>
        <v>0</v>
      </c>
      <c r="Q97" s="97"/>
    </row>
    <row r="98" spans="2:17">
      <c r="B98" s="35" t="s">
        <v>902</v>
      </c>
      <c r="C98" s="120">
        <v>4.2629999999999999</v>
      </c>
      <c r="D98" s="110">
        <v>0</v>
      </c>
      <c r="E98" s="110">
        <v>0</v>
      </c>
      <c r="F98" s="120">
        <v>3.8490000000000002</v>
      </c>
      <c r="G98" s="120">
        <v>3.7370000000000001</v>
      </c>
      <c r="H98" s="115">
        <f t="shared" si="14"/>
        <v>0.4139999999999997</v>
      </c>
      <c r="J98" s="292">
        <v>0.308</v>
      </c>
      <c r="K98" s="115">
        <f t="shared" si="15"/>
        <v>0.10599999999999971</v>
      </c>
      <c r="M98" s="123">
        <f t="shared" si="17"/>
        <v>2.5499158046668198E-2</v>
      </c>
      <c r="N98" s="120">
        <v>5.431</v>
      </c>
      <c r="O98" s="126">
        <f t="shared" si="13"/>
        <v>0</v>
      </c>
      <c r="P98" s="79">
        <f t="shared" si="16"/>
        <v>0</v>
      </c>
      <c r="Q98" s="97"/>
    </row>
    <row r="99" spans="2:17">
      <c r="B99" s="35" t="s">
        <v>903</v>
      </c>
      <c r="C99" s="120">
        <v>6.8869999999999996</v>
      </c>
      <c r="D99" s="110">
        <v>0</v>
      </c>
      <c r="E99" s="110">
        <v>0</v>
      </c>
      <c r="F99" s="120">
        <v>6.4189999999999996</v>
      </c>
      <c r="G99" s="120">
        <v>6.2320000000000002</v>
      </c>
      <c r="H99" s="115">
        <f t="shared" si="14"/>
        <v>0.46799999999999997</v>
      </c>
      <c r="J99" s="292">
        <v>0.51400000000000001</v>
      </c>
      <c r="K99" s="115">
        <f t="shared" si="15"/>
        <v>-4.6000000000000041E-2</v>
      </c>
      <c r="M99" s="123">
        <f t="shared" si="17"/>
        <v>-6.6349343718448061E-3</v>
      </c>
      <c r="N99" s="120">
        <v>14.31</v>
      </c>
      <c r="O99" s="126">
        <f t="shared" si="13"/>
        <v>2.6800467987487119E-3</v>
      </c>
      <c r="P99" s="79">
        <f t="shared" si="16"/>
        <v>1.1798196922917097E-5</v>
      </c>
      <c r="Q99" s="97"/>
    </row>
    <row r="100" spans="2:17">
      <c r="B100" s="35" t="s">
        <v>904</v>
      </c>
      <c r="C100" s="120">
        <v>0.59699999999999998</v>
      </c>
      <c r="D100" s="110">
        <v>0</v>
      </c>
      <c r="E100" s="110">
        <v>0</v>
      </c>
      <c r="F100" s="120">
        <v>0.60899999999999999</v>
      </c>
      <c r="G100" s="120">
        <v>0.59099999999999997</v>
      </c>
      <c r="H100" s="115">
        <f t="shared" si="14"/>
        <v>-1.2000000000000011E-2</v>
      </c>
      <c r="J100" s="292">
        <v>4.9000000000000002E-2</v>
      </c>
      <c r="K100" s="115">
        <f t="shared" si="15"/>
        <v>-6.1000000000000013E-2</v>
      </c>
      <c r="M100" s="123">
        <f t="shared" si="17"/>
        <v>-9.2705167173252293E-2</v>
      </c>
      <c r="N100" s="120">
        <v>0.98</v>
      </c>
      <c r="O100" s="126">
        <f t="shared" si="13"/>
        <v>1.8353919376476154E-4</v>
      </c>
      <c r="P100" s="79">
        <f t="shared" si="16"/>
        <v>1.5773813527191128E-4</v>
      </c>
      <c r="Q100" s="97"/>
    </row>
    <row r="101" spans="2:17">
      <c r="B101" s="35" t="s">
        <v>905</v>
      </c>
      <c r="C101" s="120">
        <v>0.58699999999999997</v>
      </c>
      <c r="D101" s="110">
        <v>0</v>
      </c>
      <c r="E101" s="110">
        <v>0</v>
      </c>
      <c r="F101" s="120">
        <v>0.38200000000000001</v>
      </c>
      <c r="G101" s="120">
        <v>0.371</v>
      </c>
      <c r="H101" s="115">
        <f t="shared" si="14"/>
        <v>0.20499999999999996</v>
      </c>
      <c r="J101" s="292">
        <v>3.1E-2</v>
      </c>
      <c r="K101" s="115">
        <f t="shared" si="15"/>
        <v>0.17399999999999996</v>
      </c>
      <c r="M101" s="123">
        <f t="shared" si="17"/>
        <v>0.42130750605326861</v>
      </c>
      <c r="N101" s="120">
        <v>0.747</v>
      </c>
      <c r="O101" s="126">
        <f t="shared" si="13"/>
        <v>0</v>
      </c>
      <c r="P101" s="79">
        <f t="shared" si="16"/>
        <v>0</v>
      </c>
      <c r="Q101" s="97"/>
    </row>
    <row r="102" spans="2:17">
      <c r="B102" s="35" t="s">
        <v>906</v>
      </c>
      <c r="C102" s="120">
        <v>0.39800000000000002</v>
      </c>
      <c r="D102" s="110">
        <v>0</v>
      </c>
      <c r="E102" s="110">
        <v>0</v>
      </c>
      <c r="F102" s="120">
        <v>0.33</v>
      </c>
      <c r="G102" s="120">
        <v>0.32100000000000001</v>
      </c>
      <c r="H102" s="115">
        <f t="shared" si="14"/>
        <v>6.8000000000000005E-2</v>
      </c>
      <c r="J102" s="292">
        <v>2.5999999999999999E-2</v>
      </c>
      <c r="K102" s="115">
        <f t="shared" si="15"/>
        <v>4.200000000000001E-2</v>
      </c>
      <c r="M102" s="123">
        <f t="shared" si="17"/>
        <v>0.11797752808988765</v>
      </c>
      <c r="N102" s="120">
        <v>0.86599999999999999</v>
      </c>
      <c r="O102" s="126">
        <f t="shared" si="13"/>
        <v>0</v>
      </c>
      <c r="P102" s="79">
        <f t="shared" si="16"/>
        <v>0</v>
      </c>
      <c r="Q102" s="97"/>
    </row>
    <row r="103" spans="2:17">
      <c r="B103" s="35" t="s">
        <v>907</v>
      </c>
      <c r="C103" s="120">
        <v>5.7000000000000002E-2</v>
      </c>
      <c r="D103" s="110">
        <v>0</v>
      </c>
      <c r="E103" s="110">
        <v>0</v>
      </c>
      <c r="F103" s="120">
        <v>2.4E-2</v>
      </c>
      <c r="G103" s="120">
        <v>2.3E-2</v>
      </c>
      <c r="H103" s="115">
        <f t="shared" si="14"/>
        <v>3.3000000000000002E-2</v>
      </c>
      <c r="J103" s="292">
        <v>2E-3</v>
      </c>
      <c r="K103" s="115">
        <f t="shared" si="15"/>
        <v>3.1E-2</v>
      </c>
      <c r="M103" s="123">
        <f t="shared" si="17"/>
        <v>1.1923076923076923</v>
      </c>
      <c r="N103" s="120">
        <v>0.114</v>
      </c>
      <c r="O103" s="126">
        <f t="shared" si="13"/>
        <v>0</v>
      </c>
      <c r="P103" s="79">
        <f t="shared" si="16"/>
        <v>0</v>
      </c>
      <c r="Q103" s="97"/>
    </row>
    <row r="104" spans="2:17">
      <c r="B104" s="35" t="s">
        <v>908</v>
      </c>
      <c r="C104" s="120">
        <v>0.02</v>
      </c>
      <c r="D104" s="110">
        <v>0</v>
      </c>
      <c r="E104" s="110">
        <v>0</v>
      </c>
      <c r="F104" s="120">
        <v>1.0999999999999999E-2</v>
      </c>
      <c r="G104" s="120">
        <v>1.0999999999999999E-2</v>
      </c>
      <c r="H104" s="115">
        <f t="shared" si="14"/>
        <v>9.0000000000000011E-3</v>
      </c>
      <c r="J104" s="292">
        <v>1E-3</v>
      </c>
      <c r="K104" s="115">
        <f t="shared" si="15"/>
        <v>8.0000000000000002E-3</v>
      </c>
      <c r="M104" s="123">
        <f t="shared" si="17"/>
        <v>0.66666666666666663</v>
      </c>
      <c r="N104" s="120">
        <v>6.9000000000000006E-2</v>
      </c>
      <c r="O104" s="126">
        <f t="shared" si="13"/>
        <v>0</v>
      </c>
      <c r="P104" s="79">
        <f t="shared" si="16"/>
        <v>0</v>
      </c>
      <c r="Q104" s="97"/>
    </row>
    <row r="105" spans="2:17">
      <c r="B105" s="35" t="s">
        <v>909</v>
      </c>
      <c r="C105" s="120">
        <v>0.03</v>
      </c>
      <c r="D105" s="110">
        <v>0</v>
      </c>
      <c r="E105" s="110">
        <v>0</v>
      </c>
      <c r="F105" s="120">
        <v>6.0000000000000001E-3</v>
      </c>
      <c r="G105" s="120">
        <v>6.0000000000000001E-3</v>
      </c>
      <c r="H105" s="115">
        <f t="shared" si="14"/>
        <v>2.4E-2</v>
      </c>
      <c r="J105" s="292">
        <v>1E-3</v>
      </c>
      <c r="K105" s="115">
        <f t="shared" si="15"/>
        <v>2.3E-2</v>
      </c>
      <c r="M105" s="123">
        <f t="shared" si="17"/>
        <v>3.2857142857142856</v>
      </c>
      <c r="N105" s="120">
        <v>5.6000000000000001E-2</v>
      </c>
      <c r="O105" s="126">
        <f t="shared" si="13"/>
        <v>0</v>
      </c>
      <c r="P105" s="79">
        <f t="shared" si="16"/>
        <v>0</v>
      </c>
      <c r="Q105" s="97"/>
    </row>
    <row r="106" spans="2:17">
      <c r="B106" s="35" t="s">
        <v>910</v>
      </c>
      <c r="C106" s="120">
        <v>0.01</v>
      </c>
      <c r="D106" s="110">
        <v>0</v>
      </c>
      <c r="E106" s="110">
        <v>0</v>
      </c>
      <c r="F106" s="120">
        <v>1.2E-2</v>
      </c>
      <c r="G106" s="120">
        <v>1.0999999999999999E-2</v>
      </c>
      <c r="H106" s="115">
        <f t="shared" si="14"/>
        <v>-2E-3</v>
      </c>
      <c r="J106" s="292">
        <v>1E-3</v>
      </c>
      <c r="K106" s="115">
        <f t="shared" si="15"/>
        <v>-3.0000000000000001E-3</v>
      </c>
      <c r="M106" s="123">
        <f t="shared" si="17"/>
        <v>-0.23076923076923075</v>
      </c>
      <c r="N106" s="120">
        <v>3.9E-2</v>
      </c>
      <c r="O106" s="126">
        <f t="shared" si="13"/>
        <v>7.3041107722711223E-6</v>
      </c>
      <c r="P106" s="79">
        <f t="shared" si="16"/>
        <v>3.8897631331621357E-5</v>
      </c>
      <c r="Q106" s="97"/>
    </row>
    <row r="107" spans="2:17">
      <c r="B107" s="35" t="s">
        <v>911</v>
      </c>
      <c r="C107" s="120">
        <v>1.4999999999999999E-2</v>
      </c>
      <c r="D107" s="110">
        <v>0</v>
      </c>
      <c r="E107" s="110">
        <v>0</v>
      </c>
      <c r="F107" s="120">
        <v>4.0000000000000001E-3</v>
      </c>
      <c r="G107" s="120">
        <v>4.0000000000000001E-3</v>
      </c>
      <c r="H107" s="115">
        <f t="shared" si="14"/>
        <v>1.0999999999999999E-2</v>
      </c>
      <c r="J107" s="292">
        <v>0</v>
      </c>
      <c r="K107" s="115">
        <f t="shared" si="15"/>
        <v>1.0999999999999999E-2</v>
      </c>
      <c r="M107" s="123">
        <f t="shared" si="17"/>
        <v>2.75</v>
      </c>
      <c r="N107" s="120">
        <v>1.9E-2</v>
      </c>
      <c r="O107" s="126">
        <f t="shared" si="13"/>
        <v>0</v>
      </c>
      <c r="P107" s="79">
        <f t="shared" si="16"/>
        <v>0</v>
      </c>
      <c r="Q107" s="97"/>
    </row>
    <row r="108" spans="2:17">
      <c r="B108" s="35" t="s">
        <v>912</v>
      </c>
      <c r="C108" s="120">
        <v>1.3440000000000001</v>
      </c>
      <c r="D108" s="110">
        <v>0</v>
      </c>
      <c r="E108" s="110">
        <v>0</v>
      </c>
      <c r="F108" s="120">
        <v>1.228</v>
      </c>
      <c r="G108" s="120">
        <v>1.1919999999999999</v>
      </c>
      <c r="H108" s="115">
        <f t="shared" si="14"/>
        <v>0.1160000000000001</v>
      </c>
      <c r="J108" s="292">
        <v>9.8000000000000004E-2</v>
      </c>
      <c r="K108" s="115">
        <f t="shared" si="15"/>
        <v>1.8000000000000099E-2</v>
      </c>
      <c r="M108" s="123">
        <f t="shared" si="17"/>
        <v>1.3574660633484238E-2</v>
      </c>
      <c r="N108" s="120">
        <v>2.9079999999999999</v>
      </c>
      <c r="O108" s="126">
        <f t="shared" si="13"/>
        <v>0</v>
      </c>
      <c r="P108" s="79">
        <f t="shared" si="16"/>
        <v>0</v>
      </c>
      <c r="Q108" s="97"/>
    </row>
    <row r="109" spans="2:17">
      <c r="B109" s="35" t="s">
        <v>913</v>
      </c>
      <c r="C109" s="120">
        <v>0.52400000000000002</v>
      </c>
      <c r="D109" s="110">
        <v>0</v>
      </c>
      <c r="E109" s="110">
        <v>0</v>
      </c>
      <c r="F109" s="120">
        <v>0.372</v>
      </c>
      <c r="G109" s="120">
        <v>0.36099999999999999</v>
      </c>
      <c r="H109" s="115">
        <f t="shared" si="14"/>
        <v>0.15200000000000002</v>
      </c>
      <c r="J109" s="292">
        <v>0.03</v>
      </c>
      <c r="K109" s="115">
        <f t="shared" si="15"/>
        <v>0.12200000000000003</v>
      </c>
      <c r="M109" s="123">
        <f t="shared" si="17"/>
        <v>0.30348258706467668</v>
      </c>
      <c r="N109" s="120">
        <v>0.499</v>
      </c>
      <c r="O109" s="126">
        <f t="shared" si="13"/>
        <v>0</v>
      </c>
      <c r="P109" s="79">
        <f t="shared" si="16"/>
        <v>0</v>
      </c>
      <c r="Q109" s="97"/>
    </row>
    <row r="110" spans="2:17">
      <c r="B110" s="35" t="s">
        <v>914</v>
      </c>
      <c r="C110" s="120">
        <v>0.86299999999999999</v>
      </c>
      <c r="D110" s="110">
        <v>0</v>
      </c>
      <c r="E110" s="110">
        <v>0</v>
      </c>
      <c r="F110" s="120">
        <v>0.34200000000000003</v>
      </c>
      <c r="G110" s="120">
        <v>0.33200000000000002</v>
      </c>
      <c r="H110" s="115">
        <f t="shared" si="14"/>
        <v>0.52099999999999991</v>
      </c>
      <c r="J110" s="292">
        <v>2.7E-2</v>
      </c>
      <c r="K110" s="115">
        <f t="shared" si="15"/>
        <v>0.49399999999999988</v>
      </c>
      <c r="M110" s="123">
        <f t="shared" si="17"/>
        <v>1.3387533875338749</v>
      </c>
      <c r="N110" s="120">
        <v>1.1519999999999999</v>
      </c>
      <c r="O110" s="126">
        <f t="shared" si="13"/>
        <v>0</v>
      </c>
      <c r="P110" s="79">
        <f t="shared" si="16"/>
        <v>0</v>
      </c>
      <c r="Q110" s="97"/>
    </row>
    <row r="111" spans="2:17">
      <c r="B111" s="35" t="s">
        <v>915</v>
      </c>
      <c r="C111" s="120">
        <v>5.806</v>
      </c>
      <c r="D111" s="110">
        <v>0</v>
      </c>
      <c r="E111" s="110">
        <v>0</v>
      </c>
      <c r="F111" s="120">
        <v>3.589</v>
      </c>
      <c r="G111" s="120">
        <v>3.484</v>
      </c>
      <c r="H111" s="115">
        <f t="shared" si="14"/>
        <v>2.2170000000000001</v>
      </c>
      <c r="J111" s="292">
        <v>0.28699999999999998</v>
      </c>
      <c r="K111" s="115">
        <f t="shared" si="15"/>
        <v>1.9300000000000002</v>
      </c>
      <c r="M111" s="123">
        <f t="shared" si="17"/>
        <v>0.49793601651186797</v>
      </c>
      <c r="N111" s="120">
        <v>9.2579999999999991</v>
      </c>
      <c r="O111" s="126">
        <f t="shared" si="13"/>
        <v>0</v>
      </c>
      <c r="P111" s="79">
        <f t="shared" si="16"/>
        <v>0</v>
      </c>
      <c r="Q111" s="97"/>
    </row>
    <row r="112" spans="2:17">
      <c r="B112" s="35" t="s">
        <v>916</v>
      </c>
      <c r="C112" s="120">
        <v>2.1120000000000001</v>
      </c>
      <c r="D112" s="110">
        <v>0</v>
      </c>
      <c r="E112" s="110">
        <v>0</v>
      </c>
      <c r="F112" s="120">
        <v>1.7729999999999999</v>
      </c>
      <c r="G112" s="120">
        <v>1.7210000000000001</v>
      </c>
      <c r="H112" s="115">
        <f t="shared" si="14"/>
        <v>0.33900000000000019</v>
      </c>
      <c r="J112" s="292">
        <v>0.14199999999999999</v>
      </c>
      <c r="K112" s="115">
        <f t="shared" si="15"/>
        <v>0.1970000000000002</v>
      </c>
      <c r="M112" s="123">
        <f t="shared" si="17"/>
        <v>0.10287206266318549</v>
      </c>
      <c r="N112" s="120">
        <v>4.3159999999999998</v>
      </c>
      <c r="O112" s="126">
        <f t="shared" si="13"/>
        <v>0</v>
      </c>
      <c r="P112" s="79">
        <f t="shared" si="16"/>
        <v>0</v>
      </c>
      <c r="Q112" s="97"/>
    </row>
    <row r="113" spans="2:17">
      <c r="B113" s="35" t="s">
        <v>917</v>
      </c>
      <c r="C113" s="120">
        <v>3.0000000000000001E-3</v>
      </c>
      <c r="D113" s="110">
        <v>0</v>
      </c>
      <c r="E113" s="110">
        <v>0</v>
      </c>
      <c r="F113" s="120">
        <v>2E-3</v>
      </c>
      <c r="G113" s="120">
        <v>2E-3</v>
      </c>
      <c r="H113" s="115">
        <f>+C113+D113-E113-F113</f>
        <v>1E-3</v>
      </c>
      <c r="J113" s="292">
        <v>0</v>
      </c>
      <c r="K113" s="115">
        <f>+H113-J113</f>
        <v>1E-3</v>
      </c>
      <c r="M113" s="123">
        <f>+IF(ISERROR(K113/(F113+J113)),0,K113/(F113+J113))</f>
        <v>0.5</v>
      </c>
      <c r="N113" s="120">
        <v>1.6E-2</v>
      </c>
      <c r="O113" s="126">
        <f t="shared" si="13"/>
        <v>0</v>
      </c>
      <c r="P113" s="79">
        <f>(M113^2*O113)*100</f>
        <v>0</v>
      </c>
      <c r="Q113" s="97"/>
    </row>
    <row r="114" spans="2:17">
      <c r="B114" s="35" t="s">
        <v>918</v>
      </c>
      <c r="C114" s="120">
        <v>1.2E-2</v>
      </c>
      <c r="D114" s="110">
        <v>0</v>
      </c>
      <c r="E114" s="110">
        <v>0</v>
      </c>
      <c r="F114" s="120">
        <v>7.0000000000000001E-3</v>
      </c>
      <c r="G114" s="120">
        <v>7.0000000000000001E-3</v>
      </c>
      <c r="H114" s="115">
        <f t="shared" ref="H114:H137" si="18">+C114+D114-E114-F114</f>
        <v>5.0000000000000001E-3</v>
      </c>
      <c r="J114" s="292">
        <v>1E-3</v>
      </c>
      <c r="K114" s="115">
        <f t="shared" ref="K114:K137" si="19">+H114-J114</f>
        <v>4.0000000000000001E-3</v>
      </c>
      <c r="M114" s="123">
        <f>+IF(ISERROR(K114/(F114+J114)),0,K114/(F114+J114))</f>
        <v>0.5</v>
      </c>
      <c r="N114" s="120">
        <v>2.8000000000000001E-2</v>
      </c>
      <c r="O114" s="126">
        <f t="shared" si="13"/>
        <v>0</v>
      </c>
      <c r="P114" s="79">
        <f t="shared" ref="P114:P137" si="20">(M114^2*O114)*100</f>
        <v>0</v>
      </c>
      <c r="Q114" s="97"/>
    </row>
    <row r="115" spans="2:17">
      <c r="B115" s="35" t="s">
        <v>919</v>
      </c>
      <c r="C115" s="120">
        <v>0.61299999999999999</v>
      </c>
      <c r="D115" s="110">
        <v>0</v>
      </c>
      <c r="E115" s="110">
        <v>0</v>
      </c>
      <c r="F115" s="120">
        <v>0.47399999999999998</v>
      </c>
      <c r="G115" s="120">
        <v>0.46</v>
      </c>
      <c r="H115" s="115">
        <f t="shared" si="18"/>
        <v>0.13900000000000001</v>
      </c>
      <c r="J115" s="292">
        <v>0.04</v>
      </c>
      <c r="K115" s="115">
        <f t="shared" si="19"/>
        <v>9.9000000000000005E-2</v>
      </c>
      <c r="M115" s="123">
        <f t="shared" ref="M115:M137" si="21">+IF(ISERROR(K115/(F115+J115)),0,K115/(F115+J115))</f>
        <v>0.19260700389105059</v>
      </c>
      <c r="N115" s="120">
        <v>1.0309999999999999</v>
      </c>
      <c r="O115" s="126">
        <f t="shared" si="13"/>
        <v>0</v>
      </c>
      <c r="P115" s="79">
        <f t="shared" si="20"/>
        <v>0</v>
      </c>
      <c r="Q115" s="97"/>
    </row>
    <row r="116" spans="2:17">
      <c r="B116" s="35" t="s">
        <v>920</v>
      </c>
      <c r="C116" s="120">
        <v>3.0000000000000001E-3</v>
      </c>
      <c r="D116" s="110">
        <v>0</v>
      </c>
      <c r="E116" s="110">
        <v>0</v>
      </c>
      <c r="F116" s="120">
        <v>1E-3</v>
      </c>
      <c r="G116" s="120">
        <v>1E-3</v>
      </c>
      <c r="H116" s="115">
        <f t="shared" si="18"/>
        <v>2E-3</v>
      </c>
      <c r="J116" s="292">
        <v>0</v>
      </c>
      <c r="K116" s="115">
        <f t="shared" si="19"/>
        <v>2E-3</v>
      </c>
      <c r="M116" s="123">
        <f t="shared" si="21"/>
        <v>2</v>
      </c>
      <c r="N116" s="120">
        <v>0.01</v>
      </c>
      <c r="O116" s="126">
        <f t="shared" si="13"/>
        <v>0</v>
      </c>
      <c r="P116" s="79">
        <f t="shared" si="20"/>
        <v>0</v>
      </c>
      <c r="Q116" s="97"/>
    </row>
    <row r="117" spans="2:17">
      <c r="B117" s="35" t="s">
        <v>921</v>
      </c>
      <c r="C117" s="120">
        <v>0.97</v>
      </c>
      <c r="D117" s="110">
        <v>0</v>
      </c>
      <c r="E117" s="110">
        <v>0</v>
      </c>
      <c r="F117" s="120">
        <v>0.91600000000000004</v>
      </c>
      <c r="G117" s="120">
        <v>0.89</v>
      </c>
      <c r="H117" s="115">
        <f t="shared" si="18"/>
        <v>5.3999999999999937E-2</v>
      </c>
      <c r="J117" s="292">
        <v>0.113</v>
      </c>
      <c r="K117" s="115">
        <f t="shared" si="19"/>
        <v>-5.9000000000000066E-2</v>
      </c>
      <c r="M117" s="123">
        <f t="shared" si="21"/>
        <v>-5.733722060252678E-2</v>
      </c>
      <c r="N117" s="120">
        <v>1.71</v>
      </c>
      <c r="O117" s="126">
        <f t="shared" si="13"/>
        <v>3.2025716463034918E-4</v>
      </c>
      <c r="P117" s="79">
        <f t="shared" si="20"/>
        <v>1.0528636406016085E-4</v>
      </c>
      <c r="Q117" s="97"/>
    </row>
    <row r="118" spans="2:17">
      <c r="B118" s="35" t="s">
        <v>922</v>
      </c>
      <c r="C118" s="120">
        <v>1.2509999999999999</v>
      </c>
      <c r="D118" s="110">
        <v>0</v>
      </c>
      <c r="E118" s="110">
        <v>0</v>
      </c>
      <c r="F118" s="120">
        <v>0.876</v>
      </c>
      <c r="G118" s="120">
        <v>0.85099999999999998</v>
      </c>
      <c r="H118" s="115">
        <f t="shared" si="18"/>
        <v>0.37499999999999989</v>
      </c>
      <c r="J118" s="292">
        <v>7.0000000000000007E-2</v>
      </c>
      <c r="K118" s="115">
        <f t="shared" si="19"/>
        <v>0.30499999999999988</v>
      </c>
      <c r="M118" s="123">
        <f t="shared" si="21"/>
        <v>0.32241014799154322</v>
      </c>
      <c r="N118" s="120">
        <v>1.91</v>
      </c>
      <c r="O118" s="126">
        <f t="shared" si="13"/>
        <v>0</v>
      </c>
      <c r="P118" s="79">
        <f t="shared" si="20"/>
        <v>0</v>
      </c>
      <c r="Q118" s="97"/>
    </row>
    <row r="119" spans="2:17">
      <c r="B119" s="35" t="s">
        <v>923</v>
      </c>
      <c r="C119" s="120">
        <v>0.34899999999999998</v>
      </c>
      <c r="D119" s="110">
        <v>0</v>
      </c>
      <c r="E119" s="110">
        <v>0</v>
      </c>
      <c r="F119" s="120">
        <v>0.95199999999999996</v>
      </c>
      <c r="G119" s="120">
        <v>0.92400000000000004</v>
      </c>
      <c r="H119" s="115">
        <f t="shared" si="18"/>
        <v>-0.60299999999999998</v>
      </c>
      <c r="J119" s="292">
        <v>9.7000000000000003E-2</v>
      </c>
      <c r="K119" s="115">
        <f t="shared" si="19"/>
        <v>-0.7</v>
      </c>
      <c r="M119" s="123">
        <f t="shared" si="21"/>
        <v>-0.66730219256434697</v>
      </c>
      <c r="N119" s="120">
        <v>1.419</v>
      </c>
      <c r="O119" s="126">
        <f t="shared" si="13"/>
        <v>2.6575726117571082E-4</v>
      </c>
      <c r="P119" s="79">
        <f t="shared" si="20"/>
        <v>1.1833963980048936E-2</v>
      </c>
      <c r="Q119" s="97"/>
    </row>
    <row r="120" spans="2:17">
      <c r="B120" s="35" t="s">
        <v>924</v>
      </c>
      <c r="C120" s="120">
        <v>128.43100000000001</v>
      </c>
      <c r="D120" s="110">
        <v>0</v>
      </c>
      <c r="E120" s="110">
        <v>0</v>
      </c>
      <c r="F120" s="120">
        <v>132.14099999999999</v>
      </c>
      <c r="G120" s="120">
        <v>128.292</v>
      </c>
      <c r="H120" s="115">
        <f t="shared" si="18"/>
        <v>-3.7099999999999795</v>
      </c>
      <c r="J120" s="292">
        <v>10.571</v>
      </c>
      <c r="K120" s="115">
        <f t="shared" si="19"/>
        <v>-14.280999999999979</v>
      </c>
      <c r="M120" s="123">
        <f t="shared" si="21"/>
        <v>-0.10006866976848464</v>
      </c>
      <c r="N120" s="120">
        <v>372.93400000000003</v>
      </c>
      <c r="O120" s="126">
        <f t="shared" si="13"/>
        <v>6.9844903762722024E-2</v>
      </c>
      <c r="P120" s="79">
        <f t="shared" si="20"/>
        <v>6.9940861365769894E-2</v>
      </c>
      <c r="Q120" s="97"/>
    </row>
    <row r="121" spans="2:17">
      <c r="B121" s="35" t="s">
        <v>925</v>
      </c>
      <c r="C121" s="120">
        <v>13.707000000000001</v>
      </c>
      <c r="D121" s="110">
        <v>0</v>
      </c>
      <c r="E121" s="110">
        <v>0</v>
      </c>
      <c r="F121" s="120">
        <v>12.249000000000001</v>
      </c>
      <c r="G121" s="120">
        <v>11.893000000000001</v>
      </c>
      <c r="H121" s="115">
        <f t="shared" si="18"/>
        <v>1.4580000000000002</v>
      </c>
      <c r="J121" s="292">
        <v>1.0720000000000001</v>
      </c>
      <c r="K121" s="115">
        <f t="shared" si="19"/>
        <v>0.38600000000000012</v>
      </c>
      <c r="M121" s="123">
        <f t="shared" si="21"/>
        <v>2.8976803543277536E-2</v>
      </c>
      <c r="N121" s="120">
        <v>34.780999999999999</v>
      </c>
      <c r="O121" s="126">
        <f t="shared" si="13"/>
        <v>0</v>
      </c>
      <c r="P121" s="79">
        <f t="shared" si="20"/>
        <v>0</v>
      </c>
      <c r="Q121" s="97"/>
    </row>
    <row r="122" spans="2:17">
      <c r="B122" s="35" t="s">
        <v>926</v>
      </c>
      <c r="C122" s="120">
        <v>18.323</v>
      </c>
      <c r="D122" s="110">
        <v>0</v>
      </c>
      <c r="E122" s="110">
        <v>0</v>
      </c>
      <c r="F122" s="120">
        <v>11.973000000000001</v>
      </c>
      <c r="G122" s="120">
        <v>11.624000000000001</v>
      </c>
      <c r="H122" s="115">
        <f t="shared" si="18"/>
        <v>6.35</v>
      </c>
      <c r="J122" s="292">
        <v>0.95799999999999996</v>
      </c>
      <c r="K122" s="115">
        <f t="shared" si="19"/>
        <v>5.3919999999999995</v>
      </c>
      <c r="M122" s="123">
        <f t="shared" si="21"/>
        <v>0.41698244528652068</v>
      </c>
      <c r="N122" s="120">
        <v>33.981999999999999</v>
      </c>
      <c r="O122" s="126">
        <f t="shared" si="13"/>
        <v>0</v>
      </c>
      <c r="P122" s="79">
        <f t="shared" si="20"/>
        <v>0</v>
      </c>
      <c r="Q122" s="97"/>
    </row>
    <row r="123" spans="2:17">
      <c r="B123" s="35" t="s">
        <v>927</v>
      </c>
      <c r="C123" s="120">
        <v>1.94</v>
      </c>
      <c r="D123" s="110">
        <v>0</v>
      </c>
      <c r="E123" s="110">
        <v>0</v>
      </c>
      <c r="F123" s="120">
        <v>1.718</v>
      </c>
      <c r="G123" s="120">
        <v>1.6679999999999999</v>
      </c>
      <c r="H123" s="115">
        <f t="shared" si="18"/>
        <v>0.22199999999999998</v>
      </c>
      <c r="J123" s="292">
        <v>0.13700000000000001</v>
      </c>
      <c r="K123" s="115">
        <f t="shared" si="19"/>
        <v>8.4999999999999964E-2</v>
      </c>
      <c r="M123" s="123">
        <f t="shared" si="21"/>
        <v>4.5822102425875991E-2</v>
      </c>
      <c r="N123" s="120">
        <v>4.3890000000000002</v>
      </c>
      <c r="O123" s="126">
        <f t="shared" si="13"/>
        <v>0</v>
      </c>
      <c r="P123" s="79">
        <f t="shared" si="20"/>
        <v>0</v>
      </c>
      <c r="Q123" s="97"/>
    </row>
    <row r="124" spans="2:17">
      <c r="B124" s="35" t="s">
        <v>928</v>
      </c>
      <c r="C124" s="120">
        <v>6.9580000000000002</v>
      </c>
      <c r="D124" s="110">
        <v>0</v>
      </c>
      <c r="E124" s="110">
        <v>0</v>
      </c>
      <c r="F124" s="120">
        <v>7.3920000000000003</v>
      </c>
      <c r="G124" s="120">
        <v>7.1769999999999996</v>
      </c>
      <c r="H124" s="115">
        <f t="shared" si="18"/>
        <v>-0.43400000000000016</v>
      </c>
      <c r="J124" s="292">
        <v>0.59099999999999997</v>
      </c>
      <c r="K124" s="115">
        <f t="shared" si="19"/>
        <v>-1.0250000000000001</v>
      </c>
      <c r="M124" s="123">
        <f t="shared" si="21"/>
        <v>-0.12839784542152075</v>
      </c>
      <c r="N124" s="120">
        <v>18.077000000000002</v>
      </c>
      <c r="O124" s="126">
        <f t="shared" si="13"/>
        <v>3.3855489853934638E-3</v>
      </c>
      <c r="P124" s="79">
        <f t="shared" si="20"/>
        <v>5.5814183286468097E-3</v>
      </c>
      <c r="Q124" s="97"/>
    </row>
    <row r="125" spans="2:17">
      <c r="B125" s="35" t="s">
        <v>929</v>
      </c>
      <c r="C125" s="120">
        <v>0.44800000000000001</v>
      </c>
      <c r="D125" s="110">
        <v>0</v>
      </c>
      <c r="E125" s="110">
        <v>0</v>
      </c>
      <c r="F125" s="120">
        <v>0.28199999999999997</v>
      </c>
      <c r="G125" s="120">
        <v>0.27400000000000002</v>
      </c>
      <c r="H125" s="115">
        <f t="shared" si="18"/>
        <v>0.16600000000000004</v>
      </c>
      <c r="J125" s="292">
        <v>2.3E-2</v>
      </c>
      <c r="K125" s="115">
        <f t="shared" si="19"/>
        <v>0.14300000000000004</v>
      </c>
      <c r="M125" s="123">
        <f t="shared" si="21"/>
        <v>0.46885245901639361</v>
      </c>
      <c r="N125" s="120">
        <v>0.79400000000000004</v>
      </c>
      <c r="O125" s="126">
        <f t="shared" si="13"/>
        <v>0</v>
      </c>
      <c r="P125" s="79">
        <f t="shared" si="20"/>
        <v>0</v>
      </c>
      <c r="Q125" s="97"/>
    </row>
    <row r="126" spans="2:17">
      <c r="B126" s="35" t="s">
        <v>930</v>
      </c>
      <c r="C126" s="120">
        <v>4.3999999999999997E-2</v>
      </c>
      <c r="D126" s="110">
        <v>0</v>
      </c>
      <c r="E126" s="110">
        <v>0</v>
      </c>
      <c r="F126" s="120">
        <v>4.5999999999999999E-2</v>
      </c>
      <c r="G126" s="120">
        <v>4.4999999999999998E-2</v>
      </c>
      <c r="H126" s="115">
        <f t="shared" si="18"/>
        <v>-2.0000000000000018E-3</v>
      </c>
      <c r="J126" s="292">
        <v>4.0000000000000001E-3</v>
      </c>
      <c r="K126" s="115">
        <f t="shared" si="19"/>
        <v>-6.0000000000000019E-3</v>
      </c>
      <c r="M126" s="123">
        <f t="shared" si="21"/>
        <v>-0.12000000000000004</v>
      </c>
      <c r="N126" s="120">
        <v>6.6000000000000003E-2</v>
      </c>
      <c r="O126" s="126">
        <f t="shared" si="13"/>
        <v>1.23608028453819E-5</v>
      </c>
      <c r="P126" s="79">
        <f t="shared" si="20"/>
        <v>1.7799556097349945E-5</v>
      </c>
      <c r="Q126" s="97"/>
    </row>
    <row r="127" spans="2:17">
      <c r="B127" s="35" t="s">
        <v>931</v>
      </c>
      <c r="C127" s="120">
        <v>18.36</v>
      </c>
      <c r="D127" s="110">
        <v>0</v>
      </c>
      <c r="E127" s="110">
        <v>0</v>
      </c>
      <c r="F127" s="120">
        <v>16.745000000000001</v>
      </c>
      <c r="G127" s="120">
        <v>16.257000000000001</v>
      </c>
      <c r="H127" s="115">
        <f t="shared" si="18"/>
        <v>1.6149999999999984</v>
      </c>
      <c r="J127" s="292">
        <v>1.375</v>
      </c>
      <c r="K127" s="115">
        <f t="shared" si="19"/>
        <v>0.23999999999999844</v>
      </c>
      <c r="M127" s="123">
        <f t="shared" si="21"/>
        <v>1.3245033112582695E-2</v>
      </c>
      <c r="N127" s="120">
        <v>26.41</v>
      </c>
      <c r="O127" s="126">
        <f t="shared" si="13"/>
        <v>0</v>
      </c>
      <c r="P127" s="79">
        <f t="shared" si="20"/>
        <v>0</v>
      </c>
      <c r="Q127" s="97"/>
    </row>
    <row r="128" spans="2:17">
      <c r="B128" s="35" t="s">
        <v>932</v>
      </c>
      <c r="C128" s="120">
        <v>32.258000000000003</v>
      </c>
      <c r="D128" s="110">
        <v>0</v>
      </c>
      <c r="E128" s="110">
        <v>0</v>
      </c>
      <c r="F128" s="120">
        <v>31.989000000000001</v>
      </c>
      <c r="G128" s="120">
        <v>31.056999999999999</v>
      </c>
      <c r="H128" s="115">
        <f t="shared" si="18"/>
        <v>0.2690000000000019</v>
      </c>
      <c r="J128" s="292">
        <v>2.5590000000000002</v>
      </c>
      <c r="K128" s="115">
        <f t="shared" si="19"/>
        <v>-2.2899999999999983</v>
      </c>
      <c r="M128" s="123">
        <f t="shared" si="21"/>
        <v>-6.6284589556558943E-2</v>
      </c>
      <c r="N128" s="120">
        <v>47.234000000000002</v>
      </c>
      <c r="O128" s="126">
        <f t="shared" si="13"/>
        <v>8.846214569678313E-3</v>
      </c>
      <c r="P128" s="79">
        <f t="shared" si="20"/>
        <v>3.8867142448363616E-3</v>
      </c>
      <c r="Q128" s="97"/>
    </row>
    <row r="129" spans="2:17">
      <c r="B129" s="35" t="s">
        <v>933</v>
      </c>
      <c r="C129" s="120">
        <v>0.1</v>
      </c>
      <c r="D129" s="110">
        <v>0</v>
      </c>
      <c r="E129" s="110">
        <v>0</v>
      </c>
      <c r="F129" s="120">
        <v>2.1000000000000001E-2</v>
      </c>
      <c r="G129" s="120">
        <v>0.02</v>
      </c>
      <c r="H129" s="115">
        <f t="shared" si="18"/>
        <v>7.9000000000000001E-2</v>
      </c>
      <c r="J129" s="292">
        <v>2E-3</v>
      </c>
      <c r="K129" s="115">
        <f t="shared" si="19"/>
        <v>7.6999999999999999E-2</v>
      </c>
      <c r="M129" s="123">
        <f t="shared" si="21"/>
        <v>3.347826086956522</v>
      </c>
      <c r="N129" s="120">
        <v>7.6999999999999999E-2</v>
      </c>
      <c r="O129" s="126">
        <f t="shared" si="13"/>
        <v>0</v>
      </c>
      <c r="P129" s="79">
        <f t="shared" si="20"/>
        <v>0</v>
      </c>
      <c r="Q129" s="97"/>
    </row>
    <row r="130" spans="2:17">
      <c r="B130" s="35" t="s">
        <v>934</v>
      </c>
      <c r="C130" s="120">
        <v>14.865</v>
      </c>
      <c r="D130" s="110">
        <v>0</v>
      </c>
      <c r="E130" s="110">
        <v>0</v>
      </c>
      <c r="F130" s="120">
        <v>13.154999999999999</v>
      </c>
      <c r="G130" s="120">
        <v>12.772</v>
      </c>
      <c r="H130" s="115">
        <f t="shared" si="18"/>
        <v>1.7100000000000009</v>
      </c>
      <c r="J130" s="292">
        <v>1.052</v>
      </c>
      <c r="K130" s="115">
        <f t="shared" si="19"/>
        <v>0.65800000000000081</v>
      </c>
      <c r="M130" s="123">
        <f t="shared" si="21"/>
        <v>4.6315196734004423E-2</v>
      </c>
      <c r="N130" s="120">
        <v>20.571000000000002</v>
      </c>
      <c r="O130" s="126">
        <f t="shared" si="13"/>
        <v>0</v>
      </c>
      <c r="P130" s="79">
        <f t="shared" si="20"/>
        <v>0</v>
      </c>
      <c r="Q130" s="97"/>
    </row>
    <row r="131" spans="2:17">
      <c r="B131" s="35" t="s">
        <v>935</v>
      </c>
      <c r="C131" s="120">
        <v>18.193999999999999</v>
      </c>
      <c r="D131" s="110">
        <v>0</v>
      </c>
      <c r="E131" s="110">
        <v>0</v>
      </c>
      <c r="F131" s="120">
        <v>15.926</v>
      </c>
      <c r="G131" s="120">
        <v>15.462</v>
      </c>
      <c r="H131" s="115">
        <f t="shared" si="18"/>
        <v>2.2679999999999989</v>
      </c>
      <c r="J131" s="292">
        <v>1.4059999999999999</v>
      </c>
      <c r="K131" s="115">
        <f t="shared" si="19"/>
        <v>0.86199999999999899</v>
      </c>
      <c r="M131" s="123">
        <f t="shared" si="21"/>
        <v>4.97345949688437E-2</v>
      </c>
      <c r="N131" s="120">
        <v>35.353999999999999</v>
      </c>
      <c r="O131" s="126">
        <f t="shared" si="13"/>
        <v>0</v>
      </c>
      <c r="P131" s="79">
        <f t="shared" si="20"/>
        <v>0</v>
      </c>
      <c r="Q131" s="97"/>
    </row>
    <row r="132" spans="2:17">
      <c r="B132" s="35" t="s">
        <v>936</v>
      </c>
      <c r="C132" s="120">
        <v>0.4</v>
      </c>
      <c r="D132" s="110">
        <v>0</v>
      </c>
      <c r="E132" s="110">
        <v>0</v>
      </c>
      <c r="F132" s="120">
        <v>0.18099999999999999</v>
      </c>
      <c r="G132" s="120">
        <v>0.17599999999999999</v>
      </c>
      <c r="H132" s="115">
        <f t="shared" si="18"/>
        <v>0.21900000000000003</v>
      </c>
      <c r="J132" s="292">
        <v>1.4999999999999999E-2</v>
      </c>
      <c r="K132" s="115">
        <f t="shared" si="19"/>
        <v>0.20400000000000001</v>
      </c>
      <c r="M132" s="123">
        <f t="shared" si="21"/>
        <v>1.0408163265306123</v>
      </c>
      <c r="N132" s="120">
        <v>0.13500000000000001</v>
      </c>
      <c r="O132" s="126">
        <f t="shared" si="13"/>
        <v>0</v>
      </c>
      <c r="P132" s="79">
        <f t="shared" si="20"/>
        <v>0</v>
      </c>
      <c r="Q132" s="97"/>
    </row>
    <row r="133" spans="2:17">
      <c r="B133" s="35" t="s">
        <v>937</v>
      </c>
      <c r="C133" s="120">
        <v>0.39900000000000002</v>
      </c>
      <c r="D133" s="110">
        <v>0</v>
      </c>
      <c r="E133" s="110">
        <v>0</v>
      </c>
      <c r="F133" s="120">
        <v>0.26500000000000001</v>
      </c>
      <c r="G133" s="120">
        <v>0.25700000000000001</v>
      </c>
      <c r="H133" s="115">
        <f t="shared" si="18"/>
        <v>0.13400000000000001</v>
      </c>
      <c r="J133" s="292">
        <v>2.1000000000000001E-2</v>
      </c>
      <c r="K133" s="115">
        <f t="shared" si="19"/>
        <v>0.113</v>
      </c>
      <c r="M133" s="123">
        <f t="shared" si="21"/>
        <v>0.39510489510489505</v>
      </c>
      <c r="N133" s="120">
        <v>0.91200000000000003</v>
      </c>
      <c r="O133" s="126">
        <f t="shared" si="13"/>
        <v>0</v>
      </c>
      <c r="P133" s="79">
        <f t="shared" si="20"/>
        <v>0</v>
      </c>
      <c r="Q133" s="97"/>
    </row>
    <row r="134" spans="2:17">
      <c r="B134" s="35" t="s">
        <v>938</v>
      </c>
      <c r="C134" s="120">
        <v>0.27400000000000002</v>
      </c>
      <c r="D134" s="110">
        <v>0</v>
      </c>
      <c r="E134" s="110">
        <v>0</v>
      </c>
      <c r="F134" s="120">
        <v>0.151</v>
      </c>
      <c r="G134" s="120">
        <v>0.14599999999999999</v>
      </c>
      <c r="H134" s="115">
        <f t="shared" si="18"/>
        <v>0.12300000000000003</v>
      </c>
      <c r="J134" s="292">
        <v>1.2E-2</v>
      </c>
      <c r="K134" s="115">
        <f t="shared" si="19"/>
        <v>0.11100000000000003</v>
      </c>
      <c r="M134" s="123">
        <f t="shared" si="21"/>
        <v>0.68098159509202472</v>
      </c>
      <c r="N134" s="120">
        <v>0.34300000000000003</v>
      </c>
      <c r="O134" s="126">
        <f t="shared" si="13"/>
        <v>0</v>
      </c>
      <c r="P134" s="79">
        <f t="shared" si="20"/>
        <v>0</v>
      </c>
      <c r="Q134" s="97"/>
    </row>
    <row r="135" spans="2:17">
      <c r="B135" s="35" t="s">
        <v>939</v>
      </c>
      <c r="C135" s="120">
        <v>0.11899999999999999</v>
      </c>
      <c r="D135" s="110">
        <v>0</v>
      </c>
      <c r="E135" s="110">
        <v>0</v>
      </c>
      <c r="F135" s="120">
        <v>6.3E-2</v>
      </c>
      <c r="G135" s="120">
        <v>6.0999999999999999E-2</v>
      </c>
      <c r="H135" s="115">
        <f t="shared" si="18"/>
        <v>5.5999999999999994E-2</v>
      </c>
      <c r="J135" s="292">
        <v>5.0000000000000001E-3</v>
      </c>
      <c r="K135" s="115">
        <f t="shared" si="19"/>
        <v>5.0999999999999997E-2</v>
      </c>
      <c r="M135" s="123">
        <f t="shared" si="21"/>
        <v>0.74999999999999989</v>
      </c>
      <c r="N135" s="120">
        <v>0.23100000000000001</v>
      </c>
      <c r="O135" s="126">
        <f t="shared" si="13"/>
        <v>0</v>
      </c>
      <c r="P135" s="79">
        <f t="shared" si="20"/>
        <v>0</v>
      </c>
      <c r="Q135" s="97"/>
    </row>
    <row r="136" spans="2:17">
      <c r="B136" s="35" t="s">
        <v>940</v>
      </c>
      <c r="C136" s="120">
        <v>9.9000000000000005E-2</v>
      </c>
      <c r="D136" s="110">
        <v>0</v>
      </c>
      <c r="E136" s="110">
        <v>0</v>
      </c>
      <c r="F136" s="120">
        <v>6.0999999999999999E-2</v>
      </c>
      <c r="G136" s="120">
        <v>5.8999999999999997E-2</v>
      </c>
      <c r="H136" s="115">
        <f t="shared" si="18"/>
        <v>3.8000000000000006E-2</v>
      </c>
      <c r="J136" s="292">
        <v>5.0000000000000001E-3</v>
      </c>
      <c r="K136" s="115">
        <f t="shared" si="19"/>
        <v>3.3000000000000008E-2</v>
      </c>
      <c r="M136" s="123">
        <f t="shared" si="21"/>
        <v>0.50000000000000011</v>
      </c>
      <c r="N136" s="120">
        <v>5.8999999999999997E-2</v>
      </c>
      <c r="O136" s="126">
        <f t="shared" si="13"/>
        <v>0</v>
      </c>
      <c r="P136" s="79">
        <f t="shared" si="20"/>
        <v>0</v>
      </c>
      <c r="Q136" s="97"/>
    </row>
    <row r="137" spans="2:17">
      <c r="B137" s="35" t="s">
        <v>941</v>
      </c>
      <c r="C137" s="120">
        <v>9.9000000000000005E-2</v>
      </c>
      <c r="D137" s="110">
        <v>0</v>
      </c>
      <c r="E137" s="110">
        <v>0</v>
      </c>
      <c r="F137" s="120">
        <v>5.1999999999999998E-2</v>
      </c>
      <c r="G137" s="120">
        <v>0.05</v>
      </c>
      <c r="H137" s="115">
        <f t="shared" si="18"/>
        <v>4.7000000000000007E-2</v>
      </c>
      <c r="J137" s="292">
        <v>4.0000000000000001E-3</v>
      </c>
      <c r="K137" s="115">
        <f t="shared" si="19"/>
        <v>4.300000000000001E-2</v>
      </c>
      <c r="M137" s="123">
        <f t="shared" si="21"/>
        <v>0.76785714285714313</v>
      </c>
      <c r="N137" s="120">
        <v>0.21199999999999999</v>
      </c>
      <c r="O137" s="126">
        <f t="shared" si="13"/>
        <v>0</v>
      </c>
      <c r="P137" s="79">
        <f t="shared" si="20"/>
        <v>0</v>
      </c>
      <c r="Q137" s="97"/>
    </row>
    <row r="138" spans="2:17">
      <c r="B138" s="35" t="s">
        <v>942</v>
      </c>
      <c r="C138" s="120">
        <v>9.9000000000000005E-2</v>
      </c>
      <c r="D138" s="110">
        <v>0</v>
      </c>
      <c r="E138" s="110">
        <v>0</v>
      </c>
      <c r="F138" s="120">
        <v>8.2000000000000003E-2</v>
      </c>
      <c r="G138" s="120">
        <v>0.08</v>
      </c>
      <c r="H138" s="115">
        <f>+C138+D138-E138-F138</f>
        <v>1.7000000000000001E-2</v>
      </c>
      <c r="J138" s="292">
        <v>7.0000000000000001E-3</v>
      </c>
      <c r="K138" s="115">
        <f>+H138-J138</f>
        <v>1.0000000000000002E-2</v>
      </c>
      <c r="M138" s="123">
        <f>+IF(ISERROR(K138/(F138+J138)),0,K138/(F138+J138))</f>
        <v>0.11235955056179776</v>
      </c>
      <c r="N138" s="120">
        <v>0.121</v>
      </c>
      <c r="O138" s="126">
        <f t="shared" si="13"/>
        <v>0</v>
      </c>
      <c r="P138" s="79">
        <f>(M138^2*O138)*100</f>
        <v>0</v>
      </c>
      <c r="Q138" s="97"/>
    </row>
    <row r="139" spans="2:17">
      <c r="B139" s="35" t="s">
        <v>943</v>
      </c>
      <c r="C139" s="120">
        <v>0.19900000000000001</v>
      </c>
      <c r="D139" s="110">
        <v>0</v>
      </c>
      <c r="E139" s="110">
        <v>0</v>
      </c>
      <c r="F139" s="120">
        <v>9.4E-2</v>
      </c>
      <c r="G139" s="120">
        <v>9.0999999999999998E-2</v>
      </c>
      <c r="H139" s="115">
        <f t="shared" ref="H139:H162" si="22">+C139+D139-E139-F139</f>
        <v>0.10500000000000001</v>
      </c>
      <c r="J139" s="292">
        <v>7.0000000000000001E-3</v>
      </c>
      <c r="K139" s="115">
        <f t="shared" ref="K139:K162" si="23">+H139-J139</f>
        <v>9.8000000000000004E-2</v>
      </c>
      <c r="M139" s="123">
        <f>+IF(ISERROR(K139/(F139+J139)),0,K139/(F139+J139))</f>
        <v>0.97029702970297027</v>
      </c>
      <c r="N139" s="120">
        <v>0.13800000000000001</v>
      </c>
      <c r="O139" s="126">
        <f t="shared" si="13"/>
        <v>0</v>
      </c>
      <c r="P139" s="79">
        <f t="shared" ref="P139:P162" si="24">(M139^2*O139)*100</f>
        <v>0</v>
      </c>
      <c r="Q139" s="97"/>
    </row>
    <row r="140" spans="2:17">
      <c r="B140" s="35" t="s">
        <v>944</v>
      </c>
      <c r="C140" s="120">
        <v>8.19</v>
      </c>
      <c r="D140" s="110">
        <v>0</v>
      </c>
      <c r="E140" s="110">
        <v>0</v>
      </c>
      <c r="F140" s="120">
        <v>5.1219999999999999</v>
      </c>
      <c r="G140" s="120">
        <v>4.9720000000000004</v>
      </c>
      <c r="H140" s="115">
        <f t="shared" si="22"/>
        <v>3.0679999999999996</v>
      </c>
      <c r="J140" s="292">
        <v>0.41</v>
      </c>
      <c r="K140" s="115">
        <f t="shared" si="23"/>
        <v>2.6579999999999995</v>
      </c>
      <c r="M140" s="123">
        <f t="shared" ref="M140:M162" si="25">+IF(ISERROR(K140/(F140+J140)),0,K140/(F140+J140))</f>
        <v>0.48047722342733179</v>
      </c>
      <c r="N140" s="120">
        <v>5.3490000000000002</v>
      </c>
      <c r="O140" s="126">
        <f t="shared" si="13"/>
        <v>0</v>
      </c>
      <c r="P140" s="79">
        <f t="shared" si="24"/>
        <v>0</v>
      </c>
      <c r="Q140" s="97"/>
    </row>
    <row r="141" spans="2:17">
      <c r="B141" s="35" t="s">
        <v>945</v>
      </c>
      <c r="C141" s="120">
        <v>0.14899999999999999</v>
      </c>
      <c r="D141" s="110">
        <v>0</v>
      </c>
      <c r="E141" s="110">
        <v>0</v>
      </c>
      <c r="F141" s="120">
        <v>0.112</v>
      </c>
      <c r="G141" s="120">
        <v>0.109</v>
      </c>
      <c r="H141" s="115">
        <f t="shared" si="22"/>
        <v>3.6999999999999991E-2</v>
      </c>
      <c r="J141" s="292">
        <v>8.9999999999999993E-3</v>
      </c>
      <c r="K141" s="115">
        <f t="shared" si="23"/>
        <v>2.799999999999999E-2</v>
      </c>
      <c r="M141" s="123">
        <f t="shared" si="25"/>
        <v>0.23140495867768587</v>
      </c>
      <c r="N141" s="120">
        <v>0.222</v>
      </c>
      <c r="O141" s="126">
        <f t="shared" si="13"/>
        <v>0</v>
      </c>
      <c r="P141" s="79">
        <f t="shared" si="24"/>
        <v>0</v>
      </c>
      <c r="Q141" s="97"/>
    </row>
    <row r="142" spans="2:17">
      <c r="B142" s="35" t="s">
        <v>946</v>
      </c>
      <c r="C142" s="120">
        <v>2.871</v>
      </c>
      <c r="D142" s="110">
        <v>0</v>
      </c>
      <c r="E142" s="110">
        <v>0</v>
      </c>
      <c r="F142" s="120">
        <v>2.3690000000000002</v>
      </c>
      <c r="G142" s="120">
        <v>2.2999999999999998</v>
      </c>
      <c r="H142" s="115">
        <f t="shared" si="22"/>
        <v>0.50199999999999978</v>
      </c>
      <c r="J142" s="292">
        <v>0.19800000000000001</v>
      </c>
      <c r="K142" s="115">
        <f t="shared" si="23"/>
        <v>0.30399999999999977</v>
      </c>
      <c r="M142" s="123">
        <f t="shared" si="25"/>
        <v>0.11842617841838712</v>
      </c>
      <c r="N142" s="120">
        <v>5.8049999999999997</v>
      </c>
      <c r="O142" s="126">
        <f t="shared" ref="O142:O205" si="26">IF(K142&lt;0,N142/$N$263,0)</f>
        <v>0</v>
      </c>
      <c r="P142" s="79">
        <f t="shared" si="24"/>
        <v>0</v>
      </c>
      <c r="Q142" s="97"/>
    </row>
    <row r="143" spans="2:17">
      <c r="B143" s="35" t="s">
        <v>947</v>
      </c>
      <c r="C143" s="120">
        <v>6.3E-2</v>
      </c>
      <c r="D143" s="110">
        <v>0</v>
      </c>
      <c r="E143" s="110">
        <v>0</v>
      </c>
      <c r="F143" s="120">
        <v>3.4000000000000002E-2</v>
      </c>
      <c r="G143" s="120">
        <v>3.3000000000000002E-2</v>
      </c>
      <c r="H143" s="115">
        <f t="shared" si="22"/>
        <v>2.8999999999999998E-2</v>
      </c>
      <c r="J143" s="292">
        <v>3.0000000000000001E-3</v>
      </c>
      <c r="K143" s="115">
        <f t="shared" si="23"/>
        <v>2.5999999999999999E-2</v>
      </c>
      <c r="M143" s="123">
        <f t="shared" si="25"/>
        <v>0.70270270270270252</v>
      </c>
      <c r="N143" s="120">
        <v>0.106</v>
      </c>
      <c r="O143" s="126">
        <f t="shared" si="26"/>
        <v>0</v>
      </c>
      <c r="P143" s="79">
        <f t="shared" si="24"/>
        <v>0</v>
      </c>
      <c r="Q143" s="97"/>
    </row>
    <row r="144" spans="2:17">
      <c r="B144" s="35" t="s">
        <v>948</v>
      </c>
      <c r="C144" s="120">
        <v>0.129</v>
      </c>
      <c r="D144" s="110">
        <v>0</v>
      </c>
      <c r="E144" s="110">
        <v>0</v>
      </c>
      <c r="F144" s="120">
        <v>0.128</v>
      </c>
      <c r="G144" s="120">
        <v>0.124</v>
      </c>
      <c r="H144" s="115">
        <f t="shared" si="22"/>
        <v>1.0000000000000009E-3</v>
      </c>
      <c r="J144" s="292">
        <v>0.01</v>
      </c>
      <c r="K144" s="115">
        <f t="shared" si="23"/>
        <v>-8.9999999999999993E-3</v>
      </c>
      <c r="M144" s="123">
        <f t="shared" si="25"/>
        <v>-6.521739130434781E-2</v>
      </c>
      <c r="N144" s="120">
        <v>0.21099999999999999</v>
      </c>
      <c r="O144" s="126">
        <f t="shared" si="26"/>
        <v>3.9517112126902735E-5</v>
      </c>
      <c r="P144" s="79">
        <f t="shared" si="24"/>
        <v>1.6807845422595676E-5</v>
      </c>
      <c r="Q144" s="97"/>
    </row>
    <row r="145" spans="2:17">
      <c r="B145" s="35" t="s">
        <v>949</v>
      </c>
      <c r="C145" s="120">
        <v>0.54700000000000004</v>
      </c>
      <c r="D145" s="110">
        <v>0</v>
      </c>
      <c r="E145" s="110">
        <v>0</v>
      </c>
      <c r="F145" s="120">
        <v>0.435</v>
      </c>
      <c r="G145" s="120">
        <v>0.42199999999999999</v>
      </c>
      <c r="H145" s="115">
        <f t="shared" si="22"/>
        <v>0.11200000000000004</v>
      </c>
      <c r="J145" s="292">
        <v>3.5000000000000003E-2</v>
      </c>
      <c r="K145" s="115">
        <f t="shared" si="23"/>
        <v>7.7000000000000041E-2</v>
      </c>
      <c r="M145" s="123">
        <f t="shared" si="25"/>
        <v>0.16382978723404265</v>
      </c>
      <c r="N145" s="120">
        <v>0.57199999999999995</v>
      </c>
      <c r="O145" s="126">
        <f t="shared" si="26"/>
        <v>0</v>
      </c>
      <c r="P145" s="79">
        <f t="shared" si="24"/>
        <v>0</v>
      </c>
      <c r="Q145" s="97"/>
    </row>
    <row r="146" spans="2:17">
      <c r="B146" s="35" t="s">
        <v>950</v>
      </c>
      <c r="C146" s="120">
        <v>2.778</v>
      </c>
      <c r="D146" s="110">
        <v>0</v>
      </c>
      <c r="E146" s="110">
        <v>0</v>
      </c>
      <c r="F146" s="120">
        <v>3.0289999999999999</v>
      </c>
      <c r="G146" s="120">
        <v>2.9409999999999998</v>
      </c>
      <c r="H146" s="115">
        <f t="shared" si="22"/>
        <v>-0.25099999999999989</v>
      </c>
      <c r="J146" s="292">
        <v>0.247</v>
      </c>
      <c r="K146" s="115">
        <f t="shared" si="23"/>
        <v>-0.49799999999999989</v>
      </c>
      <c r="M146" s="123">
        <f t="shared" si="25"/>
        <v>-0.152014652014652</v>
      </c>
      <c r="N146" s="120">
        <v>5.8780000000000001</v>
      </c>
      <c r="O146" s="126">
        <f t="shared" si="26"/>
        <v>1.1008605928053759E-3</v>
      </c>
      <c r="P146" s="79">
        <f t="shared" si="24"/>
        <v>2.5439186839472665E-3</v>
      </c>
      <c r="Q146" s="97"/>
    </row>
    <row r="147" spans="2:17">
      <c r="B147" s="35" t="s">
        <v>951</v>
      </c>
      <c r="C147" s="120">
        <v>0.42799999999999999</v>
      </c>
      <c r="D147" s="110">
        <v>0</v>
      </c>
      <c r="E147" s="110">
        <v>0</v>
      </c>
      <c r="F147" s="120">
        <v>0.152</v>
      </c>
      <c r="G147" s="120">
        <v>0.14799999999999999</v>
      </c>
      <c r="H147" s="115">
        <f t="shared" si="22"/>
        <v>0.27600000000000002</v>
      </c>
      <c r="J147" s="292">
        <v>1.2E-2</v>
      </c>
      <c r="K147" s="115">
        <f t="shared" si="23"/>
        <v>0.26400000000000001</v>
      </c>
      <c r="M147" s="123">
        <f t="shared" si="25"/>
        <v>1.6097560975609757</v>
      </c>
      <c r="N147" s="120">
        <v>0.48199999999999998</v>
      </c>
      <c r="O147" s="126">
        <f t="shared" si="26"/>
        <v>0</v>
      </c>
      <c r="P147" s="79">
        <f t="shared" si="24"/>
        <v>0</v>
      </c>
      <c r="Q147" s="97"/>
    </row>
    <row r="148" spans="2:17">
      <c r="B148" s="35" t="s">
        <v>952</v>
      </c>
      <c r="C148" s="120">
        <v>8.2000000000000003E-2</v>
      </c>
      <c r="D148" s="110">
        <v>0</v>
      </c>
      <c r="E148" s="110">
        <v>0</v>
      </c>
      <c r="F148" s="120">
        <v>1.7999999999999999E-2</v>
      </c>
      <c r="G148" s="120">
        <v>1.7000000000000001E-2</v>
      </c>
      <c r="H148" s="115">
        <f t="shared" si="22"/>
        <v>6.4000000000000001E-2</v>
      </c>
      <c r="J148" s="292">
        <v>1E-3</v>
      </c>
      <c r="K148" s="115">
        <f t="shared" si="23"/>
        <v>6.3E-2</v>
      </c>
      <c r="M148" s="123">
        <f t="shared" si="25"/>
        <v>3.3157894736842106</v>
      </c>
      <c r="N148" s="120">
        <v>0.09</v>
      </c>
      <c r="O148" s="126">
        <f t="shared" si="26"/>
        <v>0</v>
      </c>
      <c r="P148" s="79">
        <f t="shared" si="24"/>
        <v>0</v>
      </c>
      <c r="Q148" s="97"/>
    </row>
    <row r="149" spans="2:17">
      <c r="B149" s="35" t="s">
        <v>953</v>
      </c>
      <c r="C149" s="120">
        <v>3.0000000000000001E-3</v>
      </c>
      <c r="D149" s="110">
        <v>0</v>
      </c>
      <c r="E149" s="110">
        <v>0</v>
      </c>
      <c r="F149" s="120">
        <v>6.0000000000000001E-3</v>
      </c>
      <c r="G149" s="120">
        <v>6.0000000000000001E-3</v>
      </c>
      <c r="H149" s="115">
        <f t="shared" si="22"/>
        <v>-3.0000000000000001E-3</v>
      </c>
      <c r="J149" s="292">
        <v>0</v>
      </c>
      <c r="K149" s="115">
        <f t="shared" si="23"/>
        <v>-3.0000000000000001E-3</v>
      </c>
      <c r="M149" s="123">
        <f t="shared" si="25"/>
        <v>-0.5</v>
      </c>
      <c r="N149" s="120">
        <v>0.02</v>
      </c>
      <c r="O149" s="126">
        <f t="shared" si="26"/>
        <v>3.7456978319339091E-6</v>
      </c>
      <c r="P149" s="79">
        <f t="shared" si="24"/>
        <v>9.3642445798347722E-5</v>
      </c>
      <c r="Q149" s="97"/>
    </row>
    <row r="150" spans="2:17">
      <c r="B150" s="35" t="s">
        <v>954</v>
      </c>
      <c r="C150" s="120">
        <v>0.19600000000000001</v>
      </c>
      <c r="D150" s="110">
        <v>0</v>
      </c>
      <c r="E150" s="110">
        <v>0</v>
      </c>
      <c r="F150" s="120">
        <v>0.13700000000000001</v>
      </c>
      <c r="G150" s="120">
        <v>0.13300000000000001</v>
      </c>
      <c r="H150" s="115">
        <f t="shared" si="22"/>
        <v>5.8999999999999997E-2</v>
      </c>
      <c r="J150" s="292">
        <v>1.0999999999999999E-2</v>
      </c>
      <c r="K150" s="115">
        <f t="shared" si="23"/>
        <v>4.8000000000000001E-2</v>
      </c>
      <c r="M150" s="123">
        <f t="shared" si="25"/>
        <v>0.32432432432432429</v>
      </c>
      <c r="N150" s="120">
        <v>0.159</v>
      </c>
      <c r="O150" s="126">
        <f t="shared" si="26"/>
        <v>0</v>
      </c>
      <c r="P150" s="79">
        <f t="shared" si="24"/>
        <v>0</v>
      </c>
      <c r="Q150" s="97"/>
    </row>
    <row r="151" spans="2:17">
      <c r="B151" s="35" t="s">
        <v>955</v>
      </c>
      <c r="C151" s="120">
        <v>0.08</v>
      </c>
      <c r="D151" s="110">
        <v>0</v>
      </c>
      <c r="E151" s="110">
        <v>0</v>
      </c>
      <c r="F151" s="120">
        <v>4.8000000000000001E-2</v>
      </c>
      <c r="G151" s="120">
        <v>4.7E-2</v>
      </c>
      <c r="H151" s="115">
        <f t="shared" si="22"/>
        <v>3.2000000000000001E-2</v>
      </c>
      <c r="J151" s="292">
        <v>6.0000000000000001E-3</v>
      </c>
      <c r="K151" s="115">
        <f t="shared" si="23"/>
        <v>2.6000000000000002E-2</v>
      </c>
      <c r="M151" s="123">
        <f t="shared" si="25"/>
        <v>0.48148148148148151</v>
      </c>
      <c r="N151" s="120">
        <v>0.154</v>
      </c>
      <c r="O151" s="126">
        <f t="shared" si="26"/>
        <v>0</v>
      </c>
      <c r="P151" s="79">
        <f t="shared" si="24"/>
        <v>0</v>
      </c>
      <c r="Q151" s="97"/>
    </row>
    <row r="152" spans="2:17">
      <c r="B152" s="35" t="s">
        <v>956</v>
      </c>
      <c r="C152" s="120">
        <v>0.46800000000000003</v>
      </c>
      <c r="D152" s="110">
        <v>0</v>
      </c>
      <c r="E152" s="110">
        <v>0</v>
      </c>
      <c r="F152" s="120">
        <v>0.28399999999999997</v>
      </c>
      <c r="G152" s="120">
        <v>0.27600000000000002</v>
      </c>
      <c r="H152" s="115">
        <f t="shared" si="22"/>
        <v>0.18400000000000005</v>
      </c>
      <c r="J152" s="292">
        <v>2.3E-2</v>
      </c>
      <c r="K152" s="115">
        <f t="shared" si="23"/>
        <v>0.16100000000000006</v>
      </c>
      <c r="M152" s="123">
        <f t="shared" si="25"/>
        <v>0.52442996742671033</v>
      </c>
      <c r="N152" s="120">
        <v>0.39600000000000002</v>
      </c>
      <c r="O152" s="126">
        <f t="shared" si="26"/>
        <v>0</v>
      </c>
      <c r="P152" s="79">
        <f t="shared" si="24"/>
        <v>0</v>
      </c>
      <c r="Q152" s="97"/>
    </row>
    <row r="153" spans="2:17">
      <c r="B153" s="35" t="s">
        <v>957</v>
      </c>
      <c r="C153" s="120">
        <v>0.14899999999999999</v>
      </c>
      <c r="D153" s="110">
        <v>0</v>
      </c>
      <c r="E153" s="110">
        <v>0</v>
      </c>
      <c r="F153" s="120">
        <v>5.8999999999999997E-2</v>
      </c>
      <c r="G153" s="120">
        <v>5.7000000000000002E-2</v>
      </c>
      <c r="H153" s="115">
        <f t="shared" si="22"/>
        <v>0.09</v>
      </c>
      <c r="J153" s="292">
        <v>5.0000000000000001E-3</v>
      </c>
      <c r="K153" s="115">
        <f t="shared" si="23"/>
        <v>8.4999999999999992E-2</v>
      </c>
      <c r="M153" s="123">
        <f t="shared" si="25"/>
        <v>1.3281249999999998</v>
      </c>
      <c r="N153" s="120">
        <v>0.18</v>
      </c>
      <c r="O153" s="126">
        <f t="shared" si="26"/>
        <v>0</v>
      </c>
      <c r="P153" s="79">
        <f t="shared" si="24"/>
        <v>0</v>
      </c>
      <c r="Q153" s="97"/>
    </row>
    <row r="154" spans="2:17">
      <c r="B154" s="35" t="s">
        <v>958</v>
      </c>
      <c r="C154" s="120">
        <v>0.13900000000000001</v>
      </c>
      <c r="D154" s="110">
        <v>0</v>
      </c>
      <c r="E154" s="110">
        <v>0</v>
      </c>
      <c r="F154" s="120">
        <v>0.11</v>
      </c>
      <c r="G154" s="120">
        <v>0.107</v>
      </c>
      <c r="H154" s="115">
        <f t="shared" si="22"/>
        <v>2.9000000000000012E-2</v>
      </c>
      <c r="J154" s="292">
        <v>8.9999999999999993E-3</v>
      </c>
      <c r="K154" s="115">
        <f t="shared" si="23"/>
        <v>2.0000000000000011E-2</v>
      </c>
      <c r="M154" s="123">
        <f t="shared" si="25"/>
        <v>0.1680672268907564</v>
      </c>
      <c r="N154" s="120">
        <v>0.13900000000000001</v>
      </c>
      <c r="O154" s="126">
        <f t="shared" si="26"/>
        <v>0</v>
      </c>
      <c r="P154" s="79">
        <f t="shared" si="24"/>
        <v>0</v>
      </c>
      <c r="Q154" s="97"/>
    </row>
    <row r="155" spans="2:17">
      <c r="B155" s="35" t="s">
        <v>959</v>
      </c>
      <c r="C155" s="120">
        <v>0.90900000000000003</v>
      </c>
      <c r="D155" s="110">
        <v>0</v>
      </c>
      <c r="E155" s="110">
        <v>0</v>
      </c>
      <c r="F155" s="120">
        <v>0.81699999999999995</v>
      </c>
      <c r="G155" s="120">
        <v>0.79300000000000004</v>
      </c>
      <c r="H155" s="115">
        <f t="shared" si="22"/>
        <v>9.2000000000000082E-2</v>
      </c>
      <c r="J155" s="292">
        <v>7.8E-2</v>
      </c>
      <c r="K155" s="115">
        <f t="shared" si="23"/>
        <v>1.4000000000000082E-2</v>
      </c>
      <c r="M155" s="123">
        <f t="shared" si="25"/>
        <v>1.5642458100558754E-2</v>
      </c>
      <c r="N155" s="120">
        <v>1.002</v>
      </c>
      <c r="O155" s="126">
        <f t="shared" si="26"/>
        <v>0</v>
      </c>
      <c r="P155" s="79">
        <f t="shared" si="24"/>
        <v>0</v>
      </c>
      <c r="Q155" s="97"/>
    </row>
    <row r="156" spans="2:17">
      <c r="B156" s="35" t="s">
        <v>960</v>
      </c>
      <c r="C156" s="120">
        <v>0</v>
      </c>
      <c r="D156" s="110">
        <v>0</v>
      </c>
      <c r="E156" s="110">
        <v>0</v>
      </c>
      <c r="F156" s="120">
        <v>2.5000000000000001E-2</v>
      </c>
      <c r="G156" s="120">
        <v>2.4E-2</v>
      </c>
      <c r="H156" s="115">
        <f t="shared" si="22"/>
        <v>-2.5000000000000001E-2</v>
      </c>
      <c r="J156" s="292">
        <v>2E-3</v>
      </c>
      <c r="K156" s="115">
        <f t="shared" si="23"/>
        <v>-2.7000000000000003E-2</v>
      </c>
      <c r="M156" s="123">
        <f t="shared" si="25"/>
        <v>-1</v>
      </c>
      <c r="N156" s="120">
        <v>1.7000000000000001E-2</v>
      </c>
      <c r="O156" s="126">
        <f t="shared" si="26"/>
        <v>3.1838431571438229E-6</v>
      </c>
      <c r="P156" s="79">
        <f t="shared" si="24"/>
        <v>3.1838431571438227E-4</v>
      </c>
      <c r="Q156" s="97"/>
    </row>
    <row r="157" spans="2:17">
      <c r="B157" s="35" t="s">
        <v>961</v>
      </c>
      <c r="C157" s="120">
        <v>0.44800000000000001</v>
      </c>
      <c r="D157" s="110">
        <v>0</v>
      </c>
      <c r="E157" s="110">
        <v>0</v>
      </c>
      <c r="F157" s="120">
        <v>0.61899999999999999</v>
      </c>
      <c r="G157" s="120">
        <v>0.60099999999999998</v>
      </c>
      <c r="H157" s="115">
        <f t="shared" si="22"/>
        <v>-0.17099999999999999</v>
      </c>
      <c r="J157" s="292">
        <v>6.9000000000000006E-2</v>
      </c>
      <c r="K157" s="115">
        <f t="shared" si="23"/>
        <v>-0.24</v>
      </c>
      <c r="M157" s="123">
        <f t="shared" si="25"/>
        <v>-0.34883720930232559</v>
      </c>
      <c r="N157" s="120">
        <v>1.0169999999999999</v>
      </c>
      <c r="O157" s="126">
        <f t="shared" si="26"/>
        <v>1.9046873475383924E-4</v>
      </c>
      <c r="P157" s="79">
        <f t="shared" si="24"/>
        <v>2.3177644845653773E-3</v>
      </c>
      <c r="Q157" s="97"/>
    </row>
    <row r="158" spans="2:17">
      <c r="B158" s="35" t="s">
        <v>962</v>
      </c>
      <c r="C158" s="120">
        <v>9.0999999999999998E-2</v>
      </c>
      <c r="D158" s="110">
        <v>0</v>
      </c>
      <c r="E158" s="110">
        <v>0</v>
      </c>
      <c r="F158" s="120">
        <v>4.5999999999999999E-2</v>
      </c>
      <c r="G158" s="120">
        <v>4.4999999999999998E-2</v>
      </c>
      <c r="H158" s="115">
        <f t="shared" si="22"/>
        <v>4.4999999999999998E-2</v>
      </c>
      <c r="J158" s="292">
        <v>4.0000000000000001E-3</v>
      </c>
      <c r="K158" s="115">
        <f t="shared" si="23"/>
        <v>4.0999999999999995E-2</v>
      </c>
      <c r="M158" s="123">
        <f t="shared" si="25"/>
        <v>0.81999999999999984</v>
      </c>
      <c r="N158" s="120">
        <v>0.13300000000000001</v>
      </c>
      <c r="O158" s="126">
        <f t="shared" si="26"/>
        <v>0</v>
      </c>
      <c r="P158" s="79">
        <f t="shared" si="24"/>
        <v>0</v>
      </c>
      <c r="Q158" s="97"/>
    </row>
    <row r="159" spans="2:17">
      <c r="B159" s="35" t="s">
        <v>963</v>
      </c>
      <c r="C159" s="120">
        <v>0.16300000000000001</v>
      </c>
      <c r="D159" s="110">
        <v>0</v>
      </c>
      <c r="E159" s="110">
        <v>0</v>
      </c>
      <c r="F159" s="120">
        <v>0.14299999999999999</v>
      </c>
      <c r="G159" s="120">
        <v>0.13900000000000001</v>
      </c>
      <c r="H159" s="115">
        <f t="shared" si="22"/>
        <v>2.0000000000000018E-2</v>
      </c>
      <c r="J159" s="292">
        <v>1.0999999999999999E-2</v>
      </c>
      <c r="K159" s="115">
        <f t="shared" si="23"/>
        <v>9.0000000000000184E-3</v>
      </c>
      <c r="M159" s="123">
        <f t="shared" si="25"/>
        <v>5.8441558441558565E-2</v>
      </c>
      <c r="N159" s="120">
        <v>0.29199999999999998</v>
      </c>
      <c r="O159" s="126">
        <f t="shared" si="26"/>
        <v>0</v>
      </c>
      <c r="P159" s="79">
        <f t="shared" si="24"/>
        <v>0</v>
      </c>
      <c r="Q159" s="97"/>
    </row>
    <row r="160" spans="2:17">
      <c r="B160" s="35" t="s">
        <v>964</v>
      </c>
      <c r="C160" s="120">
        <v>0.61699999999999999</v>
      </c>
      <c r="D160" s="110">
        <v>0</v>
      </c>
      <c r="E160" s="110">
        <v>0</v>
      </c>
      <c r="F160" s="120">
        <v>0.38100000000000001</v>
      </c>
      <c r="G160" s="120">
        <v>0.37</v>
      </c>
      <c r="H160" s="115">
        <f t="shared" si="22"/>
        <v>0.23599999999999999</v>
      </c>
      <c r="J160" s="292">
        <v>3.9E-2</v>
      </c>
      <c r="K160" s="115">
        <f t="shared" si="23"/>
        <v>0.19699999999999998</v>
      </c>
      <c r="M160" s="123">
        <f t="shared" si="25"/>
        <v>0.46904761904761905</v>
      </c>
      <c r="N160" s="120">
        <v>0.82699999999999996</v>
      </c>
      <c r="O160" s="126">
        <f t="shared" si="26"/>
        <v>0</v>
      </c>
      <c r="P160" s="79">
        <f t="shared" si="24"/>
        <v>0</v>
      </c>
      <c r="Q160" s="97"/>
    </row>
    <row r="161" spans="2:17">
      <c r="B161" s="35" t="s">
        <v>965</v>
      </c>
      <c r="C161" s="120">
        <v>4.1000000000000002E-2</v>
      </c>
      <c r="D161" s="110">
        <v>0</v>
      </c>
      <c r="E161" s="110">
        <v>0</v>
      </c>
      <c r="F161" s="120">
        <v>7.0000000000000001E-3</v>
      </c>
      <c r="G161" s="120">
        <v>6.0000000000000001E-3</v>
      </c>
      <c r="H161" s="115">
        <f t="shared" si="22"/>
        <v>3.4000000000000002E-2</v>
      </c>
      <c r="J161" s="292">
        <v>1E-3</v>
      </c>
      <c r="K161" s="115">
        <f t="shared" si="23"/>
        <v>3.3000000000000002E-2</v>
      </c>
      <c r="M161" s="123">
        <f t="shared" si="25"/>
        <v>4.125</v>
      </c>
      <c r="N161" s="120">
        <v>3.1E-2</v>
      </c>
      <c r="O161" s="126">
        <f t="shared" si="26"/>
        <v>0</v>
      </c>
      <c r="P161" s="79">
        <f t="shared" si="24"/>
        <v>0</v>
      </c>
      <c r="Q161" s="97"/>
    </row>
    <row r="162" spans="2:17">
      <c r="B162" s="35" t="s">
        <v>966</v>
      </c>
      <c r="C162" s="120">
        <v>1.1639999999999999</v>
      </c>
      <c r="D162" s="110">
        <v>0</v>
      </c>
      <c r="E162" s="110">
        <v>0</v>
      </c>
      <c r="F162" s="120">
        <v>0.84799999999999998</v>
      </c>
      <c r="G162" s="120">
        <v>0.82299999999999995</v>
      </c>
      <c r="H162" s="115">
        <f t="shared" si="22"/>
        <v>0.31599999999999995</v>
      </c>
      <c r="J162" s="292">
        <v>6.8000000000000005E-2</v>
      </c>
      <c r="K162" s="115">
        <f t="shared" si="23"/>
        <v>0.24799999999999994</v>
      </c>
      <c r="M162" s="123">
        <f t="shared" si="25"/>
        <v>0.27074235807860259</v>
      </c>
      <c r="N162" s="120">
        <v>1.4650000000000001</v>
      </c>
      <c r="O162" s="126">
        <f t="shared" si="26"/>
        <v>0</v>
      </c>
      <c r="P162" s="79">
        <f t="shared" si="24"/>
        <v>0</v>
      </c>
      <c r="Q162" s="97"/>
    </row>
    <row r="163" spans="2:17">
      <c r="B163" s="35" t="s">
        <v>967</v>
      </c>
      <c r="C163" s="120">
        <v>0.55200000000000005</v>
      </c>
      <c r="D163" s="110">
        <v>0</v>
      </c>
      <c r="E163" s="110">
        <v>0</v>
      </c>
      <c r="F163" s="120">
        <v>0.48399999999999999</v>
      </c>
      <c r="G163" s="120">
        <v>0.47</v>
      </c>
      <c r="H163" s="115">
        <f>+C163+D163-E163-F163</f>
        <v>6.800000000000006E-2</v>
      </c>
      <c r="J163" s="292">
        <v>0.04</v>
      </c>
      <c r="K163" s="115">
        <f>+H163-J163</f>
        <v>2.800000000000006E-2</v>
      </c>
      <c r="M163" s="123">
        <f>+IF(ISERROR(K163/(F163+J163)),0,K163/(F163+J163))</f>
        <v>5.3435114503816904E-2</v>
      </c>
      <c r="N163" s="120">
        <v>0.86</v>
      </c>
      <c r="O163" s="126">
        <f t="shared" si="26"/>
        <v>0</v>
      </c>
      <c r="P163" s="79">
        <f>(M163^2*O163)*100</f>
        <v>0</v>
      </c>
      <c r="Q163" s="97"/>
    </row>
    <row r="164" spans="2:17">
      <c r="B164" s="35" t="s">
        <v>968</v>
      </c>
      <c r="C164" s="120">
        <v>0.96199999999999997</v>
      </c>
      <c r="D164" s="110">
        <v>0</v>
      </c>
      <c r="E164" s="110">
        <v>0</v>
      </c>
      <c r="F164" s="120">
        <v>0.88700000000000001</v>
      </c>
      <c r="G164" s="120">
        <v>0.86099999999999999</v>
      </c>
      <c r="H164" s="115">
        <f t="shared" ref="H164:H187" si="27">+C164+D164-E164-F164</f>
        <v>7.4999999999999956E-2</v>
      </c>
      <c r="J164" s="292">
        <v>7.0999999999999994E-2</v>
      </c>
      <c r="K164" s="115">
        <f t="shared" ref="K164:K187" si="28">+H164-J164</f>
        <v>3.9999999999999619E-3</v>
      </c>
      <c r="M164" s="123">
        <f>+IF(ISERROR(K164/(F164+J164)),0,K164/(F164+J164))</f>
        <v>4.1753653444676015E-3</v>
      </c>
      <c r="N164" s="120">
        <v>1.4790000000000001</v>
      </c>
      <c r="O164" s="126">
        <f t="shared" si="26"/>
        <v>0</v>
      </c>
      <c r="P164" s="79">
        <f t="shared" ref="P164:P187" si="29">(M164^2*O164)*100</f>
        <v>0</v>
      </c>
      <c r="Q164" s="97"/>
    </row>
    <row r="165" spans="2:17">
      <c r="B165" s="35" t="s">
        <v>969</v>
      </c>
      <c r="C165" s="120">
        <v>0.86599999999999999</v>
      </c>
      <c r="D165" s="110">
        <v>0</v>
      </c>
      <c r="E165" s="110">
        <v>0</v>
      </c>
      <c r="F165" s="120">
        <v>0.81799999999999995</v>
      </c>
      <c r="G165" s="120">
        <v>0.79500000000000004</v>
      </c>
      <c r="H165" s="115">
        <f t="shared" si="27"/>
        <v>4.8000000000000043E-2</v>
      </c>
      <c r="J165" s="292">
        <v>6.5000000000000002E-2</v>
      </c>
      <c r="K165" s="115">
        <f t="shared" si="28"/>
        <v>-1.699999999999996E-2</v>
      </c>
      <c r="M165" s="123">
        <f t="shared" ref="M165:M187" si="30">+IF(ISERROR(K165/(F165+J165)),0,K165/(F165+J165))</f>
        <v>-1.9252548131370284E-2</v>
      </c>
      <c r="N165" s="120">
        <v>1.6539999999999999</v>
      </c>
      <c r="O165" s="126">
        <f t="shared" si="26"/>
        <v>3.0976921070093423E-4</v>
      </c>
      <c r="P165" s="79">
        <f t="shared" si="29"/>
        <v>1.1481924445845663E-5</v>
      </c>
      <c r="Q165" s="97"/>
    </row>
    <row r="166" spans="2:17">
      <c r="B166" s="35" t="s">
        <v>970</v>
      </c>
      <c r="C166" s="120">
        <v>9.9380000000000006</v>
      </c>
      <c r="D166" s="110">
        <v>0</v>
      </c>
      <c r="E166" s="110">
        <v>0</v>
      </c>
      <c r="F166" s="120">
        <v>6.3470000000000004</v>
      </c>
      <c r="G166" s="120">
        <v>6.1619999999999999</v>
      </c>
      <c r="H166" s="115">
        <f t="shared" si="27"/>
        <v>3.5910000000000002</v>
      </c>
      <c r="J166" s="292">
        <v>0.50800000000000001</v>
      </c>
      <c r="K166" s="115">
        <f t="shared" si="28"/>
        <v>3.0830000000000002</v>
      </c>
      <c r="M166" s="123">
        <f t="shared" si="30"/>
        <v>0.44974471188913201</v>
      </c>
      <c r="N166" s="120">
        <v>10.823</v>
      </c>
      <c r="O166" s="126">
        <f t="shared" si="26"/>
        <v>0</v>
      </c>
      <c r="P166" s="79">
        <f t="shared" si="29"/>
        <v>0</v>
      </c>
      <c r="Q166" s="97"/>
    </row>
    <row r="167" spans="2:17">
      <c r="B167" s="35" t="s">
        <v>971</v>
      </c>
      <c r="C167" s="120">
        <v>3.4860000000000002</v>
      </c>
      <c r="D167" s="110">
        <v>0</v>
      </c>
      <c r="E167" s="110">
        <v>0</v>
      </c>
      <c r="F167" s="120">
        <v>3.5030000000000001</v>
      </c>
      <c r="G167" s="120">
        <v>3.4009999999999998</v>
      </c>
      <c r="H167" s="115">
        <f t="shared" si="27"/>
        <v>-1.6999999999999904E-2</v>
      </c>
      <c r="J167" s="292">
        <v>0.28000000000000003</v>
      </c>
      <c r="K167" s="115">
        <f t="shared" si="28"/>
        <v>-0.29699999999999993</v>
      </c>
      <c r="M167" s="123">
        <f t="shared" si="30"/>
        <v>-7.8509119746233119E-2</v>
      </c>
      <c r="N167" s="120">
        <v>5.2249999999999996</v>
      </c>
      <c r="O167" s="126">
        <f t="shared" si="26"/>
        <v>9.785635585927337E-4</v>
      </c>
      <c r="P167" s="79">
        <f t="shared" si="29"/>
        <v>6.0315544777833738E-4</v>
      </c>
      <c r="Q167" s="97"/>
    </row>
    <row r="168" spans="2:17">
      <c r="B168" s="35" t="s">
        <v>972</v>
      </c>
      <c r="C168" s="120">
        <v>0.189</v>
      </c>
      <c r="D168" s="110">
        <v>0</v>
      </c>
      <c r="E168" s="110">
        <v>0</v>
      </c>
      <c r="F168" s="120">
        <v>0.10100000000000001</v>
      </c>
      <c r="G168" s="120">
        <v>9.8000000000000004E-2</v>
      </c>
      <c r="H168" s="115">
        <f t="shared" si="27"/>
        <v>8.7999999999999995E-2</v>
      </c>
      <c r="J168" s="292">
        <v>8.0000000000000002E-3</v>
      </c>
      <c r="K168" s="115">
        <f t="shared" si="28"/>
        <v>7.9999999999999988E-2</v>
      </c>
      <c r="M168" s="123">
        <f t="shared" si="30"/>
        <v>0.73394495412844019</v>
      </c>
      <c r="N168" s="120">
        <v>0.314</v>
      </c>
      <c r="O168" s="126">
        <f t="shared" si="26"/>
        <v>0</v>
      </c>
      <c r="P168" s="79">
        <f t="shared" si="29"/>
        <v>0</v>
      </c>
      <c r="Q168" s="97"/>
    </row>
    <row r="169" spans="2:17">
      <c r="B169" s="35" t="s">
        <v>973</v>
      </c>
      <c r="C169" s="120">
        <v>2.7650000000000001</v>
      </c>
      <c r="D169" s="110">
        <v>0</v>
      </c>
      <c r="E169" s="110">
        <v>0</v>
      </c>
      <c r="F169" s="120">
        <v>2.903</v>
      </c>
      <c r="G169" s="120">
        <v>2.8180000000000001</v>
      </c>
      <c r="H169" s="115">
        <f t="shared" si="27"/>
        <v>-0.1379999999999999</v>
      </c>
      <c r="J169" s="292">
        <v>0.64</v>
      </c>
      <c r="K169" s="115">
        <f t="shared" si="28"/>
        <v>-0.77799999999999991</v>
      </c>
      <c r="M169" s="123">
        <f t="shared" si="30"/>
        <v>-0.21958791984194181</v>
      </c>
      <c r="N169" s="120">
        <v>6.9939999999999998</v>
      </c>
      <c r="O169" s="126">
        <f t="shared" si="26"/>
        <v>1.3098705318272878E-3</v>
      </c>
      <c r="P169" s="79">
        <f t="shared" si="29"/>
        <v>6.3160456641081861E-3</v>
      </c>
      <c r="Q169" s="97"/>
    </row>
    <row r="170" spans="2:17">
      <c r="B170" s="35" t="s">
        <v>974</v>
      </c>
      <c r="C170" s="120">
        <v>9.9130000000000003</v>
      </c>
      <c r="D170" s="110">
        <v>0</v>
      </c>
      <c r="E170" s="110">
        <v>0</v>
      </c>
      <c r="F170" s="120">
        <v>7.7960000000000003</v>
      </c>
      <c r="G170" s="120">
        <v>7.569</v>
      </c>
      <c r="H170" s="115">
        <f t="shared" si="27"/>
        <v>2.117</v>
      </c>
      <c r="J170" s="292">
        <v>0.624</v>
      </c>
      <c r="K170" s="115">
        <f t="shared" si="28"/>
        <v>1.4929999999999999</v>
      </c>
      <c r="M170" s="123">
        <f t="shared" si="30"/>
        <v>0.17731591448931114</v>
      </c>
      <c r="N170" s="120">
        <v>12.85</v>
      </c>
      <c r="O170" s="126">
        <f t="shared" si="26"/>
        <v>0</v>
      </c>
      <c r="P170" s="79">
        <f t="shared" si="29"/>
        <v>0</v>
      </c>
      <c r="Q170" s="97"/>
    </row>
    <row r="171" spans="2:17">
      <c r="B171" s="35" t="s">
        <v>975</v>
      </c>
      <c r="C171" s="120">
        <v>0.34200000000000003</v>
      </c>
      <c r="D171" s="110">
        <v>0</v>
      </c>
      <c r="E171" s="110">
        <v>0</v>
      </c>
      <c r="F171" s="120">
        <v>0.54900000000000004</v>
      </c>
      <c r="G171" s="120">
        <v>0.53300000000000003</v>
      </c>
      <c r="H171" s="115">
        <f t="shared" si="27"/>
        <v>-0.20700000000000002</v>
      </c>
      <c r="J171" s="292">
        <v>4.3999999999999997E-2</v>
      </c>
      <c r="K171" s="115">
        <f t="shared" si="28"/>
        <v>-0.251</v>
      </c>
      <c r="M171" s="123">
        <f t="shared" si="30"/>
        <v>-0.42327150084317028</v>
      </c>
      <c r="N171" s="120">
        <v>1.0580000000000001</v>
      </c>
      <c r="O171" s="126">
        <f t="shared" si="26"/>
        <v>1.9814741530930379E-4</v>
      </c>
      <c r="P171" s="79">
        <f t="shared" si="29"/>
        <v>3.5499845902878849E-3</v>
      </c>
      <c r="Q171" s="97"/>
    </row>
    <row r="172" spans="2:17">
      <c r="B172" s="35" t="s">
        <v>976</v>
      </c>
      <c r="C172" s="120">
        <v>0.28000000000000003</v>
      </c>
      <c r="D172" s="110">
        <v>0</v>
      </c>
      <c r="E172" s="110">
        <v>0</v>
      </c>
      <c r="F172" s="120">
        <v>0.26200000000000001</v>
      </c>
      <c r="G172" s="120">
        <v>0.255</v>
      </c>
      <c r="H172" s="115">
        <f t="shared" si="27"/>
        <v>1.8000000000000016E-2</v>
      </c>
      <c r="J172" s="292">
        <v>2.1000000000000001E-2</v>
      </c>
      <c r="K172" s="115">
        <f t="shared" si="28"/>
        <v>-2.9999999999999853E-3</v>
      </c>
      <c r="M172" s="123">
        <f t="shared" si="30"/>
        <v>-1.0600706713780866E-2</v>
      </c>
      <c r="N172" s="120">
        <v>0.42299999999999999</v>
      </c>
      <c r="O172" s="126">
        <f t="shared" si="26"/>
        <v>7.9221509145402169E-5</v>
      </c>
      <c r="P172" s="79">
        <f t="shared" si="29"/>
        <v>8.9025157301079105E-7</v>
      </c>
      <c r="Q172" s="97"/>
    </row>
    <row r="173" spans="2:17">
      <c r="B173" s="35" t="s">
        <v>977</v>
      </c>
      <c r="C173" s="120">
        <v>1.008</v>
      </c>
      <c r="D173" s="110">
        <v>0</v>
      </c>
      <c r="E173" s="110">
        <v>0</v>
      </c>
      <c r="F173" s="120">
        <v>0.43</v>
      </c>
      <c r="G173" s="120">
        <v>0.41699999999999998</v>
      </c>
      <c r="H173" s="115">
        <f t="shared" si="27"/>
        <v>0.57800000000000007</v>
      </c>
      <c r="J173" s="292">
        <v>0.04</v>
      </c>
      <c r="K173" s="115">
        <f t="shared" si="28"/>
        <v>0.53800000000000003</v>
      </c>
      <c r="M173" s="123">
        <f t="shared" si="30"/>
        <v>1.14468085106383</v>
      </c>
      <c r="N173" s="120">
        <v>0.97299999999999998</v>
      </c>
      <c r="O173" s="126">
        <f t="shared" si="26"/>
        <v>0</v>
      </c>
      <c r="P173" s="79">
        <f t="shared" si="29"/>
        <v>0</v>
      </c>
      <c r="Q173" s="97"/>
    </row>
    <row r="174" spans="2:17">
      <c r="B174" s="35" t="s">
        <v>978</v>
      </c>
      <c r="C174" s="120">
        <v>0.19900000000000001</v>
      </c>
      <c r="D174" s="110">
        <v>0</v>
      </c>
      <c r="E174" s="110">
        <v>0</v>
      </c>
      <c r="F174" s="120">
        <v>0.17799999999999999</v>
      </c>
      <c r="G174" s="120">
        <v>0.17199999999999999</v>
      </c>
      <c r="H174" s="115">
        <f t="shared" si="27"/>
        <v>2.1000000000000019E-2</v>
      </c>
      <c r="J174" s="292">
        <v>1.4E-2</v>
      </c>
      <c r="K174" s="115">
        <f t="shared" si="28"/>
        <v>7.0000000000000184E-3</v>
      </c>
      <c r="M174" s="123">
        <f t="shared" si="30"/>
        <v>3.6458333333333426E-2</v>
      </c>
      <c r="N174" s="120">
        <v>0.373</v>
      </c>
      <c r="O174" s="126">
        <f t="shared" si="26"/>
        <v>0</v>
      </c>
      <c r="P174" s="79">
        <f t="shared" si="29"/>
        <v>0</v>
      </c>
      <c r="Q174" s="97"/>
    </row>
    <row r="175" spans="2:17">
      <c r="B175" s="35" t="s">
        <v>979</v>
      </c>
      <c r="C175" s="120">
        <v>2.5999999999999999E-2</v>
      </c>
      <c r="D175" s="110">
        <v>0</v>
      </c>
      <c r="E175" s="110">
        <v>0</v>
      </c>
      <c r="F175" s="120">
        <v>1.4999999999999999E-2</v>
      </c>
      <c r="G175" s="120">
        <v>1.4E-2</v>
      </c>
      <c r="H175" s="115">
        <f t="shared" si="27"/>
        <v>1.0999999999999999E-2</v>
      </c>
      <c r="J175" s="292">
        <v>1E-3</v>
      </c>
      <c r="K175" s="115">
        <f t="shared" si="28"/>
        <v>9.9999999999999985E-3</v>
      </c>
      <c r="M175" s="123">
        <f t="shared" si="30"/>
        <v>0.62499999999999989</v>
      </c>
      <c r="N175" s="120">
        <v>3.6999999999999998E-2</v>
      </c>
      <c r="O175" s="126">
        <f t="shared" si="26"/>
        <v>0</v>
      </c>
      <c r="P175" s="79">
        <f t="shared" si="29"/>
        <v>0</v>
      </c>
      <c r="Q175" s="97"/>
    </row>
    <row r="176" spans="2:17">
      <c r="B176" s="35" t="s">
        <v>980</v>
      </c>
      <c r="C176" s="120">
        <v>6.9249999999999998</v>
      </c>
      <c r="D176" s="110">
        <v>0</v>
      </c>
      <c r="E176" s="110">
        <v>0</v>
      </c>
      <c r="F176" s="120">
        <v>6.3849999999999998</v>
      </c>
      <c r="G176" s="120">
        <v>6.1989999999999998</v>
      </c>
      <c r="H176" s="115">
        <f t="shared" si="27"/>
        <v>0.54</v>
      </c>
      <c r="J176" s="292">
        <v>0.51100000000000001</v>
      </c>
      <c r="K176" s="115">
        <f t="shared" si="28"/>
        <v>2.9000000000000026E-2</v>
      </c>
      <c r="M176" s="123">
        <f t="shared" si="30"/>
        <v>4.2053364269141573E-3</v>
      </c>
      <c r="N176" s="120">
        <v>13.403</v>
      </c>
      <c r="O176" s="126">
        <f t="shared" si="26"/>
        <v>0</v>
      </c>
      <c r="P176" s="79">
        <f t="shared" si="29"/>
        <v>0</v>
      </c>
      <c r="Q176" s="97"/>
    </row>
    <row r="177" spans="2:17">
      <c r="B177" s="35" t="s">
        <v>981</v>
      </c>
      <c r="C177" s="120">
        <v>4.0000000000000001E-3</v>
      </c>
      <c r="D177" s="110">
        <v>0</v>
      </c>
      <c r="E177" s="110">
        <v>0</v>
      </c>
      <c r="F177" s="120">
        <v>3.0000000000000001E-3</v>
      </c>
      <c r="G177" s="120">
        <v>3.0000000000000001E-3</v>
      </c>
      <c r="H177" s="115">
        <f t="shared" si="27"/>
        <v>1E-3</v>
      </c>
      <c r="J177" s="292">
        <v>0</v>
      </c>
      <c r="K177" s="115">
        <f t="shared" si="28"/>
        <v>1E-3</v>
      </c>
      <c r="M177" s="123">
        <f t="shared" si="30"/>
        <v>0.33333333333333331</v>
      </c>
      <c r="N177" s="120">
        <v>1.0999999999999999E-2</v>
      </c>
      <c r="O177" s="126">
        <f t="shared" si="26"/>
        <v>0</v>
      </c>
      <c r="P177" s="79">
        <f t="shared" si="29"/>
        <v>0</v>
      </c>
      <c r="Q177" s="97"/>
    </row>
    <row r="178" spans="2:17">
      <c r="B178" s="35" t="s">
        <v>982</v>
      </c>
      <c r="C178" s="120">
        <v>7.2999999999999995E-2</v>
      </c>
      <c r="D178" s="110">
        <v>0</v>
      </c>
      <c r="E178" s="110">
        <v>0</v>
      </c>
      <c r="F178" s="120">
        <v>0.20499999999999999</v>
      </c>
      <c r="G178" s="120">
        <v>0.19900000000000001</v>
      </c>
      <c r="H178" s="115">
        <f t="shared" si="27"/>
        <v>-0.13200000000000001</v>
      </c>
      <c r="J178" s="292">
        <v>1.7999999999999999E-2</v>
      </c>
      <c r="K178" s="115">
        <f t="shared" si="28"/>
        <v>-0.15</v>
      </c>
      <c r="M178" s="123">
        <f t="shared" si="30"/>
        <v>-0.67264573991031396</v>
      </c>
      <c r="N178" s="120">
        <v>0.374</v>
      </c>
      <c r="O178" s="126">
        <f t="shared" si="26"/>
        <v>7.0044549457164103E-5</v>
      </c>
      <c r="P178" s="79">
        <f t="shared" si="29"/>
        <v>3.1691816903339953E-3</v>
      </c>
      <c r="Q178" s="97"/>
    </row>
    <row r="179" spans="2:17">
      <c r="B179" s="35" t="s">
        <v>983</v>
      </c>
      <c r="C179" s="120">
        <v>13.871</v>
      </c>
      <c r="D179" s="110">
        <v>0</v>
      </c>
      <c r="E179" s="110">
        <v>0</v>
      </c>
      <c r="F179" s="120">
        <v>9.0660000000000007</v>
      </c>
      <c r="G179" s="120">
        <v>8.8019999999999996</v>
      </c>
      <c r="H179" s="115">
        <f t="shared" si="27"/>
        <v>4.8049999999999997</v>
      </c>
      <c r="J179" s="292">
        <v>2.5830000000000002</v>
      </c>
      <c r="K179" s="115">
        <f t="shared" si="28"/>
        <v>2.2219999999999995</v>
      </c>
      <c r="M179" s="123">
        <f t="shared" si="30"/>
        <v>0.19074598677998106</v>
      </c>
      <c r="N179" s="120">
        <v>19.565999999999999</v>
      </c>
      <c r="O179" s="126">
        <f t="shared" si="26"/>
        <v>0</v>
      </c>
      <c r="P179" s="79">
        <f t="shared" si="29"/>
        <v>0</v>
      </c>
      <c r="Q179" s="97"/>
    </row>
    <row r="180" spans="2:17">
      <c r="B180" s="35" t="s">
        <v>984</v>
      </c>
      <c r="C180" s="120">
        <v>214.04400000000001</v>
      </c>
      <c r="D180" s="110">
        <v>0</v>
      </c>
      <c r="E180" s="110">
        <v>0</v>
      </c>
      <c r="F180" s="120">
        <v>193.63200000000001</v>
      </c>
      <c r="G180" s="120">
        <v>187.99299999999999</v>
      </c>
      <c r="H180" s="115">
        <f t="shared" si="27"/>
        <v>20.412000000000006</v>
      </c>
      <c r="J180" s="292">
        <v>15.99</v>
      </c>
      <c r="K180" s="115">
        <f t="shared" si="28"/>
        <v>4.4220000000000059</v>
      </c>
      <c r="M180" s="123">
        <f t="shared" si="30"/>
        <v>2.1095114062455303E-2</v>
      </c>
      <c r="N180" s="120">
        <v>724.08</v>
      </c>
      <c r="O180" s="126">
        <f t="shared" si="26"/>
        <v>0</v>
      </c>
      <c r="P180" s="79">
        <f t="shared" si="29"/>
        <v>0</v>
      </c>
      <c r="Q180" s="97"/>
    </row>
    <row r="181" spans="2:17">
      <c r="B181" s="35" t="s">
        <v>985</v>
      </c>
      <c r="C181" s="120">
        <v>616.79999999999995</v>
      </c>
      <c r="D181" s="110">
        <v>0</v>
      </c>
      <c r="E181" s="110">
        <v>0</v>
      </c>
      <c r="F181" s="120">
        <v>409.274</v>
      </c>
      <c r="G181" s="120">
        <v>397.35399999999998</v>
      </c>
      <c r="H181" s="115">
        <f t="shared" si="27"/>
        <v>207.52599999999995</v>
      </c>
      <c r="J181" s="292">
        <v>32.741999999999997</v>
      </c>
      <c r="K181" s="115">
        <f t="shared" si="28"/>
        <v>174.78399999999996</v>
      </c>
      <c r="M181" s="123">
        <f t="shared" si="30"/>
        <v>0.39542460001447899</v>
      </c>
      <c r="N181" s="120">
        <v>1294.6679999999999</v>
      </c>
      <c r="O181" s="126">
        <f t="shared" si="26"/>
        <v>0</v>
      </c>
      <c r="P181" s="79">
        <f t="shared" si="29"/>
        <v>0</v>
      </c>
      <c r="Q181" s="97"/>
    </row>
    <row r="182" spans="2:17">
      <c r="B182" s="35" t="s">
        <v>986</v>
      </c>
      <c r="C182" s="120">
        <v>8.4600000000000009</v>
      </c>
      <c r="D182" s="110">
        <v>0</v>
      </c>
      <c r="E182" s="110">
        <v>0</v>
      </c>
      <c r="F182" s="120">
        <v>8.5289999999999999</v>
      </c>
      <c r="G182" s="120">
        <v>8.2799999999999994</v>
      </c>
      <c r="H182" s="115">
        <f t="shared" si="27"/>
        <v>-6.8999999999999062E-2</v>
      </c>
      <c r="J182" s="292">
        <v>0.78300000000000003</v>
      </c>
      <c r="K182" s="115">
        <f t="shared" si="28"/>
        <v>-0.85199999999999909</v>
      </c>
      <c r="M182" s="123">
        <f t="shared" si="30"/>
        <v>-9.1494845360824653E-2</v>
      </c>
      <c r="N182" s="120">
        <v>34.719000000000001</v>
      </c>
      <c r="O182" s="126">
        <f t="shared" si="26"/>
        <v>6.5023441513456697E-3</v>
      </c>
      <c r="P182" s="79">
        <f t="shared" si="29"/>
        <v>5.4433117339338435E-3</v>
      </c>
      <c r="Q182" s="97"/>
    </row>
    <row r="183" spans="2:17">
      <c r="B183" s="35" t="s">
        <v>987</v>
      </c>
      <c r="C183" s="120">
        <v>18.268000000000001</v>
      </c>
      <c r="D183" s="110">
        <v>0</v>
      </c>
      <c r="E183" s="110">
        <v>0</v>
      </c>
      <c r="F183" s="120">
        <v>11.472</v>
      </c>
      <c r="G183" s="120">
        <v>11.138</v>
      </c>
      <c r="H183" s="115">
        <f t="shared" si="27"/>
        <v>6.7960000000000012</v>
      </c>
      <c r="J183" s="292">
        <v>0.98199999999999998</v>
      </c>
      <c r="K183" s="115">
        <f t="shared" si="28"/>
        <v>5.8140000000000009</v>
      </c>
      <c r="M183" s="123">
        <f t="shared" si="30"/>
        <v>0.46683796370643982</v>
      </c>
      <c r="N183" s="120">
        <v>49.290999999999997</v>
      </c>
      <c r="O183" s="126">
        <f t="shared" si="26"/>
        <v>0</v>
      </c>
      <c r="P183" s="79">
        <f t="shared" si="29"/>
        <v>0</v>
      </c>
      <c r="Q183" s="97"/>
    </row>
    <row r="184" spans="2:17">
      <c r="B184" s="35" t="s">
        <v>988</v>
      </c>
      <c r="C184" s="120">
        <v>22.795000000000002</v>
      </c>
      <c r="D184" s="110">
        <v>0</v>
      </c>
      <c r="E184" s="110">
        <v>0</v>
      </c>
      <c r="F184" s="120">
        <v>16.257999999999999</v>
      </c>
      <c r="G184" s="120">
        <v>15.784000000000001</v>
      </c>
      <c r="H184" s="115">
        <f t="shared" si="27"/>
        <v>6.5370000000000026</v>
      </c>
      <c r="J184" s="292">
        <v>1.5960000000000001</v>
      </c>
      <c r="K184" s="115">
        <f t="shared" si="28"/>
        <v>4.9410000000000025</v>
      </c>
      <c r="M184" s="123">
        <f t="shared" si="30"/>
        <v>0.27674470706844417</v>
      </c>
      <c r="N184" s="120">
        <v>50.566000000000003</v>
      </c>
      <c r="O184" s="126">
        <f t="shared" si="26"/>
        <v>0</v>
      </c>
      <c r="P184" s="79">
        <f t="shared" si="29"/>
        <v>0</v>
      </c>
      <c r="Q184" s="97"/>
    </row>
    <row r="185" spans="2:17">
      <c r="B185" s="35" t="s">
        <v>989</v>
      </c>
      <c r="C185" s="120">
        <v>2E-3</v>
      </c>
      <c r="D185" s="110">
        <v>0</v>
      </c>
      <c r="E185" s="110">
        <v>0</v>
      </c>
      <c r="F185" s="120">
        <v>1E-3</v>
      </c>
      <c r="G185" s="120">
        <v>1E-3</v>
      </c>
      <c r="H185" s="115">
        <f t="shared" si="27"/>
        <v>1E-3</v>
      </c>
      <c r="J185" s="292">
        <v>0</v>
      </c>
      <c r="K185" s="115">
        <f t="shared" si="28"/>
        <v>1E-3</v>
      </c>
      <c r="M185" s="123">
        <f t="shared" si="30"/>
        <v>1</v>
      </c>
      <c r="N185" s="120">
        <v>2E-3</v>
      </c>
      <c r="O185" s="126">
        <f t="shared" si="26"/>
        <v>0</v>
      </c>
      <c r="P185" s="79">
        <f t="shared" si="29"/>
        <v>0</v>
      </c>
      <c r="Q185" s="97"/>
    </row>
    <row r="186" spans="2:17">
      <c r="B186" s="35" t="s">
        <v>990</v>
      </c>
      <c r="C186" s="120">
        <v>1.4999999999999999E-2</v>
      </c>
      <c r="D186" s="110">
        <v>0</v>
      </c>
      <c r="E186" s="110">
        <v>0</v>
      </c>
      <c r="F186" s="120">
        <v>7.0000000000000001E-3</v>
      </c>
      <c r="G186" s="120">
        <v>7.0000000000000001E-3</v>
      </c>
      <c r="H186" s="115">
        <f t="shared" si="27"/>
        <v>8.0000000000000002E-3</v>
      </c>
      <c r="J186" s="292">
        <v>1E-3</v>
      </c>
      <c r="K186" s="115">
        <f t="shared" si="28"/>
        <v>7.0000000000000001E-3</v>
      </c>
      <c r="M186" s="123">
        <f t="shared" si="30"/>
        <v>0.875</v>
      </c>
      <c r="N186" s="120">
        <v>3.5000000000000003E-2</v>
      </c>
      <c r="O186" s="126">
        <f t="shared" si="26"/>
        <v>0</v>
      </c>
      <c r="P186" s="79">
        <f t="shared" si="29"/>
        <v>0</v>
      </c>
      <c r="Q186" s="97"/>
    </row>
    <row r="187" spans="2:17">
      <c r="B187" s="35" t="s">
        <v>991</v>
      </c>
      <c r="C187" s="120">
        <v>4.0000000000000001E-3</v>
      </c>
      <c r="D187" s="110">
        <v>0</v>
      </c>
      <c r="E187" s="110">
        <v>0</v>
      </c>
      <c r="F187" s="120">
        <v>8.0000000000000002E-3</v>
      </c>
      <c r="G187" s="120">
        <v>8.0000000000000002E-3</v>
      </c>
      <c r="H187" s="115">
        <f t="shared" si="27"/>
        <v>-4.0000000000000001E-3</v>
      </c>
      <c r="J187" s="292">
        <v>1E-3</v>
      </c>
      <c r="K187" s="115">
        <f t="shared" si="28"/>
        <v>-5.0000000000000001E-3</v>
      </c>
      <c r="M187" s="123">
        <f t="shared" si="30"/>
        <v>-0.55555555555555547</v>
      </c>
      <c r="N187" s="120">
        <v>2.3E-2</v>
      </c>
      <c r="O187" s="126">
        <f t="shared" si="26"/>
        <v>4.307552506723995E-6</v>
      </c>
      <c r="P187" s="79">
        <f t="shared" si="29"/>
        <v>1.3294915144209857E-4</v>
      </c>
      <c r="Q187" s="97"/>
    </row>
    <row r="188" spans="2:17">
      <c r="B188" s="35" t="s">
        <v>992</v>
      </c>
      <c r="C188" s="120">
        <v>16.355</v>
      </c>
      <c r="D188" s="110">
        <v>0</v>
      </c>
      <c r="E188" s="110">
        <v>0</v>
      </c>
      <c r="F188" s="120">
        <v>18.042000000000002</v>
      </c>
      <c r="G188" s="120">
        <v>17.515999999999998</v>
      </c>
      <c r="H188" s="115">
        <f>+C188+D188-E188-F188</f>
        <v>-1.6870000000000012</v>
      </c>
      <c r="J188" s="292">
        <v>1.5880000000000001</v>
      </c>
      <c r="K188" s="115">
        <f>+H188-J188</f>
        <v>-3.2750000000000012</v>
      </c>
      <c r="M188" s="123">
        <f>+IF(ISERROR(K188/(F188+J188)),0,K188/(F188+J188))</f>
        <v>-0.1668364747834947</v>
      </c>
      <c r="N188" s="120">
        <v>37.970999999999997</v>
      </c>
      <c r="O188" s="126">
        <f t="shared" si="26"/>
        <v>7.1113946188181218E-3</v>
      </c>
      <c r="P188" s="79">
        <f>(M188^2*O188)*100</f>
        <v>1.9794146864331227E-2</v>
      </c>
      <c r="Q188" s="97"/>
    </row>
    <row r="189" spans="2:17">
      <c r="B189" s="35" t="s">
        <v>993</v>
      </c>
      <c r="C189" s="120">
        <v>83.963999999999999</v>
      </c>
      <c r="D189" s="110">
        <v>0</v>
      </c>
      <c r="E189" s="110">
        <v>0</v>
      </c>
      <c r="F189" s="120">
        <v>79.861000000000004</v>
      </c>
      <c r="G189" s="120">
        <v>77.534999999999997</v>
      </c>
      <c r="H189" s="115">
        <f t="shared" ref="H189:H212" si="31">+C189+D189-E189-F189</f>
        <v>4.1029999999999944</v>
      </c>
      <c r="J189" s="292">
        <v>7.0279999999999996</v>
      </c>
      <c r="K189" s="115">
        <f t="shared" ref="K189:K212" si="32">+H189-J189</f>
        <v>-2.9250000000000052</v>
      </c>
      <c r="M189" s="123">
        <f>+IF(ISERROR(K189/(F189+J189)),0,K189/(F189+J189))</f>
        <v>-3.3663639816317426E-2</v>
      </c>
      <c r="N189" s="120">
        <v>206.81</v>
      </c>
      <c r="O189" s="126">
        <f t="shared" si="26"/>
        <v>3.8732388431112583E-2</v>
      </c>
      <c r="P189" s="79">
        <f t="shared" ref="P189:P212" si="33">(M189^2*O189)*100</f>
        <v>4.3893116874509173E-3</v>
      </c>
      <c r="Q189" s="97"/>
    </row>
    <row r="190" spans="2:17">
      <c r="B190" s="35" t="s">
        <v>994</v>
      </c>
      <c r="C190" s="120">
        <v>4.5270000000000001</v>
      </c>
      <c r="D190" s="110">
        <v>0</v>
      </c>
      <c r="E190" s="110">
        <v>0</v>
      </c>
      <c r="F190" s="120">
        <v>5.1630000000000003</v>
      </c>
      <c r="G190" s="120">
        <v>5.0129999999999999</v>
      </c>
      <c r="H190" s="115">
        <f t="shared" si="31"/>
        <v>-0.63600000000000012</v>
      </c>
      <c r="J190" s="292">
        <v>0.45400000000000001</v>
      </c>
      <c r="K190" s="115">
        <f t="shared" si="32"/>
        <v>-1.0900000000000001</v>
      </c>
      <c r="M190" s="123">
        <f t="shared" ref="M190:M212" si="34">+IF(ISERROR(K190/(F190+J190)),0,K190/(F190+J190))</f>
        <v>-0.19405376535517183</v>
      </c>
      <c r="N190" s="120">
        <v>8.4499999999999993</v>
      </c>
      <c r="O190" s="126">
        <f t="shared" si="26"/>
        <v>1.5825573339920765E-3</v>
      </c>
      <c r="P190" s="79">
        <f t="shared" si="33"/>
        <v>5.9594146058616557E-3</v>
      </c>
      <c r="Q190" s="97"/>
    </row>
    <row r="191" spans="2:17">
      <c r="B191" s="35" t="s">
        <v>995</v>
      </c>
      <c r="C191" s="120">
        <v>51.444000000000003</v>
      </c>
      <c r="D191" s="110">
        <v>0</v>
      </c>
      <c r="E191" s="110">
        <v>0</v>
      </c>
      <c r="F191" s="120">
        <v>49.576000000000001</v>
      </c>
      <c r="G191" s="120">
        <v>48.131999999999998</v>
      </c>
      <c r="H191" s="115">
        <f t="shared" si="31"/>
        <v>1.8680000000000021</v>
      </c>
      <c r="J191" s="292">
        <v>4.3630000000000004</v>
      </c>
      <c r="K191" s="115">
        <f t="shared" si="32"/>
        <v>-2.4949999999999983</v>
      </c>
      <c r="M191" s="123">
        <f t="shared" si="34"/>
        <v>-4.6255955801924362E-2</v>
      </c>
      <c r="N191" s="120">
        <v>119.55800000000001</v>
      </c>
      <c r="O191" s="126">
        <f t="shared" si="26"/>
        <v>2.2391407069517717E-2</v>
      </c>
      <c r="P191" s="79">
        <f t="shared" si="33"/>
        <v>4.7908955666540283E-3</v>
      </c>
      <c r="Q191" s="97"/>
    </row>
    <row r="192" spans="2:17">
      <c r="B192" s="35" t="s">
        <v>996</v>
      </c>
      <c r="C192" s="120">
        <v>50.338999999999999</v>
      </c>
      <c r="D192" s="110">
        <v>0</v>
      </c>
      <c r="E192" s="110">
        <v>0</v>
      </c>
      <c r="F192" s="120">
        <v>51.356000000000002</v>
      </c>
      <c r="G192" s="120">
        <v>49.86</v>
      </c>
      <c r="H192" s="115">
        <f t="shared" si="31"/>
        <v>-1.017000000000003</v>
      </c>
      <c r="J192" s="292">
        <v>4.1079999999999997</v>
      </c>
      <c r="K192" s="115">
        <f t="shared" si="32"/>
        <v>-5.1250000000000027</v>
      </c>
      <c r="M192" s="123">
        <f t="shared" si="34"/>
        <v>-9.2402278955719078E-2</v>
      </c>
      <c r="N192" s="120">
        <v>141.07599999999999</v>
      </c>
      <c r="O192" s="126">
        <f t="shared" si="26"/>
        <v>2.6421403366895406E-2</v>
      </c>
      <c r="P192" s="79">
        <f t="shared" si="33"/>
        <v>2.2559072834786364E-2</v>
      </c>
      <c r="Q192" s="97"/>
    </row>
    <row r="193" spans="2:17">
      <c r="B193" s="35" t="s">
        <v>997</v>
      </c>
      <c r="C193" s="120">
        <v>16.782</v>
      </c>
      <c r="D193" s="110">
        <v>0</v>
      </c>
      <c r="E193" s="110">
        <v>0</v>
      </c>
      <c r="F193" s="120">
        <v>16.22</v>
      </c>
      <c r="G193" s="120">
        <v>15.747</v>
      </c>
      <c r="H193" s="115">
        <f t="shared" si="31"/>
        <v>0.56200000000000117</v>
      </c>
      <c r="J193" s="292">
        <v>1.298</v>
      </c>
      <c r="K193" s="115">
        <f t="shared" si="32"/>
        <v>-0.73599999999999888</v>
      </c>
      <c r="M193" s="123">
        <f t="shared" si="34"/>
        <v>-4.2013928530654117E-2</v>
      </c>
      <c r="N193" s="120">
        <v>31.934999999999999</v>
      </c>
      <c r="O193" s="126">
        <f t="shared" si="26"/>
        <v>5.9809430131404686E-3</v>
      </c>
      <c r="P193" s="79">
        <f t="shared" si="33"/>
        <v>1.0557382318346774E-3</v>
      </c>
      <c r="Q193" s="97"/>
    </row>
    <row r="194" spans="2:17">
      <c r="B194" s="35" t="s">
        <v>998</v>
      </c>
      <c r="C194" s="120">
        <v>9.0060000000000002</v>
      </c>
      <c r="D194" s="110">
        <v>0</v>
      </c>
      <c r="E194" s="110">
        <v>0</v>
      </c>
      <c r="F194" s="120">
        <v>14.37</v>
      </c>
      <c r="G194" s="120">
        <v>13.951000000000001</v>
      </c>
      <c r="H194" s="115">
        <f t="shared" si="31"/>
        <v>-5.363999999999999</v>
      </c>
      <c r="J194" s="292">
        <v>1.1499999999999999</v>
      </c>
      <c r="K194" s="115">
        <f t="shared" si="32"/>
        <v>-6.5139999999999993</v>
      </c>
      <c r="M194" s="123">
        <f t="shared" si="34"/>
        <v>-0.41971649484536078</v>
      </c>
      <c r="N194" s="120">
        <v>30.978000000000002</v>
      </c>
      <c r="O194" s="126">
        <f t="shared" si="26"/>
        <v>5.8017113718824322E-3</v>
      </c>
      <c r="P194" s="79">
        <f t="shared" si="33"/>
        <v>0.1022040707646702</v>
      </c>
      <c r="Q194" s="97"/>
    </row>
    <row r="195" spans="2:17">
      <c r="B195" s="35" t="s">
        <v>999</v>
      </c>
      <c r="C195" s="120">
        <v>8.9079999999999995</v>
      </c>
      <c r="D195" s="110">
        <v>0</v>
      </c>
      <c r="E195" s="110">
        <v>0</v>
      </c>
      <c r="F195" s="120">
        <v>5.2039999999999997</v>
      </c>
      <c r="G195" s="120">
        <v>5.0519999999999996</v>
      </c>
      <c r="H195" s="115">
        <f t="shared" si="31"/>
        <v>3.7039999999999997</v>
      </c>
      <c r="J195" s="292">
        <v>0.41599999999999998</v>
      </c>
      <c r="K195" s="115">
        <f t="shared" si="32"/>
        <v>3.2879999999999998</v>
      </c>
      <c r="M195" s="123">
        <f t="shared" si="34"/>
        <v>0.58505338078291813</v>
      </c>
      <c r="N195" s="120">
        <v>12.856</v>
      </c>
      <c r="O195" s="126">
        <f t="shared" si="26"/>
        <v>0</v>
      </c>
      <c r="P195" s="79">
        <f t="shared" si="33"/>
        <v>0</v>
      </c>
      <c r="Q195" s="97"/>
    </row>
    <row r="196" spans="2:17">
      <c r="B196" s="35" t="s">
        <v>1000</v>
      </c>
      <c r="C196" s="120">
        <v>3.4049999999999998</v>
      </c>
      <c r="D196" s="110">
        <v>0</v>
      </c>
      <c r="E196" s="110">
        <v>0</v>
      </c>
      <c r="F196" s="120">
        <v>3.133</v>
      </c>
      <c r="G196" s="120">
        <v>3.0419999999999998</v>
      </c>
      <c r="H196" s="115">
        <f t="shared" si="31"/>
        <v>0.2719999999999998</v>
      </c>
      <c r="J196" s="292">
        <v>0.251</v>
      </c>
      <c r="K196" s="115">
        <f t="shared" si="32"/>
        <v>2.0999999999999797E-2</v>
      </c>
      <c r="M196" s="123">
        <f t="shared" si="34"/>
        <v>6.2056737588651887E-3</v>
      </c>
      <c r="N196" s="120">
        <v>4.867</v>
      </c>
      <c r="O196" s="126">
        <f t="shared" si="26"/>
        <v>0</v>
      </c>
      <c r="P196" s="79">
        <f t="shared" si="33"/>
        <v>0</v>
      </c>
      <c r="Q196" s="97"/>
    </row>
    <row r="197" spans="2:17">
      <c r="B197" s="35" t="s">
        <v>1001</v>
      </c>
      <c r="C197" s="120">
        <v>6.2350000000000003</v>
      </c>
      <c r="D197" s="110">
        <v>0</v>
      </c>
      <c r="E197" s="110">
        <v>0</v>
      </c>
      <c r="F197" s="120">
        <v>6.2889999999999997</v>
      </c>
      <c r="G197" s="120">
        <v>6.1059999999999999</v>
      </c>
      <c r="H197" s="115">
        <f t="shared" si="31"/>
        <v>-5.3999999999999382E-2</v>
      </c>
      <c r="J197" s="292">
        <v>0.503</v>
      </c>
      <c r="K197" s="115">
        <f t="shared" si="32"/>
        <v>-0.55699999999999938</v>
      </c>
      <c r="M197" s="123">
        <f t="shared" si="34"/>
        <v>-8.2008244994110635E-2</v>
      </c>
      <c r="N197" s="120">
        <v>12.391999999999999</v>
      </c>
      <c r="O197" s="126">
        <f t="shared" si="26"/>
        <v>2.3208343766662498E-3</v>
      </c>
      <c r="P197" s="79">
        <f t="shared" si="33"/>
        <v>1.5608428690059867E-3</v>
      </c>
      <c r="Q197" s="97"/>
    </row>
    <row r="198" spans="2:17">
      <c r="B198" s="35" t="s">
        <v>1002</v>
      </c>
      <c r="C198" s="120">
        <v>114.414</v>
      </c>
      <c r="D198" s="110">
        <v>0</v>
      </c>
      <c r="E198" s="110">
        <v>0</v>
      </c>
      <c r="F198" s="120">
        <v>110.736</v>
      </c>
      <c r="G198" s="120">
        <v>107.511</v>
      </c>
      <c r="H198" s="115">
        <f t="shared" si="31"/>
        <v>3.6779999999999973</v>
      </c>
      <c r="J198" s="292">
        <v>8.859</v>
      </c>
      <c r="K198" s="115">
        <f t="shared" si="32"/>
        <v>-5.1810000000000027</v>
      </c>
      <c r="M198" s="123">
        <f t="shared" si="34"/>
        <v>-4.3321209080647211E-2</v>
      </c>
      <c r="N198" s="120">
        <v>160.66399999999999</v>
      </c>
      <c r="O198" s="126">
        <f t="shared" si="26"/>
        <v>3.0089939823491476E-2</v>
      </c>
      <c r="P198" s="79">
        <f t="shared" si="33"/>
        <v>5.6470607195445626E-3</v>
      </c>
      <c r="Q198" s="97"/>
    </row>
    <row r="199" spans="2:17">
      <c r="B199" s="35" t="s">
        <v>1003</v>
      </c>
      <c r="C199" s="120">
        <v>58.957000000000001</v>
      </c>
      <c r="D199" s="110">
        <v>0</v>
      </c>
      <c r="E199" s="110">
        <v>0</v>
      </c>
      <c r="F199" s="120">
        <v>67.403999999999996</v>
      </c>
      <c r="G199" s="120">
        <v>65.441000000000003</v>
      </c>
      <c r="H199" s="115">
        <f t="shared" si="31"/>
        <v>-8.4469999999999956</v>
      </c>
      <c r="J199" s="292">
        <v>5.3920000000000003</v>
      </c>
      <c r="K199" s="115">
        <f t="shared" si="32"/>
        <v>-13.838999999999995</v>
      </c>
      <c r="M199" s="123">
        <f t="shared" si="34"/>
        <v>-0.19010659926369575</v>
      </c>
      <c r="N199" s="120">
        <v>175.15700000000001</v>
      </c>
      <c r="O199" s="126">
        <f t="shared" si="26"/>
        <v>3.2804259757402386E-2</v>
      </c>
      <c r="P199" s="79">
        <f t="shared" si="33"/>
        <v>0.11855629757860152</v>
      </c>
      <c r="Q199" s="97"/>
    </row>
    <row r="200" spans="2:17">
      <c r="B200" s="35" t="s">
        <v>1004</v>
      </c>
      <c r="C200" s="120">
        <v>140.88300000000001</v>
      </c>
      <c r="D200" s="110">
        <v>0</v>
      </c>
      <c r="E200" s="110">
        <v>0</v>
      </c>
      <c r="F200" s="120">
        <v>127.43899999999999</v>
      </c>
      <c r="G200" s="120">
        <v>123.72799999999999</v>
      </c>
      <c r="H200" s="115">
        <f t="shared" si="31"/>
        <v>13.444000000000017</v>
      </c>
      <c r="J200" s="292">
        <v>10.506</v>
      </c>
      <c r="K200" s="115">
        <f t="shared" si="32"/>
        <v>2.9380000000000166</v>
      </c>
      <c r="M200" s="123">
        <f t="shared" si="34"/>
        <v>2.1298343542716421E-2</v>
      </c>
      <c r="N200" s="120">
        <v>388.012</v>
      </c>
      <c r="O200" s="126">
        <f t="shared" si="26"/>
        <v>0</v>
      </c>
      <c r="P200" s="79">
        <f t="shared" si="33"/>
        <v>0</v>
      </c>
      <c r="Q200" s="97"/>
    </row>
    <row r="201" spans="2:17">
      <c r="B201" s="35" t="s">
        <v>1005</v>
      </c>
      <c r="C201" s="120">
        <v>13.993</v>
      </c>
      <c r="D201" s="110">
        <v>0</v>
      </c>
      <c r="E201" s="110">
        <v>0</v>
      </c>
      <c r="F201" s="120">
        <v>11.494999999999999</v>
      </c>
      <c r="G201" s="120">
        <v>11.16</v>
      </c>
      <c r="H201" s="115">
        <f t="shared" si="31"/>
        <v>2.4980000000000011</v>
      </c>
      <c r="J201" s="292">
        <v>0.94799999999999995</v>
      </c>
      <c r="K201" s="115">
        <f t="shared" si="32"/>
        <v>1.5500000000000012</v>
      </c>
      <c r="M201" s="123">
        <f t="shared" si="34"/>
        <v>0.12456803021779324</v>
      </c>
      <c r="N201" s="120">
        <v>17.981999999999999</v>
      </c>
      <c r="O201" s="126">
        <f t="shared" si="26"/>
        <v>0</v>
      </c>
      <c r="P201" s="79">
        <f t="shared" si="33"/>
        <v>0</v>
      </c>
      <c r="Q201" s="97"/>
    </row>
    <row r="202" spans="2:17">
      <c r="B202" s="35"/>
      <c r="C202" s="120"/>
      <c r="D202" s="110"/>
      <c r="E202" s="110"/>
      <c r="F202" s="120"/>
      <c r="G202" s="120"/>
      <c r="H202" s="115">
        <f t="shared" si="31"/>
        <v>0</v>
      </c>
      <c r="J202" s="292"/>
      <c r="K202" s="115">
        <f t="shared" si="32"/>
        <v>0</v>
      </c>
      <c r="M202" s="123">
        <f t="shared" si="34"/>
        <v>0</v>
      </c>
      <c r="N202" s="120"/>
      <c r="O202" s="126">
        <f t="shared" si="26"/>
        <v>0</v>
      </c>
      <c r="P202" s="79">
        <f t="shared" si="33"/>
        <v>0</v>
      </c>
      <c r="Q202" s="97"/>
    </row>
    <row r="203" spans="2:17">
      <c r="B203" s="35"/>
      <c r="C203" s="120"/>
      <c r="D203" s="110"/>
      <c r="E203" s="110"/>
      <c r="F203" s="120"/>
      <c r="G203" s="120"/>
      <c r="H203" s="115">
        <f t="shared" si="31"/>
        <v>0</v>
      </c>
      <c r="J203" s="292"/>
      <c r="K203" s="115">
        <f t="shared" si="32"/>
        <v>0</v>
      </c>
      <c r="M203" s="123">
        <f t="shared" si="34"/>
        <v>0</v>
      </c>
      <c r="N203" s="120"/>
      <c r="O203" s="126">
        <f t="shared" si="26"/>
        <v>0</v>
      </c>
      <c r="P203" s="79">
        <f t="shared" si="33"/>
        <v>0</v>
      </c>
      <c r="Q203" s="97"/>
    </row>
    <row r="204" spans="2:17">
      <c r="B204" s="35"/>
      <c r="C204" s="110"/>
      <c r="D204" s="110"/>
      <c r="E204" s="110"/>
      <c r="F204" s="110"/>
      <c r="G204" s="110"/>
      <c r="H204" s="115">
        <f t="shared" si="31"/>
        <v>0</v>
      </c>
      <c r="J204" s="117"/>
      <c r="K204" s="115">
        <f t="shared" si="32"/>
        <v>0</v>
      </c>
      <c r="M204" s="123">
        <f t="shared" si="34"/>
        <v>0</v>
      </c>
      <c r="N204" s="120"/>
      <c r="O204" s="126">
        <f t="shared" si="26"/>
        <v>0</v>
      </c>
      <c r="P204" s="79">
        <f t="shared" si="33"/>
        <v>0</v>
      </c>
      <c r="Q204" s="97"/>
    </row>
    <row r="205" spans="2:17">
      <c r="B205" s="35"/>
      <c r="C205" s="110"/>
      <c r="D205" s="110"/>
      <c r="E205" s="110"/>
      <c r="F205" s="110"/>
      <c r="G205" s="110"/>
      <c r="H205" s="115">
        <f t="shared" si="31"/>
        <v>0</v>
      </c>
      <c r="J205" s="117"/>
      <c r="K205" s="115">
        <f t="shared" si="32"/>
        <v>0</v>
      </c>
      <c r="M205" s="123">
        <f t="shared" si="34"/>
        <v>0</v>
      </c>
      <c r="N205" s="120"/>
      <c r="O205" s="126">
        <f t="shared" si="26"/>
        <v>0</v>
      </c>
      <c r="P205" s="79">
        <f t="shared" si="33"/>
        <v>0</v>
      </c>
      <c r="Q205" s="97"/>
    </row>
    <row r="206" spans="2:17">
      <c r="B206" s="35"/>
      <c r="C206" s="110"/>
      <c r="D206" s="110"/>
      <c r="E206" s="110"/>
      <c r="F206" s="110"/>
      <c r="G206" s="110"/>
      <c r="H206" s="115">
        <f t="shared" si="31"/>
        <v>0</v>
      </c>
      <c r="J206" s="117"/>
      <c r="K206" s="115">
        <f t="shared" si="32"/>
        <v>0</v>
      </c>
      <c r="M206" s="123">
        <f t="shared" si="34"/>
        <v>0</v>
      </c>
      <c r="N206" s="120"/>
      <c r="O206" s="126">
        <f t="shared" ref="O206:O262" si="35">IF(K206&lt;0,N206/$N$263,0)</f>
        <v>0</v>
      </c>
      <c r="P206" s="79">
        <f t="shared" si="33"/>
        <v>0</v>
      </c>
      <c r="Q206" s="97"/>
    </row>
    <row r="207" spans="2:17">
      <c r="B207" s="35"/>
      <c r="C207" s="110"/>
      <c r="D207" s="110"/>
      <c r="E207" s="110"/>
      <c r="F207" s="110"/>
      <c r="G207" s="110"/>
      <c r="H207" s="115">
        <f t="shared" si="31"/>
        <v>0</v>
      </c>
      <c r="J207" s="117"/>
      <c r="K207" s="115">
        <f t="shared" si="32"/>
        <v>0</v>
      </c>
      <c r="M207" s="123">
        <f t="shared" si="34"/>
        <v>0</v>
      </c>
      <c r="N207" s="120"/>
      <c r="O207" s="126">
        <f t="shared" si="35"/>
        <v>0</v>
      </c>
      <c r="P207" s="79">
        <f t="shared" si="33"/>
        <v>0</v>
      </c>
      <c r="Q207" s="97"/>
    </row>
    <row r="208" spans="2:17">
      <c r="B208" s="35"/>
      <c r="C208" s="110"/>
      <c r="D208" s="110"/>
      <c r="E208" s="110"/>
      <c r="F208" s="110"/>
      <c r="G208" s="110"/>
      <c r="H208" s="115">
        <f t="shared" si="31"/>
        <v>0</v>
      </c>
      <c r="J208" s="117"/>
      <c r="K208" s="115">
        <f t="shared" si="32"/>
        <v>0</v>
      </c>
      <c r="M208" s="123">
        <f t="shared" si="34"/>
        <v>0</v>
      </c>
      <c r="N208" s="120"/>
      <c r="O208" s="126">
        <f t="shared" si="35"/>
        <v>0</v>
      </c>
      <c r="P208" s="79">
        <f t="shared" si="33"/>
        <v>0</v>
      </c>
      <c r="Q208" s="97"/>
    </row>
    <row r="209" spans="2:17">
      <c r="B209" s="35"/>
      <c r="C209" s="110"/>
      <c r="D209" s="110"/>
      <c r="E209" s="110"/>
      <c r="F209" s="110"/>
      <c r="G209" s="110"/>
      <c r="H209" s="115">
        <f t="shared" si="31"/>
        <v>0</v>
      </c>
      <c r="J209" s="117"/>
      <c r="K209" s="115">
        <f t="shared" si="32"/>
        <v>0</v>
      </c>
      <c r="M209" s="123">
        <f t="shared" si="34"/>
        <v>0</v>
      </c>
      <c r="N209" s="120"/>
      <c r="O209" s="126">
        <f t="shared" si="35"/>
        <v>0</v>
      </c>
      <c r="P209" s="79">
        <f t="shared" si="33"/>
        <v>0</v>
      </c>
      <c r="Q209" s="97"/>
    </row>
    <row r="210" spans="2:17">
      <c r="B210" s="35"/>
      <c r="C210" s="110"/>
      <c r="D210" s="110"/>
      <c r="E210" s="110"/>
      <c r="F210" s="110"/>
      <c r="G210" s="110"/>
      <c r="H210" s="115">
        <f t="shared" si="31"/>
        <v>0</v>
      </c>
      <c r="J210" s="117"/>
      <c r="K210" s="115">
        <f t="shared" si="32"/>
        <v>0</v>
      </c>
      <c r="M210" s="123">
        <f t="shared" si="34"/>
        <v>0</v>
      </c>
      <c r="N210" s="120"/>
      <c r="O210" s="126">
        <f t="shared" si="35"/>
        <v>0</v>
      </c>
      <c r="P210" s="79">
        <f t="shared" si="33"/>
        <v>0</v>
      </c>
      <c r="Q210" s="97"/>
    </row>
    <row r="211" spans="2:17">
      <c r="B211" s="35"/>
      <c r="C211" s="110"/>
      <c r="D211" s="110"/>
      <c r="E211" s="110"/>
      <c r="F211" s="110"/>
      <c r="G211" s="110"/>
      <c r="H211" s="115">
        <f t="shared" si="31"/>
        <v>0</v>
      </c>
      <c r="J211" s="117"/>
      <c r="K211" s="115">
        <f t="shared" si="32"/>
        <v>0</v>
      </c>
      <c r="M211" s="123">
        <f t="shared" si="34"/>
        <v>0</v>
      </c>
      <c r="N211" s="120"/>
      <c r="O211" s="126">
        <f t="shared" si="35"/>
        <v>0</v>
      </c>
      <c r="P211" s="79">
        <f t="shared" si="33"/>
        <v>0</v>
      </c>
      <c r="Q211" s="97"/>
    </row>
    <row r="212" spans="2:17">
      <c r="B212" s="35"/>
      <c r="C212" s="110"/>
      <c r="D212" s="110"/>
      <c r="E212" s="110"/>
      <c r="F212" s="110"/>
      <c r="G212" s="110"/>
      <c r="H212" s="115">
        <f t="shared" si="31"/>
        <v>0</v>
      </c>
      <c r="J212" s="117"/>
      <c r="K212" s="115">
        <f t="shared" si="32"/>
        <v>0</v>
      </c>
      <c r="M212" s="123">
        <f t="shared" si="34"/>
        <v>0</v>
      </c>
      <c r="N212" s="120"/>
      <c r="O212" s="126">
        <f t="shared" si="35"/>
        <v>0</v>
      </c>
      <c r="P212" s="79">
        <f t="shared" si="33"/>
        <v>0</v>
      </c>
      <c r="Q212" s="97"/>
    </row>
    <row r="213" spans="2:17">
      <c r="B213" s="35"/>
      <c r="C213" s="110"/>
      <c r="D213" s="110"/>
      <c r="E213" s="110"/>
      <c r="F213" s="110"/>
      <c r="G213" s="110"/>
      <c r="H213" s="115">
        <f>+C213+D213-E213-F213</f>
        <v>0</v>
      </c>
      <c r="J213" s="117"/>
      <c r="K213" s="115">
        <f>+H213-J213</f>
        <v>0</v>
      </c>
      <c r="M213" s="123">
        <f>+IF(ISERROR(K213/(F213+J213)),0,K213/(F213+J213))</f>
        <v>0</v>
      </c>
      <c r="N213" s="120"/>
      <c r="O213" s="126">
        <f t="shared" si="35"/>
        <v>0</v>
      </c>
      <c r="P213" s="79">
        <f>(M213^2*O213)*100</f>
        <v>0</v>
      </c>
      <c r="Q213" s="97"/>
    </row>
    <row r="214" spans="2:17">
      <c r="B214" s="35"/>
      <c r="C214" s="110"/>
      <c r="D214" s="110"/>
      <c r="E214" s="110"/>
      <c r="F214" s="110"/>
      <c r="G214" s="110"/>
      <c r="H214" s="115">
        <f t="shared" ref="H214:H237" si="36">+C214+D214-E214-F214</f>
        <v>0</v>
      </c>
      <c r="J214" s="117"/>
      <c r="K214" s="115">
        <f t="shared" ref="K214:K237" si="37">+H214-J214</f>
        <v>0</v>
      </c>
      <c r="M214" s="123">
        <f>+IF(ISERROR(K214/(F214+J214)),0,K214/(F214+J214))</f>
        <v>0</v>
      </c>
      <c r="N214" s="120"/>
      <c r="O214" s="126">
        <f t="shared" si="35"/>
        <v>0</v>
      </c>
      <c r="P214" s="79">
        <f t="shared" ref="P214:P237" si="38">(M214^2*O214)*100</f>
        <v>0</v>
      </c>
      <c r="Q214" s="97"/>
    </row>
    <row r="215" spans="2:17">
      <c r="B215" s="35"/>
      <c r="C215" s="110"/>
      <c r="D215" s="110"/>
      <c r="E215" s="110"/>
      <c r="F215" s="110"/>
      <c r="G215" s="110"/>
      <c r="H215" s="115">
        <f t="shared" si="36"/>
        <v>0</v>
      </c>
      <c r="J215" s="117"/>
      <c r="K215" s="115">
        <f t="shared" si="37"/>
        <v>0</v>
      </c>
      <c r="M215" s="123">
        <f t="shared" ref="M215:M237" si="39">+IF(ISERROR(K215/(F215+J215)),0,K215/(F215+J215))</f>
        <v>0</v>
      </c>
      <c r="N215" s="120"/>
      <c r="O215" s="126">
        <f t="shared" si="35"/>
        <v>0</v>
      </c>
      <c r="P215" s="79">
        <f t="shared" si="38"/>
        <v>0</v>
      </c>
      <c r="Q215" s="97"/>
    </row>
    <row r="216" spans="2:17">
      <c r="B216" s="35"/>
      <c r="C216" s="110"/>
      <c r="D216" s="110"/>
      <c r="E216" s="110"/>
      <c r="F216" s="110"/>
      <c r="G216" s="110"/>
      <c r="H216" s="115">
        <f t="shared" si="36"/>
        <v>0</v>
      </c>
      <c r="J216" s="117"/>
      <c r="K216" s="115">
        <f t="shared" si="37"/>
        <v>0</v>
      </c>
      <c r="M216" s="123">
        <f t="shared" si="39"/>
        <v>0</v>
      </c>
      <c r="N216" s="120"/>
      <c r="O216" s="126">
        <f t="shared" si="35"/>
        <v>0</v>
      </c>
      <c r="P216" s="79">
        <f t="shared" si="38"/>
        <v>0</v>
      </c>
      <c r="Q216" s="97"/>
    </row>
    <row r="217" spans="2:17">
      <c r="B217" s="35"/>
      <c r="C217" s="110"/>
      <c r="D217" s="110"/>
      <c r="E217" s="110"/>
      <c r="F217" s="110"/>
      <c r="G217" s="110"/>
      <c r="H217" s="115">
        <f t="shared" si="36"/>
        <v>0</v>
      </c>
      <c r="J217" s="117"/>
      <c r="K217" s="115">
        <f t="shared" si="37"/>
        <v>0</v>
      </c>
      <c r="M217" s="123">
        <f t="shared" si="39"/>
        <v>0</v>
      </c>
      <c r="N217" s="120"/>
      <c r="O217" s="126">
        <f t="shared" si="35"/>
        <v>0</v>
      </c>
      <c r="P217" s="79">
        <f t="shared" si="38"/>
        <v>0</v>
      </c>
      <c r="Q217" s="97"/>
    </row>
    <row r="218" spans="2:17">
      <c r="B218" s="35"/>
      <c r="C218" s="110"/>
      <c r="D218" s="110"/>
      <c r="E218" s="110"/>
      <c r="F218" s="110"/>
      <c r="G218" s="110"/>
      <c r="H218" s="115">
        <f t="shared" si="36"/>
        <v>0</v>
      </c>
      <c r="J218" s="117"/>
      <c r="K218" s="115">
        <f t="shared" si="37"/>
        <v>0</v>
      </c>
      <c r="M218" s="123">
        <f t="shared" si="39"/>
        <v>0</v>
      </c>
      <c r="N218" s="120"/>
      <c r="O218" s="126">
        <f t="shared" si="35"/>
        <v>0</v>
      </c>
      <c r="P218" s="79">
        <f t="shared" si="38"/>
        <v>0</v>
      </c>
      <c r="Q218" s="97"/>
    </row>
    <row r="219" spans="2:17">
      <c r="B219" s="35"/>
      <c r="C219" s="110"/>
      <c r="D219" s="110"/>
      <c r="E219" s="110"/>
      <c r="F219" s="110"/>
      <c r="G219" s="110"/>
      <c r="H219" s="115">
        <f t="shared" si="36"/>
        <v>0</v>
      </c>
      <c r="J219" s="117"/>
      <c r="K219" s="115">
        <f t="shared" si="37"/>
        <v>0</v>
      </c>
      <c r="M219" s="123">
        <f t="shared" si="39"/>
        <v>0</v>
      </c>
      <c r="N219" s="120"/>
      <c r="O219" s="126">
        <f t="shared" si="35"/>
        <v>0</v>
      </c>
      <c r="P219" s="79">
        <f t="shared" si="38"/>
        <v>0</v>
      </c>
      <c r="Q219" s="97"/>
    </row>
    <row r="220" spans="2:17">
      <c r="B220" s="35"/>
      <c r="C220" s="110"/>
      <c r="D220" s="110"/>
      <c r="E220" s="110"/>
      <c r="F220" s="110"/>
      <c r="G220" s="110"/>
      <c r="H220" s="115">
        <f t="shared" si="36"/>
        <v>0</v>
      </c>
      <c r="J220" s="117"/>
      <c r="K220" s="115">
        <f t="shared" si="37"/>
        <v>0</v>
      </c>
      <c r="M220" s="123">
        <f t="shared" si="39"/>
        <v>0</v>
      </c>
      <c r="N220" s="120"/>
      <c r="O220" s="126">
        <f t="shared" si="35"/>
        <v>0</v>
      </c>
      <c r="P220" s="79">
        <f t="shared" si="38"/>
        <v>0</v>
      </c>
      <c r="Q220" s="97"/>
    </row>
    <row r="221" spans="2:17">
      <c r="B221" s="35"/>
      <c r="C221" s="110"/>
      <c r="D221" s="110"/>
      <c r="E221" s="110"/>
      <c r="F221" s="110"/>
      <c r="G221" s="110"/>
      <c r="H221" s="115">
        <f t="shared" si="36"/>
        <v>0</v>
      </c>
      <c r="J221" s="117"/>
      <c r="K221" s="115">
        <f t="shared" si="37"/>
        <v>0</v>
      </c>
      <c r="M221" s="123">
        <f t="shared" si="39"/>
        <v>0</v>
      </c>
      <c r="N221" s="120"/>
      <c r="O221" s="126">
        <f t="shared" si="35"/>
        <v>0</v>
      </c>
      <c r="P221" s="79">
        <f t="shared" si="38"/>
        <v>0</v>
      </c>
      <c r="Q221" s="97"/>
    </row>
    <row r="222" spans="2:17">
      <c r="B222" s="35"/>
      <c r="C222" s="110"/>
      <c r="D222" s="110"/>
      <c r="E222" s="110"/>
      <c r="F222" s="110"/>
      <c r="G222" s="110"/>
      <c r="H222" s="115">
        <f t="shared" si="36"/>
        <v>0</v>
      </c>
      <c r="J222" s="117"/>
      <c r="K222" s="115">
        <f t="shared" si="37"/>
        <v>0</v>
      </c>
      <c r="M222" s="123">
        <f t="shared" si="39"/>
        <v>0</v>
      </c>
      <c r="N222" s="120"/>
      <c r="O222" s="126">
        <f t="shared" si="35"/>
        <v>0</v>
      </c>
      <c r="P222" s="79">
        <f t="shared" si="38"/>
        <v>0</v>
      </c>
      <c r="Q222" s="97"/>
    </row>
    <row r="223" spans="2:17">
      <c r="B223" s="35"/>
      <c r="C223" s="110"/>
      <c r="D223" s="110"/>
      <c r="E223" s="110"/>
      <c r="F223" s="110"/>
      <c r="G223" s="110"/>
      <c r="H223" s="115">
        <f t="shared" si="36"/>
        <v>0</v>
      </c>
      <c r="J223" s="117"/>
      <c r="K223" s="115">
        <f t="shared" si="37"/>
        <v>0</v>
      </c>
      <c r="M223" s="123">
        <f t="shared" si="39"/>
        <v>0</v>
      </c>
      <c r="N223" s="120"/>
      <c r="O223" s="126">
        <f t="shared" si="35"/>
        <v>0</v>
      </c>
      <c r="P223" s="79">
        <f t="shared" si="38"/>
        <v>0</v>
      </c>
      <c r="Q223" s="97"/>
    </row>
    <row r="224" spans="2:17">
      <c r="B224" s="35"/>
      <c r="C224" s="110"/>
      <c r="D224" s="110"/>
      <c r="E224" s="110"/>
      <c r="F224" s="110"/>
      <c r="G224" s="110"/>
      <c r="H224" s="115">
        <f t="shared" si="36"/>
        <v>0</v>
      </c>
      <c r="J224" s="117"/>
      <c r="K224" s="115">
        <f t="shared" si="37"/>
        <v>0</v>
      </c>
      <c r="M224" s="123">
        <f t="shared" si="39"/>
        <v>0</v>
      </c>
      <c r="N224" s="120"/>
      <c r="O224" s="126">
        <f t="shared" si="35"/>
        <v>0</v>
      </c>
      <c r="P224" s="79">
        <f t="shared" si="38"/>
        <v>0</v>
      </c>
      <c r="Q224" s="97"/>
    </row>
    <row r="225" spans="2:17">
      <c r="B225" s="35"/>
      <c r="C225" s="110"/>
      <c r="D225" s="110"/>
      <c r="E225" s="110"/>
      <c r="F225" s="110"/>
      <c r="G225" s="110"/>
      <c r="H225" s="115">
        <f t="shared" si="36"/>
        <v>0</v>
      </c>
      <c r="J225" s="117"/>
      <c r="K225" s="115">
        <f t="shared" si="37"/>
        <v>0</v>
      </c>
      <c r="M225" s="123">
        <f t="shared" si="39"/>
        <v>0</v>
      </c>
      <c r="N225" s="120"/>
      <c r="O225" s="126">
        <f t="shared" si="35"/>
        <v>0</v>
      </c>
      <c r="P225" s="79">
        <f t="shared" si="38"/>
        <v>0</v>
      </c>
      <c r="Q225" s="97"/>
    </row>
    <row r="226" spans="2:17">
      <c r="B226" s="35"/>
      <c r="C226" s="110"/>
      <c r="D226" s="110"/>
      <c r="E226" s="110"/>
      <c r="F226" s="110"/>
      <c r="G226" s="110"/>
      <c r="H226" s="115">
        <f t="shared" si="36"/>
        <v>0</v>
      </c>
      <c r="J226" s="117"/>
      <c r="K226" s="115">
        <f t="shared" si="37"/>
        <v>0</v>
      </c>
      <c r="M226" s="123">
        <f t="shared" si="39"/>
        <v>0</v>
      </c>
      <c r="N226" s="120"/>
      <c r="O226" s="126">
        <f t="shared" si="35"/>
        <v>0</v>
      </c>
      <c r="P226" s="79">
        <f t="shared" si="38"/>
        <v>0</v>
      </c>
      <c r="Q226" s="97"/>
    </row>
    <row r="227" spans="2:17">
      <c r="B227" s="35"/>
      <c r="C227" s="110"/>
      <c r="D227" s="110"/>
      <c r="E227" s="110"/>
      <c r="F227" s="110"/>
      <c r="G227" s="110"/>
      <c r="H227" s="115">
        <f t="shared" si="36"/>
        <v>0</v>
      </c>
      <c r="J227" s="117"/>
      <c r="K227" s="115">
        <f t="shared" si="37"/>
        <v>0</v>
      </c>
      <c r="M227" s="123">
        <f t="shared" si="39"/>
        <v>0</v>
      </c>
      <c r="N227" s="120"/>
      <c r="O227" s="126">
        <f t="shared" si="35"/>
        <v>0</v>
      </c>
      <c r="P227" s="79">
        <f t="shared" si="38"/>
        <v>0</v>
      </c>
      <c r="Q227" s="97"/>
    </row>
    <row r="228" spans="2:17">
      <c r="B228" s="35"/>
      <c r="C228" s="110"/>
      <c r="D228" s="110"/>
      <c r="E228" s="110"/>
      <c r="F228" s="110"/>
      <c r="G228" s="110"/>
      <c r="H228" s="115">
        <f t="shared" si="36"/>
        <v>0</v>
      </c>
      <c r="J228" s="117"/>
      <c r="K228" s="115">
        <f t="shared" si="37"/>
        <v>0</v>
      </c>
      <c r="M228" s="123">
        <f t="shared" si="39"/>
        <v>0</v>
      </c>
      <c r="N228" s="120"/>
      <c r="O228" s="126">
        <f t="shared" si="35"/>
        <v>0</v>
      </c>
      <c r="P228" s="79">
        <f t="shared" si="38"/>
        <v>0</v>
      </c>
      <c r="Q228" s="97"/>
    </row>
    <row r="229" spans="2:17">
      <c r="B229" s="35"/>
      <c r="C229" s="110"/>
      <c r="D229" s="110"/>
      <c r="E229" s="110"/>
      <c r="F229" s="110"/>
      <c r="G229" s="110"/>
      <c r="H229" s="115">
        <f t="shared" si="36"/>
        <v>0</v>
      </c>
      <c r="J229" s="117"/>
      <c r="K229" s="115">
        <f t="shared" si="37"/>
        <v>0</v>
      </c>
      <c r="M229" s="123">
        <f t="shared" si="39"/>
        <v>0</v>
      </c>
      <c r="N229" s="120"/>
      <c r="O229" s="126">
        <f t="shared" si="35"/>
        <v>0</v>
      </c>
      <c r="P229" s="79">
        <f t="shared" si="38"/>
        <v>0</v>
      </c>
      <c r="Q229" s="97"/>
    </row>
    <row r="230" spans="2:17">
      <c r="B230" s="35"/>
      <c r="C230" s="110"/>
      <c r="D230" s="110"/>
      <c r="E230" s="110"/>
      <c r="F230" s="110"/>
      <c r="G230" s="110"/>
      <c r="H230" s="115">
        <f t="shared" si="36"/>
        <v>0</v>
      </c>
      <c r="J230" s="117"/>
      <c r="K230" s="115">
        <f t="shared" si="37"/>
        <v>0</v>
      </c>
      <c r="M230" s="123">
        <f t="shared" si="39"/>
        <v>0</v>
      </c>
      <c r="N230" s="120"/>
      <c r="O230" s="126">
        <f t="shared" si="35"/>
        <v>0</v>
      </c>
      <c r="P230" s="79">
        <f t="shared" si="38"/>
        <v>0</v>
      </c>
      <c r="Q230" s="97"/>
    </row>
    <row r="231" spans="2:17">
      <c r="B231" s="35"/>
      <c r="C231" s="110"/>
      <c r="D231" s="110"/>
      <c r="E231" s="110"/>
      <c r="F231" s="110"/>
      <c r="G231" s="110"/>
      <c r="H231" s="115">
        <f t="shared" si="36"/>
        <v>0</v>
      </c>
      <c r="J231" s="117"/>
      <c r="K231" s="115">
        <f t="shared" si="37"/>
        <v>0</v>
      </c>
      <c r="M231" s="123">
        <f t="shared" si="39"/>
        <v>0</v>
      </c>
      <c r="N231" s="120"/>
      <c r="O231" s="126">
        <f t="shared" si="35"/>
        <v>0</v>
      </c>
      <c r="P231" s="79">
        <f t="shared" si="38"/>
        <v>0</v>
      </c>
      <c r="Q231" s="97"/>
    </row>
    <row r="232" spans="2:17">
      <c r="B232" s="35"/>
      <c r="C232" s="110"/>
      <c r="D232" s="110"/>
      <c r="E232" s="110"/>
      <c r="F232" s="110"/>
      <c r="G232" s="110"/>
      <c r="H232" s="115">
        <f t="shared" si="36"/>
        <v>0</v>
      </c>
      <c r="J232" s="117"/>
      <c r="K232" s="115">
        <f t="shared" si="37"/>
        <v>0</v>
      </c>
      <c r="M232" s="123">
        <f t="shared" si="39"/>
        <v>0</v>
      </c>
      <c r="N232" s="120"/>
      <c r="O232" s="126">
        <f t="shared" si="35"/>
        <v>0</v>
      </c>
      <c r="P232" s="79">
        <f t="shared" si="38"/>
        <v>0</v>
      </c>
      <c r="Q232" s="97"/>
    </row>
    <row r="233" spans="2:17">
      <c r="B233" s="35"/>
      <c r="C233" s="110"/>
      <c r="D233" s="110"/>
      <c r="E233" s="110"/>
      <c r="F233" s="110"/>
      <c r="G233" s="110"/>
      <c r="H233" s="115">
        <f t="shared" si="36"/>
        <v>0</v>
      </c>
      <c r="J233" s="117"/>
      <c r="K233" s="115">
        <f t="shared" si="37"/>
        <v>0</v>
      </c>
      <c r="M233" s="123">
        <f t="shared" si="39"/>
        <v>0</v>
      </c>
      <c r="N233" s="120"/>
      <c r="O233" s="126">
        <f t="shared" si="35"/>
        <v>0</v>
      </c>
      <c r="P233" s="79">
        <f t="shared" si="38"/>
        <v>0</v>
      </c>
      <c r="Q233" s="97"/>
    </row>
    <row r="234" spans="2:17">
      <c r="B234" s="35"/>
      <c r="C234" s="110"/>
      <c r="D234" s="110"/>
      <c r="E234" s="110"/>
      <c r="F234" s="110"/>
      <c r="G234" s="110"/>
      <c r="H234" s="115">
        <f t="shared" si="36"/>
        <v>0</v>
      </c>
      <c r="J234" s="117"/>
      <c r="K234" s="115">
        <f t="shared" si="37"/>
        <v>0</v>
      </c>
      <c r="M234" s="123">
        <f t="shared" si="39"/>
        <v>0</v>
      </c>
      <c r="N234" s="120"/>
      <c r="O234" s="126">
        <f t="shared" si="35"/>
        <v>0</v>
      </c>
      <c r="P234" s="79">
        <f t="shared" si="38"/>
        <v>0</v>
      </c>
      <c r="Q234" s="97"/>
    </row>
    <row r="235" spans="2:17">
      <c r="B235" s="35"/>
      <c r="C235" s="110"/>
      <c r="D235" s="110"/>
      <c r="E235" s="110"/>
      <c r="F235" s="110"/>
      <c r="G235" s="110"/>
      <c r="H235" s="115">
        <f t="shared" si="36"/>
        <v>0</v>
      </c>
      <c r="J235" s="117"/>
      <c r="K235" s="115">
        <f t="shared" si="37"/>
        <v>0</v>
      </c>
      <c r="M235" s="123">
        <f t="shared" si="39"/>
        <v>0</v>
      </c>
      <c r="N235" s="120"/>
      <c r="O235" s="126">
        <f t="shared" si="35"/>
        <v>0</v>
      </c>
      <c r="P235" s="79">
        <f t="shared" si="38"/>
        <v>0</v>
      </c>
      <c r="Q235" s="97"/>
    </row>
    <row r="236" spans="2:17">
      <c r="B236" s="35"/>
      <c r="C236" s="110"/>
      <c r="D236" s="110"/>
      <c r="E236" s="110"/>
      <c r="F236" s="110"/>
      <c r="G236" s="110"/>
      <c r="H236" s="115">
        <f t="shared" si="36"/>
        <v>0</v>
      </c>
      <c r="J236" s="117"/>
      <c r="K236" s="115">
        <f t="shared" si="37"/>
        <v>0</v>
      </c>
      <c r="M236" s="123">
        <f t="shared" si="39"/>
        <v>0</v>
      </c>
      <c r="N236" s="120"/>
      <c r="O236" s="126">
        <f t="shared" si="35"/>
        <v>0</v>
      </c>
      <c r="P236" s="79">
        <f t="shared" si="38"/>
        <v>0</v>
      </c>
      <c r="Q236" s="97"/>
    </row>
    <row r="237" spans="2:17">
      <c r="B237" s="35"/>
      <c r="C237" s="110"/>
      <c r="D237" s="110"/>
      <c r="E237" s="110"/>
      <c r="F237" s="110"/>
      <c r="G237" s="110"/>
      <c r="H237" s="115">
        <f t="shared" si="36"/>
        <v>0</v>
      </c>
      <c r="J237" s="117"/>
      <c r="K237" s="115">
        <f t="shared" si="37"/>
        <v>0</v>
      </c>
      <c r="M237" s="123">
        <f t="shared" si="39"/>
        <v>0</v>
      </c>
      <c r="N237" s="120"/>
      <c r="O237" s="126">
        <f t="shared" si="35"/>
        <v>0</v>
      </c>
      <c r="P237" s="79">
        <f t="shared" si="38"/>
        <v>0</v>
      </c>
      <c r="Q237" s="97"/>
    </row>
    <row r="238" spans="2:17">
      <c r="B238" s="35"/>
      <c r="C238" s="110"/>
      <c r="D238" s="110"/>
      <c r="E238" s="110"/>
      <c r="F238" s="110"/>
      <c r="G238" s="110"/>
      <c r="H238" s="115">
        <f>+C238+D238-E238-F238</f>
        <v>0</v>
      </c>
      <c r="J238" s="117"/>
      <c r="K238" s="115">
        <f>+H238-J238</f>
        <v>0</v>
      </c>
      <c r="M238" s="123">
        <f>+IF(ISERROR(K238/(F238+J238)),0,K238/(F238+J238))</f>
        <v>0</v>
      </c>
      <c r="N238" s="120"/>
      <c r="O238" s="126">
        <f t="shared" si="35"/>
        <v>0</v>
      </c>
      <c r="P238" s="79">
        <f>(M238^2*O238)*100</f>
        <v>0</v>
      </c>
      <c r="Q238" s="97"/>
    </row>
    <row r="239" spans="2:17">
      <c r="B239" s="35"/>
      <c r="C239" s="110"/>
      <c r="D239" s="110"/>
      <c r="E239" s="110"/>
      <c r="F239" s="110"/>
      <c r="G239" s="110"/>
      <c r="H239" s="115">
        <f t="shared" ref="H239:H262" si="40">+C239+D239-E239-F239</f>
        <v>0</v>
      </c>
      <c r="J239" s="117"/>
      <c r="K239" s="115">
        <f t="shared" ref="K239:K262" si="41">+H239-J239</f>
        <v>0</v>
      </c>
      <c r="M239" s="123">
        <f>+IF(ISERROR(K239/(F239+J239)),0,K239/(F239+J239))</f>
        <v>0</v>
      </c>
      <c r="N239" s="120"/>
      <c r="O239" s="126">
        <f t="shared" si="35"/>
        <v>0</v>
      </c>
      <c r="P239" s="79">
        <f t="shared" ref="P239:P261" si="42">(M239^2*O239)*100</f>
        <v>0</v>
      </c>
      <c r="Q239" s="97"/>
    </row>
    <row r="240" spans="2:17">
      <c r="B240" s="35"/>
      <c r="C240" s="110"/>
      <c r="D240" s="110"/>
      <c r="E240" s="110"/>
      <c r="F240" s="110"/>
      <c r="G240" s="110"/>
      <c r="H240" s="115">
        <f t="shared" si="40"/>
        <v>0</v>
      </c>
      <c r="J240" s="117"/>
      <c r="K240" s="115">
        <f t="shared" si="41"/>
        <v>0</v>
      </c>
      <c r="M240" s="123">
        <f t="shared" ref="M240:M262" si="43">+IF(ISERROR(K240/(F240+J240)),0,K240/(F240+J240))</f>
        <v>0</v>
      </c>
      <c r="N240" s="120"/>
      <c r="O240" s="126">
        <f t="shared" si="35"/>
        <v>0</v>
      </c>
      <c r="P240" s="79">
        <f t="shared" si="42"/>
        <v>0</v>
      </c>
      <c r="Q240" s="97"/>
    </row>
    <row r="241" spans="2:17">
      <c r="B241" s="35"/>
      <c r="C241" s="110"/>
      <c r="D241" s="110"/>
      <c r="E241" s="110"/>
      <c r="F241" s="110"/>
      <c r="G241" s="110"/>
      <c r="H241" s="115">
        <f t="shared" si="40"/>
        <v>0</v>
      </c>
      <c r="J241" s="117"/>
      <c r="K241" s="115">
        <f t="shared" si="41"/>
        <v>0</v>
      </c>
      <c r="M241" s="123">
        <f t="shared" si="43"/>
        <v>0</v>
      </c>
      <c r="N241" s="120"/>
      <c r="O241" s="126">
        <f t="shared" si="35"/>
        <v>0</v>
      </c>
      <c r="P241" s="79">
        <f t="shared" si="42"/>
        <v>0</v>
      </c>
      <c r="Q241" s="97"/>
    </row>
    <row r="242" spans="2:17">
      <c r="B242" s="35"/>
      <c r="C242" s="110"/>
      <c r="D242" s="110"/>
      <c r="E242" s="110"/>
      <c r="F242" s="110"/>
      <c r="G242" s="110"/>
      <c r="H242" s="115">
        <f t="shared" si="40"/>
        <v>0</v>
      </c>
      <c r="J242" s="117"/>
      <c r="K242" s="115">
        <f t="shared" si="41"/>
        <v>0</v>
      </c>
      <c r="M242" s="123">
        <f t="shared" si="43"/>
        <v>0</v>
      </c>
      <c r="N242" s="120"/>
      <c r="O242" s="126">
        <f t="shared" si="35"/>
        <v>0</v>
      </c>
      <c r="P242" s="79">
        <f t="shared" si="42"/>
        <v>0</v>
      </c>
      <c r="Q242" s="97"/>
    </row>
    <row r="243" spans="2:17">
      <c r="B243" s="35"/>
      <c r="C243" s="110"/>
      <c r="D243" s="110"/>
      <c r="E243" s="110"/>
      <c r="F243" s="110"/>
      <c r="G243" s="110"/>
      <c r="H243" s="115">
        <f t="shared" si="40"/>
        <v>0</v>
      </c>
      <c r="J243" s="117"/>
      <c r="K243" s="115">
        <f t="shared" si="41"/>
        <v>0</v>
      </c>
      <c r="M243" s="123">
        <f t="shared" si="43"/>
        <v>0</v>
      </c>
      <c r="N243" s="120"/>
      <c r="O243" s="126">
        <f t="shared" si="35"/>
        <v>0</v>
      </c>
      <c r="P243" s="79">
        <f t="shared" si="42"/>
        <v>0</v>
      </c>
      <c r="Q243" s="97"/>
    </row>
    <row r="244" spans="2:17">
      <c r="B244" s="35"/>
      <c r="C244" s="110"/>
      <c r="D244" s="110"/>
      <c r="E244" s="110"/>
      <c r="F244" s="110"/>
      <c r="G244" s="110"/>
      <c r="H244" s="115">
        <f t="shared" si="40"/>
        <v>0</v>
      </c>
      <c r="J244" s="117"/>
      <c r="K244" s="115">
        <f t="shared" si="41"/>
        <v>0</v>
      </c>
      <c r="M244" s="123">
        <f t="shared" si="43"/>
        <v>0</v>
      </c>
      <c r="N244" s="120"/>
      <c r="O244" s="126">
        <f t="shared" si="35"/>
        <v>0</v>
      </c>
      <c r="P244" s="79">
        <f t="shared" si="42"/>
        <v>0</v>
      </c>
      <c r="Q244" s="97"/>
    </row>
    <row r="245" spans="2:17">
      <c r="B245" s="35"/>
      <c r="C245" s="110"/>
      <c r="D245" s="110"/>
      <c r="E245" s="110"/>
      <c r="F245" s="110"/>
      <c r="G245" s="110"/>
      <c r="H245" s="115">
        <f t="shared" si="40"/>
        <v>0</v>
      </c>
      <c r="J245" s="117"/>
      <c r="K245" s="115">
        <f t="shared" si="41"/>
        <v>0</v>
      </c>
      <c r="M245" s="123">
        <f t="shared" si="43"/>
        <v>0</v>
      </c>
      <c r="N245" s="120"/>
      <c r="O245" s="126">
        <f t="shared" si="35"/>
        <v>0</v>
      </c>
      <c r="P245" s="79">
        <f t="shared" si="42"/>
        <v>0</v>
      </c>
      <c r="Q245" s="97"/>
    </row>
    <row r="246" spans="2:17">
      <c r="B246" s="35"/>
      <c r="C246" s="110"/>
      <c r="D246" s="110"/>
      <c r="E246" s="110"/>
      <c r="F246" s="110"/>
      <c r="G246" s="110"/>
      <c r="H246" s="115">
        <f t="shared" si="40"/>
        <v>0</v>
      </c>
      <c r="J246" s="117"/>
      <c r="K246" s="115">
        <f t="shared" si="41"/>
        <v>0</v>
      </c>
      <c r="M246" s="123">
        <f t="shared" si="43"/>
        <v>0</v>
      </c>
      <c r="N246" s="120"/>
      <c r="O246" s="126">
        <f t="shared" si="35"/>
        <v>0</v>
      </c>
      <c r="P246" s="79">
        <f t="shared" si="42"/>
        <v>0</v>
      </c>
      <c r="Q246" s="97"/>
    </row>
    <row r="247" spans="2:17">
      <c r="B247" s="35"/>
      <c r="C247" s="110"/>
      <c r="D247" s="110"/>
      <c r="E247" s="110"/>
      <c r="F247" s="110"/>
      <c r="G247" s="110"/>
      <c r="H247" s="115">
        <f t="shared" si="40"/>
        <v>0</v>
      </c>
      <c r="J247" s="117"/>
      <c r="K247" s="115">
        <f t="shared" si="41"/>
        <v>0</v>
      </c>
      <c r="M247" s="123">
        <f t="shared" si="43"/>
        <v>0</v>
      </c>
      <c r="N247" s="120"/>
      <c r="O247" s="126">
        <f t="shared" si="35"/>
        <v>0</v>
      </c>
      <c r="P247" s="79">
        <f t="shared" si="42"/>
        <v>0</v>
      </c>
      <c r="Q247" s="97"/>
    </row>
    <row r="248" spans="2:17">
      <c r="B248" s="35"/>
      <c r="C248" s="110"/>
      <c r="D248" s="110"/>
      <c r="E248" s="110"/>
      <c r="F248" s="110"/>
      <c r="G248" s="110"/>
      <c r="H248" s="115">
        <f t="shared" si="40"/>
        <v>0</v>
      </c>
      <c r="J248" s="117"/>
      <c r="K248" s="115">
        <f t="shared" si="41"/>
        <v>0</v>
      </c>
      <c r="M248" s="123">
        <f t="shared" si="43"/>
        <v>0</v>
      </c>
      <c r="N248" s="120"/>
      <c r="O248" s="126">
        <f t="shared" si="35"/>
        <v>0</v>
      </c>
      <c r="P248" s="79">
        <f t="shared" si="42"/>
        <v>0</v>
      </c>
      <c r="Q248" s="97"/>
    </row>
    <row r="249" spans="2:17">
      <c r="B249" s="35"/>
      <c r="C249" s="110"/>
      <c r="D249" s="110"/>
      <c r="E249" s="110"/>
      <c r="F249" s="110"/>
      <c r="G249" s="110"/>
      <c r="H249" s="115">
        <f t="shared" si="40"/>
        <v>0</v>
      </c>
      <c r="J249" s="117"/>
      <c r="K249" s="115">
        <f t="shared" si="41"/>
        <v>0</v>
      </c>
      <c r="M249" s="123">
        <f t="shared" si="43"/>
        <v>0</v>
      </c>
      <c r="N249" s="120"/>
      <c r="O249" s="126">
        <f t="shared" si="35"/>
        <v>0</v>
      </c>
      <c r="P249" s="79">
        <f t="shared" si="42"/>
        <v>0</v>
      </c>
      <c r="Q249" s="97"/>
    </row>
    <row r="250" spans="2:17">
      <c r="B250" s="35"/>
      <c r="C250" s="110"/>
      <c r="D250" s="110"/>
      <c r="E250" s="110"/>
      <c r="F250" s="110"/>
      <c r="G250" s="110"/>
      <c r="H250" s="115">
        <f t="shared" si="40"/>
        <v>0</v>
      </c>
      <c r="J250" s="117"/>
      <c r="K250" s="115">
        <f t="shared" si="41"/>
        <v>0</v>
      </c>
      <c r="M250" s="123">
        <f t="shared" si="43"/>
        <v>0</v>
      </c>
      <c r="N250" s="120"/>
      <c r="O250" s="126">
        <f t="shared" si="35"/>
        <v>0</v>
      </c>
      <c r="P250" s="79">
        <f t="shared" si="42"/>
        <v>0</v>
      </c>
      <c r="Q250" s="97"/>
    </row>
    <row r="251" spans="2:17">
      <c r="B251" s="35"/>
      <c r="C251" s="110"/>
      <c r="D251" s="110"/>
      <c r="E251" s="110"/>
      <c r="F251" s="110"/>
      <c r="G251" s="110"/>
      <c r="H251" s="115">
        <f t="shared" si="40"/>
        <v>0</v>
      </c>
      <c r="J251" s="117"/>
      <c r="K251" s="115">
        <f t="shared" si="41"/>
        <v>0</v>
      </c>
      <c r="M251" s="123">
        <f t="shared" si="43"/>
        <v>0</v>
      </c>
      <c r="N251" s="120"/>
      <c r="O251" s="126">
        <f t="shared" si="35"/>
        <v>0</v>
      </c>
      <c r="P251" s="79">
        <f t="shared" si="42"/>
        <v>0</v>
      </c>
      <c r="Q251" s="97"/>
    </row>
    <row r="252" spans="2:17">
      <c r="B252" s="35"/>
      <c r="C252" s="110"/>
      <c r="D252" s="110"/>
      <c r="E252" s="110"/>
      <c r="F252" s="110"/>
      <c r="G252" s="110"/>
      <c r="H252" s="115">
        <f t="shared" si="40"/>
        <v>0</v>
      </c>
      <c r="J252" s="117"/>
      <c r="K252" s="115">
        <f t="shared" si="41"/>
        <v>0</v>
      </c>
      <c r="M252" s="123">
        <f t="shared" si="43"/>
        <v>0</v>
      </c>
      <c r="N252" s="120"/>
      <c r="O252" s="126">
        <f t="shared" si="35"/>
        <v>0</v>
      </c>
      <c r="P252" s="79">
        <f t="shared" si="42"/>
        <v>0</v>
      </c>
      <c r="Q252" s="97"/>
    </row>
    <row r="253" spans="2:17">
      <c r="B253" s="35"/>
      <c r="C253" s="110"/>
      <c r="D253" s="110"/>
      <c r="E253" s="110"/>
      <c r="F253" s="110"/>
      <c r="G253" s="110"/>
      <c r="H253" s="115">
        <f t="shared" si="40"/>
        <v>0</v>
      </c>
      <c r="J253" s="117"/>
      <c r="K253" s="115">
        <f t="shared" si="41"/>
        <v>0</v>
      </c>
      <c r="M253" s="123">
        <f t="shared" si="43"/>
        <v>0</v>
      </c>
      <c r="N253" s="120"/>
      <c r="O253" s="126">
        <f t="shared" si="35"/>
        <v>0</v>
      </c>
      <c r="P253" s="79">
        <f t="shared" si="42"/>
        <v>0</v>
      </c>
      <c r="Q253" s="97"/>
    </row>
    <row r="254" spans="2:17">
      <c r="B254" s="35"/>
      <c r="C254" s="110"/>
      <c r="D254" s="110"/>
      <c r="E254" s="110"/>
      <c r="F254" s="110"/>
      <c r="G254" s="110"/>
      <c r="H254" s="115">
        <f t="shared" si="40"/>
        <v>0</v>
      </c>
      <c r="J254" s="117"/>
      <c r="K254" s="115">
        <f t="shared" si="41"/>
        <v>0</v>
      </c>
      <c r="M254" s="123">
        <f t="shared" si="43"/>
        <v>0</v>
      </c>
      <c r="N254" s="120"/>
      <c r="O254" s="126">
        <f t="shared" si="35"/>
        <v>0</v>
      </c>
      <c r="P254" s="79">
        <f t="shared" si="42"/>
        <v>0</v>
      </c>
      <c r="Q254" s="97"/>
    </row>
    <row r="255" spans="2:17">
      <c r="B255" s="35"/>
      <c r="C255" s="110"/>
      <c r="D255" s="110"/>
      <c r="E255" s="110"/>
      <c r="F255" s="110"/>
      <c r="G255" s="110"/>
      <c r="H255" s="115">
        <f t="shared" si="40"/>
        <v>0</v>
      </c>
      <c r="J255" s="117"/>
      <c r="K255" s="115">
        <f t="shared" si="41"/>
        <v>0</v>
      </c>
      <c r="M255" s="123">
        <f t="shared" si="43"/>
        <v>0</v>
      </c>
      <c r="N255" s="120"/>
      <c r="O255" s="126">
        <f t="shared" si="35"/>
        <v>0</v>
      </c>
      <c r="P255" s="79">
        <f t="shared" si="42"/>
        <v>0</v>
      </c>
      <c r="Q255" s="97"/>
    </row>
    <row r="256" spans="2:17">
      <c r="B256" s="35"/>
      <c r="C256" s="110"/>
      <c r="D256" s="110"/>
      <c r="E256" s="110"/>
      <c r="F256" s="110"/>
      <c r="G256" s="110"/>
      <c r="H256" s="115">
        <f t="shared" si="40"/>
        <v>0</v>
      </c>
      <c r="J256" s="117"/>
      <c r="K256" s="115">
        <f t="shared" si="41"/>
        <v>0</v>
      </c>
      <c r="M256" s="123">
        <f t="shared" si="43"/>
        <v>0</v>
      </c>
      <c r="N256" s="120"/>
      <c r="O256" s="126">
        <f t="shared" si="35"/>
        <v>0</v>
      </c>
      <c r="P256" s="79">
        <f t="shared" si="42"/>
        <v>0</v>
      </c>
      <c r="Q256" s="97"/>
    </row>
    <row r="257" spans="1:18">
      <c r="B257" s="35"/>
      <c r="C257" s="110"/>
      <c r="D257" s="110"/>
      <c r="E257" s="110"/>
      <c r="F257" s="110"/>
      <c r="G257" s="110"/>
      <c r="H257" s="115">
        <f t="shared" si="40"/>
        <v>0</v>
      </c>
      <c r="J257" s="117"/>
      <c r="K257" s="115">
        <f t="shared" si="41"/>
        <v>0</v>
      </c>
      <c r="M257" s="123">
        <f t="shared" si="43"/>
        <v>0</v>
      </c>
      <c r="N257" s="120"/>
      <c r="O257" s="126">
        <f t="shared" si="35"/>
        <v>0</v>
      </c>
      <c r="P257" s="79">
        <f t="shared" si="42"/>
        <v>0</v>
      </c>
      <c r="Q257" s="97"/>
    </row>
    <row r="258" spans="1:18">
      <c r="B258" s="35"/>
      <c r="C258" s="110"/>
      <c r="D258" s="110"/>
      <c r="E258" s="110"/>
      <c r="F258" s="110"/>
      <c r="G258" s="110"/>
      <c r="H258" s="115">
        <f t="shared" si="40"/>
        <v>0</v>
      </c>
      <c r="J258" s="117"/>
      <c r="K258" s="115">
        <f t="shared" si="41"/>
        <v>0</v>
      </c>
      <c r="M258" s="123">
        <f t="shared" si="43"/>
        <v>0</v>
      </c>
      <c r="N258" s="120"/>
      <c r="O258" s="126">
        <f t="shared" si="35"/>
        <v>0</v>
      </c>
      <c r="P258" s="79">
        <f t="shared" si="42"/>
        <v>0</v>
      </c>
      <c r="Q258" s="97"/>
    </row>
    <row r="259" spans="1:18">
      <c r="B259" s="35"/>
      <c r="C259" s="110"/>
      <c r="D259" s="110"/>
      <c r="E259" s="110"/>
      <c r="F259" s="110"/>
      <c r="G259" s="110"/>
      <c r="H259" s="115">
        <f t="shared" si="40"/>
        <v>0</v>
      </c>
      <c r="J259" s="117"/>
      <c r="K259" s="115">
        <f t="shared" si="41"/>
        <v>0</v>
      </c>
      <c r="M259" s="123">
        <f t="shared" si="43"/>
        <v>0</v>
      </c>
      <c r="N259" s="120"/>
      <c r="O259" s="126">
        <f t="shared" si="35"/>
        <v>0</v>
      </c>
      <c r="P259" s="79">
        <f t="shared" si="42"/>
        <v>0</v>
      </c>
      <c r="Q259" s="97"/>
    </row>
    <row r="260" spans="1:18">
      <c r="B260" s="35"/>
      <c r="C260" s="110"/>
      <c r="D260" s="110"/>
      <c r="E260" s="110"/>
      <c r="F260" s="110"/>
      <c r="G260" s="110"/>
      <c r="H260" s="115">
        <f t="shared" si="40"/>
        <v>0</v>
      </c>
      <c r="J260" s="117"/>
      <c r="K260" s="115">
        <f t="shared" si="41"/>
        <v>0</v>
      </c>
      <c r="M260" s="123">
        <f t="shared" si="43"/>
        <v>0</v>
      </c>
      <c r="N260" s="120"/>
      <c r="O260" s="126">
        <f t="shared" si="35"/>
        <v>0</v>
      </c>
      <c r="P260" s="79">
        <f t="shared" si="42"/>
        <v>0</v>
      </c>
      <c r="Q260" s="97"/>
    </row>
    <row r="261" spans="1:18">
      <c r="B261" s="35"/>
      <c r="C261" s="110"/>
      <c r="D261" s="110"/>
      <c r="E261" s="110"/>
      <c r="F261" s="110"/>
      <c r="G261" s="110"/>
      <c r="H261" s="115">
        <f t="shared" si="40"/>
        <v>0</v>
      </c>
      <c r="J261" s="117"/>
      <c r="K261" s="115">
        <f t="shared" si="41"/>
        <v>0</v>
      </c>
      <c r="M261" s="123">
        <f t="shared" si="43"/>
        <v>0</v>
      </c>
      <c r="N261" s="120"/>
      <c r="O261" s="126">
        <f t="shared" si="35"/>
        <v>0</v>
      </c>
      <c r="P261" s="79">
        <f t="shared" si="42"/>
        <v>0</v>
      </c>
      <c r="Q261" s="97"/>
    </row>
    <row r="262" spans="1:18" ht="13" thickBot="1">
      <c r="B262" s="37"/>
      <c r="C262" s="111"/>
      <c r="D262" s="111"/>
      <c r="E262" s="111"/>
      <c r="F262" s="111"/>
      <c r="G262" s="111"/>
      <c r="H262" s="116">
        <f t="shared" si="40"/>
        <v>0</v>
      </c>
      <c r="J262" s="118"/>
      <c r="K262" s="116">
        <f t="shared" si="41"/>
        <v>0</v>
      </c>
      <c r="M262" s="124">
        <f t="shared" si="43"/>
        <v>0</v>
      </c>
      <c r="N262" s="121"/>
      <c r="O262" s="127">
        <f t="shared" si="35"/>
        <v>0</v>
      </c>
      <c r="P262" s="80">
        <f>(M262^2*O262)*100</f>
        <v>0</v>
      </c>
      <c r="Q262" s="97"/>
    </row>
    <row r="263" spans="1:18" ht="13.5" thickBot="1">
      <c r="B263" s="98" t="s">
        <v>1006</v>
      </c>
      <c r="C263" s="112">
        <f>SUM(C13:C262)</f>
        <v>2202.7420000000002</v>
      </c>
      <c r="D263" s="112">
        <f>SUM(D13:D262)</f>
        <v>0</v>
      </c>
      <c r="E263" s="112">
        <f>SUM(E13:E262)</f>
        <v>0</v>
      </c>
      <c r="F263" s="112">
        <f>SUM(F13:F262)</f>
        <v>1890.5830000000005</v>
      </c>
      <c r="G263" s="113">
        <f>SUM(G13:G262)</f>
        <v>1835.5160000000003</v>
      </c>
      <c r="H263" s="97"/>
      <c r="I263" s="99"/>
      <c r="J263" s="99"/>
      <c r="K263" s="97"/>
      <c r="L263" s="99"/>
      <c r="M263" s="100"/>
      <c r="N263" s="81">
        <f>SUM(N13:N262)</f>
        <v>5339.4590000000007</v>
      </c>
      <c r="O263" s="101"/>
      <c r="P263" s="81">
        <f>SUM(P13:P262)</f>
        <v>0.74179869324563363</v>
      </c>
      <c r="Q263" s="128">
        <f>(1-P263)*100</f>
        <v>25.820130675436637</v>
      </c>
      <c r="R263" s="294">
        <f>1-SUM(O13:O262)</f>
        <v>0.63938781063774441</v>
      </c>
    </row>
    <row r="267" spans="1:18" ht="13" thickBot="1"/>
    <row r="268" spans="1:18" customFormat="1">
      <c r="A268" s="1055" t="s">
        <v>45</v>
      </c>
      <c r="B268" s="1053"/>
      <c r="C268" s="1056"/>
      <c r="D268" s="422"/>
      <c r="E268" s="91"/>
      <c r="F268" s="91"/>
      <c r="G268" s="91"/>
      <c r="H268" s="91"/>
      <c r="I268" s="91"/>
      <c r="J268" s="91"/>
    </row>
    <row r="269" spans="1:18" customFormat="1">
      <c r="A269" s="1057"/>
      <c r="B269" s="1079"/>
      <c r="C269" s="1079"/>
      <c r="D269" s="1089"/>
      <c r="E269" s="91"/>
      <c r="F269" s="91"/>
      <c r="G269" s="91"/>
      <c r="H269" s="91"/>
      <c r="I269" s="91"/>
      <c r="J269" s="91"/>
    </row>
    <row r="270" spans="1:18" customFormat="1">
      <c r="A270" s="1059" t="s">
        <v>46</v>
      </c>
      <c r="B270" s="1080"/>
      <c r="C270" s="1079"/>
      <c r="D270" s="1089"/>
      <c r="E270" s="91"/>
      <c r="F270" s="91"/>
      <c r="G270" s="91"/>
      <c r="H270" s="91"/>
      <c r="I270" s="91"/>
      <c r="J270" s="91"/>
    </row>
    <row r="271" spans="1:18" customFormat="1">
      <c r="A271" s="1057"/>
      <c r="B271" s="1079"/>
      <c r="C271" s="1079"/>
      <c r="D271" s="1089"/>
      <c r="E271" s="91"/>
      <c r="F271" s="91"/>
      <c r="G271" s="91"/>
      <c r="H271" s="91"/>
      <c r="I271" s="91"/>
      <c r="J271" s="91"/>
    </row>
    <row r="272" spans="1:18" customFormat="1" ht="13" thickBot="1">
      <c r="A272" s="1060" t="s">
        <v>47</v>
      </c>
      <c r="B272" s="1084"/>
      <c r="C272" s="1061" t="s">
        <v>48</v>
      </c>
      <c r="D272" s="1076"/>
      <c r="E272" s="91"/>
      <c r="F272" s="91"/>
      <c r="G272" s="91"/>
      <c r="H272" s="91"/>
      <c r="I272" s="91"/>
      <c r="J272" s="91"/>
    </row>
    <row r="273" spans="2:3" customFormat="1"/>
    <row r="275" spans="2:3">
      <c r="B275" s="3"/>
      <c r="C275" s="29"/>
    </row>
  </sheetData>
  <mergeCells count="17">
    <mergeCell ref="A6:G6"/>
    <mergeCell ref="A7:G7"/>
    <mergeCell ref="B10:B12"/>
    <mergeCell ref="C10:C12"/>
    <mergeCell ref="D10:D12"/>
    <mergeCell ref="E10:E12"/>
    <mergeCell ref="F10:F12"/>
    <mergeCell ref="G10:G12"/>
    <mergeCell ref="P10:P12"/>
    <mergeCell ref="Q10:Q12"/>
    <mergeCell ref="R10:R12"/>
    <mergeCell ref="H10:H12"/>
    <mergeCell ref="J10:J12"/>
    <mergeCell ref="K10:K12"/>
    <mergeCell ref="M10:M12"/>
    <mergeCell ref="N10:N12"/>
    <mergeCell ref="O10:O12"/>
  </mergeCells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3371-41C6-477F-A2C6-07EF5972577D}">
  <dimension ref="A1:R275"/>
  <sheetViews>
    <sheetView zoomScaleNormal="100" zoomScalePageLayoutView="55" workbookViewId="0">
      <selection sqref="A1:XFD1048576"/>
    </sheetView>
  </sheetViews>
  <sheetFormatPr defaultColWidth="9.1796875" defaultRowHeight="12.5"/>
  <cols>
    <col min="1" max="1" width="7.1796875" style="91" customWidth="1"/>
    <col min="2" max="2" width="54.81640625" style="91" customWidth="1"/>
    <col min="3" max="3" width="19.81640625" style="91" customWidth="1"/>
    <col min="4" max="4" width="16.1796875" style="91" customWidth="1"/>
    <col min="5" max="5" width="12.1796875" style="91" customWidth="1"/>
    <col min="6" max="6" width="19.1796875" style="91" customWidth="1"/>
    <col min="7" max="7" width="20.54296875" style="91" customWidth="1"/>
    <col min="8" max="8" width="18" style="91" customWidth="1"/>
    <col min="9" max="9" width="1.81640625" style="91" customWidth="1"/>
    <col min="10" max="10" width="14.54296875" style="91" customWidth="1"/>
    <col min="11" max="11" width="11.81640625" style="91" customWidth="1"/>
    <col min="12" max="12" width="2.453125" style="91" customWidth="1"/>
    <col min="13" max="13" width="23.54296875" style="91" customWidth="1"/>
    <col min="14" max="14" width="12.453125" style="91" customWidth="1"/>
    <col min="15" max="15" width="23.7265625" style="91" customWidth="1"/>
    <col min="16" max="16" width="25.7265625" style="91" customWidth="1"/>
    <col min="17" max="17" width="12.7265625" style="91" customWidth="1"/>
    <col min="18" max="18" width="15.7265625" style="91" customWidth="1"/>
    <col min="19" max="16384" width="9.1796875" style="91"/>
  </cols>
  <sheetData>
    <row r="1" spans="1:18" s="85" customFormat="1" ht="20">
      <c r="A1" s="83" t="s">
        <v>0</v>
      </c>
      <c r="B1" s="84"/>
      <c r="C1" s="84"/>
    </row>
    <row r="2" spans="1:18" s="85" customFormat="1" ht="20"/>
    <row r="3" spans="1:18" s="85" customFormat="1" ht="20">
      <c r="A3" s="86" t="s">
        <v>1</v>
      </c>
      <c r="B3" s="87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5.5">
      <c r="A4" s="89"/>
      <c r="B4" s="90"/>
      <c r="C4" s="90"/>
    </row>
    <row r="5" spans="1:18" ht="16" thickBot="1">
      <c r="A5" s="89"/>
      <c r="B5" s="90"/>
      <c r="C5" s="90"/>
    </row>
    <row r="6" spans="1:18" ht="20">
      <c r="A6" s="1282" t="s">
        <v>2</v>
      </c>
      <c r="B6" s="1283"/>
      <c r="C6" s="1283"/>
      <c r="D6" s="1283"/>
      <c r="E6" s="1283"/>
      <c r="F6" s="1283"/>
      <c r="G6" s="1284"/>
    </row>
    <row r="7" spans="1:18" ht="20">
      <c r="A7" s="1285" t="s">
        <v>1009</v>
      </c>
      <c r="B7" s="1286"/>
      <c r="C7" s="1286"/>
      <c r="D7" s="1286"/>
      <c r="E7" s="1286"/>
      <c r="F7" s="1286"/>
      <c r="G7" s="1287"/>
    </row>
    <row r="8" spans="1:18" ht="16" customHeight="1">
      <c r="A8" s="89"/>
      <c r="R8" s="446"/>
    </row>
    <row r="9" spans="1:18" ht="16" customHeight="1">
      <c r="A9" s="89"/>
      <c r="B9" s="92">
        <v>1</v>
      </c>
      <c r="C9" s="93">
        <v>2</v>
      </c>
      <c r="D9" s="93">
        <v>3</v>
      </c>
      <c r="E9" s="93">
        <v>4</v>
      </c>
      <c r="F9" s="93">
        <v>5</v>
      </c>
      <c r="G9" s="93">
        <v>6</v>
      </c>
      <c r="H9" s="94">
        <v>7</v>
      </c>
      <c r="J9" s="95">
        <v>8</v>
      </c>
      <c r="K9" s="96">
        <v>9</v>
      </c>
      <c r="M9" s="92">
        <v>10</v>
      </c>
      <c r="N9" s="93">
        <v>11</v>
      </c>
      <c r="O9" s="93">
        <v>12</v>
      </c>
      <c r="P9" s="93">
        <v>13</v>
      </c>
      <c r="Q9" s="94">
        <v>14</v>
      </c>
      <c r="R9" s="94">
        <v>15</v>
      </c>
    </row>
    <row r="10" spans="1:18" ht="12.65" customHeight="1">
      <c r="B10" s="1279" t="s">
        <v>805</v>
      </c>
      <c r="C10" s="1267" t="s">
        <v>806</v>
      </c>
      <c r="D10" s="1267" t="s">
        <v>807</v>
      </c>
      <c r="E10" s="1267" t="s">
        <v>808</v>
      </c>
      <c r="F10" s="1267" t="s">
        <v>809</v>
      </c>
      <c r="G10" s="1267" t="s">
        <v>810</v>
      </c>
      <c r="H10" s="1270" t="s">
        <v>1488</v>
      </c>
      <c r="J10" s="1273" t="s">
        <v>811</v>
      </c>
      <c r="K10" s="1276" t="s">
        <v>812</v>
      </c>
      <c r="M10" s="1279" t="s">
        <v>813</v>
      </c>
      <c r="N10" s="1267" t="s">
        <v>814</v>
      </c>
      <c r="O10" s="1267" t="s">
        <v>815</v>
      </c>
      <c r="P10" s="1267" t="s">
        <v>816</v>
      </c>
      <c r="Q10" s="1270" t="s">
        <v>759</v>
      </c>
      <c r="R10" s="1270" t="s">
        <v>772</v>
      </c>
    </row>
    <row r="11" spans="1:18" ht="12.65" customHeight="1">
      <c r="B11" s="1280"/>
      <c r="C11" s="1267"/>
      <c r="D11" s="1267"/>
      <c r="E11" s="1267"/>
      <c r="F11" s="1267"/>
      <c r="G11" s="1267"/>
      <c r="H11" s="1271" t="s">
        <v>745</v>
      </c>
      <c r="J11" s="1274" t="s">
        <v>745</v>
      </c>
      <c r="K11" s="1277" t="s">
        <v>745</v>
      </c>
      <c r="M11" s="1280"/>
      <c r="N11" s="1268"/>
      <c r="O11" s="1268"/>
      <c r="P11" s="1268"/>
      <c r="Q11" s="1271"/>
      <c r="R11" s="1271"/>
    </row>
    <row r="12" spans="1:18" ht="13" customHeight="1" thickBot="1">
      <c r="B12" s="1281"/>
      <c r="C12" s="1288"/>
      <c r="D12" s="1288"/>
      <c r="E12" s="1288"/>
      <c r="F12" s="1288"/>
      <c r="G12" s="1288"/>
      <c r="H12" s="1272"/>
      <c r="J12" s="1275"/>
      <c r="K12" s="1278"/>
      <c r="M12" s="1281"/>
      <c r="N12" s="1269"/>
      <c r="O12" s="1269"/>
      <c r="P12" s="1269"/>
      <c r="Q12" s="1272"/>
      <c r="R12" s="1272"/>
    </row>
    <row r="13" spans="1:18">
      <c r="B13" s="34" t="s">
        <v>817</v>
      </c>
      <c r="C13" s="119">
        <v>44.027999999999999</v>
      </c>
      <c r="D13" s="109">
        <v>0</v>
      </c>
      <c r="E13" s="109">
        <v>0</v>
      </c>
      <c r="F13" s="119">
        <v>32.762999999999998</v>
      </c>
      <c r="G13" s="119">
        <v>31.809000000000001</v>
      </c>
      <c r="H13" s="114">
        <f>+C13+D13-E13-F13</f>
        <v>11.265000000000001</v>
      </c>
      <c r="J13" s="291">
        <v>2.621</v>
      </c>
      <c r="K13" s="114">
        <f>+H13-J13</f>
        <v>8.6440000000000001</v>
      </c>
      <c r="M13" s="122">
        <f>+IF(ISERROR(K13/(F13+J13)),0,K13/(F13+J13))</f>
        <v>0.24429120506443591</v>
      </c>
      <c r="N13" s="119">
        <v>96.912999999999997</v>
      </c>
      <c r="O13" s="125">
        <f>IF(K13&lt;0,N13/$N$263,0)</f>
        <v>0</v>
      </c>
      <c r="P13" s="78">
        <f>(M13^2*O13)*100</f>
        <v>0</v>
      </c>
      <c r="Q13" s="97"/>
    </row>
    <row r="14" spans="1:18">
      <c r="B14" s="35" t="s">
        <v>818</v>
      </c>
      <c r="C14" s="120">
        <v>11.164999999999999</v>
      </c>
      <c r="D14" s="110">
        <v>0</v>
      </c>
      <c r="E14" s="110">
        <v>0</v>
      </c>
      <c r="F14" s="120">
        <v>10.121</v>
      </c>
      <c r="G14" s="120">
        <v>9.8260000000000005</v>
      </c>
      <c r="H14" s="115">
        <f>+C14+D14-E14-F14</f>
        <v>1.0439999999999987</v>
      </c>
      <c r="J14" s="292">
        <v>0.81</v>
      </c>
      <c r="K14" s="115">
        <f t="shared" ref="K14:K37" si="0">+H14-J14</f>
        <v>0.23399999999999865</v>
      </c>
      <c r="M14" s="123">
        <f>+IF(ISERROR(K14/(F14+J14)),0,K14/(F14+J14))</f>
        <v>2.1407007593083765E-2</v>
      </c>
      <c r="N14" s="120">
        <v>35.978999999999999</v>
      </c>
      <c r="O14" s="126">
        <f t="shared" ref="O14:O77" si="1">IF(K14&lt;0,N14/$N$263,0)</f>
        <v>0</v>
      </c>
      <c r="P14" s="79">
        <f t="shared" ref="P14:P37" si="2">(M14^2*O14)*100</f>
        <v>0</v>
      </c>
      <c r="Q14" s="97"/>
    </row>
    <row r="15" spans="1:18">
      <c r="B15" s="35" t="s">
        <v>819</v>
      </c>
      <c r="C15" s="120">
        <v>96.227999999999994</v>
      </c>
      <c r="D15" s="110">
        <v>0</v>
      </c>
      <c r="E15" s="110">
        <v>0</v>
      </c>
      <c r="F15" s="120">
        <v>100.298</v>
      </c>
      <c r="G15" s="120">
        <v>97.376000000000005</v>
      </c>
      <c r="H15" s="115">
        <f t="shared" ref="H15:H37" si="3">+C15+D15-E15-F15</f>
        <v>-4.0700000000000074</v>
      </c>
      <c r="J15" s="292">
        <v>8.0239999999999991</v>
      </c>
      <c r="K15" s="115">
        <f t="shared" si="0"/>
        <v>-12.094000000000007</v>
      </c>
      <c r="M15" s="123">
        <f>+IF(ISERROR(K15/(F15+J15)),0,K15/(F15+J15))</f>
        <v>-0.1116486032384927</v>
      </c>
      <c r="N15" s="120">
        <v>301.57400000000001</v>
      </c>
      <c r="O15" s="126">
        <f>IF(K15&lt;0,N15/$N$263,0)</f>
        <v>5.6480253898381835E-2</v>
      </c>
      <c r="P15" s="79">
        <f>(M15^2*O15)*100</f>
        <v>7.0404955592398885E-2</v>
      </c>
      <c r="Q15" s="97"/>
    </row>
    <row r="16" spans="1:18">
      <c r="B16" s="35" t="s">
        <v>820</v>
      </c>
      <c r="C16" s="120">
        <v>24.378</v>
      </c>
      <c r="D16" s="110">
        <v>0</v>
      </c>
      <c r="E16" s="110">
        <v>0</v>
      </c>
      <c r="F16" s="120">
        <v>16.876999999999999</v>
      </c>
      <c r="G16" s="120">
        <v>16.385000000000002</v>
      </c>
      <c r="H16" s="115">
        <f t="shared" si="3"/>
        <v>7.5010000000000012</v>
      </c>
      <c r="J16" s="292">
        <v>1.35</v>
      </c>
      <c r="K16" s="115">
        <f t="shared" si="0"/>
        <v>6.1510000000000016</v>
      </c>
      <c r="M16" s="123">
        <f t="shared" ref="M16:M37" si="4">+IF(ISERROR(K16/(F16+J16)),0,K16/(F16+J16))</f>
        <v>0.33746639600592537</v>
      </c>
      <c r="N16" s="120">
        <v>56.704000000000001</v>
      </c>
      <c r="O16" s="126">
        <f>IF(K16&lt;0,N16/$N$263,0)</f>
        <v>0</v>
      </c>
      <c r="P16" s="79">
        <f>(M16^2*O16)*100</f>
        <v>0</v>
      </c>
      <c r="Q16" s="97"/>
    </row>
    <row r="17" spans="2:17">
      <c r="B17" s="35" t="s">
        <v>821</v>
      </c>
      <c r="C17" s="120">
        <v>2.9940000000000002</v>
      </c>
      <c r="D17" s="110">
        <v>0</v>
      </c>
      <c r="E17" s="110">
        <v>0</v>
      </c>
      <c r="F17" s="120">
        <v>5.6189999999999998</v>
      </c>
      <c r="G17" s="120">
        <v>4.5609999999999999</v>
      </c>
      <c r="H17" s="115">
        <f t="shared" si="3"/>
        <v>-2.6249999999999996</v>
      </c>
      <c r="J17" s="292">
        <v>0.54800000000000004</v>
      </c>
      <c r="K17" s="115">
        <f t="shared" si="0"/>
        <v>-3.1729999999999996</v>
      </c>
      <c r="M17" s="123">
        <f t="shared" si="4"/>
        <v>-0.51451272904167333</v>
      </c>
      <c r="N17" s="120">
        <v>8.2720000000000002</v>
      </c>
      <c r="O17" s="126">
        <f t="shared" si="1"/>
        <v>1.5492206232878647E-3</v>
      </c>
      <c r="P17" s="79">
        <f t="shared" si="2"/>
        <v>4.1011487072330183E-2</v>
      </c>
      <c r="Q17" s="97"/>
    </row>
    <row r="18" spans="2:17">
      <c r="B18" s="35" t="s">
        <v>822</v>
      </c>
      <c r="C18" s="120">
        <v>0.29699999999999999</v>
      </c>
      <c r="D18" s="110">
        <v>0</v>
      </c>
      <c r="E18" s="110">
        <v>0</v>
      </c>
      <c r="F18" s="120">
        <v>0.13700000000000001</v>
      </c>
      <c r="G18" s="120">
        <v>0.13300000000000001</v>
      </c>
      <c r="H18" s="115">
        <f t="shared" si="3"/>
        <v>0.15999999999999998</v>
      </c>
      <c r="J18" s="292">
        <v>1.0999999999999999E-2</v>
      </c>
      <c r="K18" s="115">
        <f t="shared" si="0"/>
        <v>0.14899999999999997</v>
      </c>
      <c r="M18" s="123">
        <f t="shared" si="4"/>
        <v>1.0067567567567564</v>
      </c>
      <c r="N18" s="120">
        <v>0.34599999999999997</v>
      </c>
      <c r="O18" s="126">
        <f t="shared" si="1"/>
        <v>0</v>
      </c>
      <c r="P18" s="79">
        <f t="shared" si="2"/>
        <v>0</v>
      </c>
      <c r="Q18" s="97"/>
    </row>
    <row r="19" spans="2:17">
      <c r="B19" s="35" t="s">
        <v>823</v>
      </c>
      <c r="C19" s="120">
        <v>0.18</v>
      </c>
      <c r="D19" s="110">
        <v>0</v>
      </c>
      <c r="E19" s="110">
        <v>0</v>
      </c>
      <c r="F19" s="120">
        <v>0.219</v>
      </c>
      <c r="G19" s="120">
        <v>0.16400000000000001</v>
      </c>
      <c r="H19" s="115">
        <f t="shared" si="3"/>
        <v>-3.9000000000000007E-2</v>
      </c>
      <c r="J19" s="292">
        <v>0.02</v>
      </c>
      <c r="K19" s="115">
        <f t="shared" si="0"/>
        <v>-5.9000000000000011E-2</v>
      </c>
      <c r="M19" s="123">
        <f t="shared" si="4"/>
        <v>-0.24686192468619253</v>
      </c>
      <c r="N19" s="120">
        <v>0.39800000000000002</v>
      </c>
      <c r="O19" s="126">
        <f t="shared" si="1"/>
        <v>7.4539386855484793E-5</v>
      </c>
      <c r="P19" s="79">
        <f t="shared" si="2"/>
        <v>4.5424906014240418E-4</v>
      </c>
      <c r="Q19" s="97"/>
    </row>
    <row r="20" spans="2:17">
      <c r="B20" s="35" t="s">
        <v>824</v>
      </c>
      <c r="C20" s="120">
        <v>22.402000000000001</v>
      </c>
      <c r="D20" s="110">
        <v>0</v>
      </c>
      <c r="E20" s="110">
        <v>0</v>
      </c>
      <c r="F20" s="120">
        <v>24.838999999999999</v>
      </c>
      <c r="G20" s="120">
        <v>24.114999999999998</v>
      </c>
      <c r="H20" s="115">
        <f t="shared" si="3"/>
        <v>-2.4369999999999976</v>
      </c>
      <c r="J20" s="292">
        <v>1.9870000000000001</v>
      </c>
      <c r="K20" s="115">
        <f t="shared" si="0"/>
        <v>-4.4239999999999977</v>
      </c>
      <c r="M20" s="123">
        <f t="shared" si="4"/>
        <v>-0.16491463505554305</v>
      </c>
      <c r="N20" s="120">
        <v>67.397000000000006</v>
      </c>
      <c r="O20" s="126">
        <f t="shared" si="1"/>
        <v>1.2622439838942484E-2</v>
      </c>
      <c r="P20" s="79">
        <f t="shared" si="2"/>
        <v>3.4329043701811966E-2</v>
      </c>
      <c r="Q20" s="97"/>
    </row>
    <row r="21" spans="2:17">
      <c r="B21" s="35" t="s">
        <v>825</v>
      </c>
      <c r="C21" s="120">
        <v>111.514</v>
      </c>
      <c r="D21" s="110">
        <v>0</v>
      </c>
      <c r="E21" s="110">
        <v>0</v>
      </c>
      <c r="F21" s="120">
        <v>109.839</v>
      </c>
      <c r="G21" s="120">
        <v>95.346000000000004</v>
      </c>
      <c r="H21" s="115">
        <f t="shared" si="3"/>
        <v>1.6749999999999972</v>
      </c>
      <c r="J21" s="292">
        <v>8.7870000000000008</v>
      </c>
      <c r="K21" s="115">
        <f t="shared" si="0"/>
        <v>-7.1120000000000037</v>
      </c>
      <c r="M21" s="123">
        <f t="shared" si="4"/>
        <v>-5.9953130005226542E-2</v>
      </c>
      <c r="N21" s="120">
        <v>341.44600000000003</v>
      </c>
      <c r="O21" s="126">
        <f t="shared" si="1"/>
        <v>6.3947677096125283E-2</v>
      </c>
      <c r="P21" s="79">
        <f t="shared" si="2"/>
        <v>2.2985211075112609E-2</v>
      </c>
      <c r="Q21" s="97"/>
    </row>
    <row r="22" spans="2:17">
      <c r="B22" s="35" t="s">
        <v>826</v>
      </c>
      <c r="C22" s="120">
        <v>1.8</v>
      </c>
      <c r="D22" s="110">
        <v>0</v>
      </c>
      <c r="E22" s="110">
        <v>0</v>
      </c>
      <c r="F22" s="120">
        <v>1.3280000000000001</v>
      </c>
      <c r="G22" s="120">
        <v>1.0169999999999999</v>
      </c>
      <c r="H22" s="115">
        <f t="shared" si="3"/>
        <v>0.47199999999999998</v>
      </c>
      <c r="J22" s="292">
        <v>0.106</v>
      </c>
      <c r="K22" s="115">
        <f t="shared" si="0"/>
        <v>0.36599999999999999</v>
      </c>
      <c r="M22" s="123">
        <f t="shared" si="4"/>
        <v>0.2552301255230125</v>
      </c>
      <c r="N22" s="120">
        <v>3.552</v>
      </c>
      <c r="O22" s="126">
        <f t="shared" si="1"/>
        <v>0</v>
      </c>
      <c r="P22" s="79">
        <f t="shared" si="2"/>
        <v>0</v>
      </c>
      <c r="Q22" s="97"/>
    </row>
    <row r="23" spans="2:17">
      <c r="B23" s="35" t="s">
        <v>827</v>
      </c>
      <c r="C23" s="120">
        <v>0.25700000000000001</v>
      </c>
      <c r="D23" s="110">
        <v>0</v>
      </c>
      <c r="E23" s="110">
        <v>0</v>
      </c>
      <c r="F23" s="120">
        <v>2.0449999999999999</v>
      </c>
      <c r="G23" s="120">
        <v>1.6819999999999999</v>
      </c>
      <c r="H23" s="115">
        <f t="shared" si="3"/>
        <v>-1.7879999999999998</v>
      </c>
      <c r="J23" s="292">
        <v>0.19800000000000001</v>
      </c>
      <c r="K23" s="115">
        <f t="shared" si="0"/>
        <v>-1.9859999999999998</v>
      </c>
      <c r="M23" s="123">
        <f t="shared" si="4"/>
        <v>-0.88542131074453856</v>
      </c>
      <c r="N23" s="120">
        <v>5.5830000000000002</v>
      </c>
      <c r="O23" s="126">
        <f t="shared" si="1"/>
        <v>1.0456115497843508E-3</v>
      </c>
      <c r="P23" s="79">
        <f t="shared" si="2"/>
        <v>8.1972902514231866E-2</v>
      </c>
      <c r="Q23" s="97"/>
    </row>
    <row r="24" spans="2:17">
      <c r="B24" s="35" t="s">
        <v>828</v>
      </c>
      <c r="C24" s="120">
        <v>0.44</v>
      </c>
      <c r="D24" s="110">
        <v>0</v>
      </c>
      <c r="E24" s="110">
        <v>0</v>
      </c>
      <c r="F24" s="120">
        <v>0.42899999999999999</v>
      </c>
      <c r="G24" s="120">
        <v>0.315</v>
      </c>
      <c r="H24" s="115">
        <f t="shared" si="3"/>
        <v>1.100000000000001E-2</v>
      </c>
      <c r="J24" s="292">
        <v>3.4000000000000002E-2</v>
      </c>
      <c r="K24" s="115">
        <f t="shared" si="0"/>
        <v>-2.2999999999999993E-2</v>
      </c>
      <c r="M24" s="123">
        <f t="shared" si="4"/>
        <v>-4.9676025917926553E-2</v>
      </c>
      <c r="N24" s="120">
        <v>0.70499999999999996</v>
      </c>
      <c r="O24" s="126">
        <f t="shared" si="1"/>
        <v>1.3203584857567028E-4</v>
      </c>
      <c r="P24" s="79">
        <f t="shared" si="2"/>
        <v>3.2582586053267751E-5</v>
      </c>
      <c r="Q24" s="97"/>
    </row>
    <row r="25" spans="2:17">
      <c r="B25" s="35" t="s">
        <v>829</v>
      </c>
      <c r="C25" s="120">
        <v>2</v>
      </c>
      <c r="D25" s="110">
        <v>0</v>
      </c>
      <c r="E25" s="110">
        <v>0</v>
      </c>
      <c r="F25" s="120">
        <v>1.597</v>
      </c>
      <c r="G25" s="120">
        <v>1.292</v>
      </c>
      <c r="H25" s="115">
        <f t="shared" si="3"/>
        <v>0.40300000000000002</v>
      </c>
      <c r="J25" s="292">
        <v>0.128</v>
      </c>
      <c r="K25" s="115">
        <f t="shared" si="0"/>
        <v>0.27500000000000002</v>
      </c>
      <c r="M25" s="123">
        <f t="shared" si="4"/>
        <v>0.15942028985507248</v>
      </c>
      <c r="N25" s="120">
        <v>5.4029999999999996</v>
      </c>
      <c r="O25" s="126">
        <f t="shared" si="1"/>
        <v>0</v>
      </c>
      <c r="P25" s="79">
        <f t="shared" si="2"/>
        <v>0</v>
      </c>
      <c r="Q25" s="97"/>
    </row>
    <row r="26" spans="2:17">
      <c r="B26" s="35" t="s">
        <v>830</v>
      </c>
      <c r="C26" s="120">
        <v>3.5999999999999997E-2</v>
      </c>
      <c r="D26" s="110">
        <v>0</v>
      </c>
      <c r="E26" s="110">
        <v>0</v>
      </c>
      <c r="F26" s="120">
        <v>1.2E-2</v>
      </c>
      <c r="G26" s="120">
        <v>8.0000000000000002E-3</v>
      </c>
      <c r="H26" s="115">
        <f t="shared" si="3"/>
        <v>2.3999999999999997E-2</v>
      </c>
      <c r="J26" s="292">
        <v>1E-3</v>
      </c>
      <c r="K26" s="115">
        <f t="shared" si="0"/>
        <v>2.2999999999999996E-2</v>
      </c>
      <c r="M26" s="123">
        <f t="shared" si="4"/>
        <v>1.7692307692307687</v>
      </c>
      <c r="N26" s="120">
        <v>4.4999999999999998E-2</v>
      </c>
      <c r="O26" s="126">
        <f t="shared" si="1"/>
        <v>0</v>
      </c>
      <c r="P26" s="79">
        <f t="shared" si="2"/>
        <v>0</v>
      </c>
      <c r="Q26" s="97"/>
    </row>
    <row r="27" spans="2:17">
      <c r="B27" s="35" t="s">
        <v>831</v>
      </c>
      <c r="C27" s="120">
        <v>0.25</v>
      </c>
      <c r="D27" s="110">
        <v>0</v>
      </c>
      <c r="E27" s="110">
        <v>0</v>
      </c>
      <c r="F27" s="120">
        <v>0.217</v>
      </c>
      <c r="G27" s="120">
        <v>0.155</v>
      </c>
      <c r="H27" s="115">
        <f t="shared" si="3"/>
        <v>3.3000000000000002E-2</v>
      </c>
      <c r="J27" s="292">
        <v>1.7000000000000001E-2</v>
      </c>
      <c r="K27" s="115">
        <f t="shared" si="0"/>
        <v>1.6E-2</v>
      </c>
      <c r="M27" s="123">
        <f t="shared" si="4"/>
        <v>6.8376068376068383E-2</v>
      </c>
      <c r="N27" s="120">
        <v>0.44500000000000001</v>
      </c>
      <c r="O27" s="126">
        <f t="shared" si="1"/>
        <v>0</v>
      </c>
      <c r="P27" s="79">
        <f t="shared" si="2"/>
        <v>0</v>
      </c>
      <c r="Q27" s="97"/>
    </row>
    <row r="28" spans="2:17">
      <c r="B28" s="35" t="s">
        <v>832</v>
      </c>
      <c r="C28" s="120">
        <v>9.5000000000000001E-2</v>
      </c>
      <c r="D28" s="110">
        <v>0</v>
      </c>
      <c r="E28" s="110">
        <v>0</v>
      </c>
      <c r="F28" s="120">
        <v>0.13800000000000001</v>
      </c>
      <c r="G28" s="120">
        <v>9.4E-2</v>
      </c>
      <c r="H28" s="115">
        <f t="shared" si="3"/>
        <v>-4.300000000000001E-2</v>
      </c>
      <c r="J28" s="292">
        <v>1.0999999999999999E-2</v>
      </c>
      <c r="K28" s="115">
        <f t="shared" si="0"/>
        <v>-5.4000000000000006E-2</v>
      </c>
      <c r="M28" s="123">
        <f t="shared" si="4"/>
        <v>-0.36241610738255031</v>
      </c>
      <c r="N28" s="120">
        <v>0.151</v>
      </c>
      <c r="O28" s="126">
        <f t="shared" si="1"/>
        <v>2.8280018631101013E-5</v>
      </c>
      <c r="P28" s="79">
        <f t="shared" si="2"/>
        <v>3.7144513458083213E-4</v>
      </c>
      <c r="Q28" s="97"/>
    </row>
    <row r="29" spans="2:17">
      <c r="B29" s="35" t="s">
        <v>833</v>
      </c>
      <c r="C29" s="120">
        <v>0.15</v>
      </c>
      <c r="D29" s="110">
        <v>0</v>
      </c>
      <c r="E29" s="110">
        <v>0</v>
      </c>
      <c r="F29" s="120">
        <v>0.15</v>
      </c>
      <c r="G29" s="120">
        <v>0.1</v>
      </c>
      <c r="H29" s="115">
        <f t="shared" si="3"/>
        <v>0</v>
      </c>
      <c r="J29" s="292">
        <v>1.7999999999999999E-2</v>
      </c>
      <c r="K29" s="115">
        <f t="shared" si="0"/>
        <v>-1.7999999999999999E-2</v>
      </c>
      <c r="M29" s="123">
        <f t="shared" si="4"/>
        <v>-0.10714285714285715</v>
      </c>
      <c r="N29" s="120">
        <v>0.42899999999999999</v>
      </c>
      <c r="O29" s="126">
        <f t="shared" si="1"/>
        <v>8.0345218494982338E-5</v>
      </c>
      <c r="P29" s="79">
        <f t="shared" si="2"/>
        <v>9.223303143556648E-5</v>
      </c>
      <c r="Q29" s="97"/>
    </row>
    <row r="30" spans="2:17">
      <c r="B30" s="35" t="s">
        <v>834</v>
      </c>
      <c r="C30" s="120">
        <v>20.244</v>
      </c>
      <c r="D30" s="110">
        <v>0</v>
      </c>
      <c r="E30" s="110">
        <v>0</v>
      </c>
      <c r="F30" s="120">
        <v>25.969000000000001</v>
      </c>
      <c r="G30" s="120">
        <v>25.213000000000001</v>
      </c>
      <c r="H30" s="115">
        <f t="shared" si="3"/>
        <v>-5.7250000000000014</v>
      </c>
      <c r="J30" s="292">
        <v>2.1779999999999999</v>
      </c>
      <c r="K30" s="115">
        <f t="shared" si="0"/>
        <v>-7.9030000000000014</v>
      </c>
      <c r="M30" s="123">
        <f t="shared" si="4"/>
        <v>-0.28077592638647103</v>
      </c>
      <c r="N30" s="120">
        <v>80.775000000000006</v>
      </c>
      <c r="O30" s="126">
        <f t="shared" si="1"/>
        <v>1.5127937118723076E-2</v>
      </c>
      <c r="P30" s="79">
        <f t="shared" si="2"/>
        <v>0.11926127507869375</v>
      </c>
      <c r="Q30" s="97"/>
    </row>
    <row r="31" spans="2:17">
      <c r="B31" s="35" t="s">
        <v>835</v>
      </c>
      <c r="C31" s="120">
        <v>3.88</v>
      </c>
      <c r="D31" s="110">
        <v>0</v>
      </c>
      <c r="E31" s="110">
        <v>0</v>
      </c>
      <c r="F31" s="120">
        <v>3.0089999999999999</v>
      </c>
      <c r="G31" s="120">
        <v>2.9220000000000002</v>
      </c>
      <c r="H31" s="115">
        <f t="shared" si="3"/>
        <v>0.871</v>
      </c>
      <c r="J31" s="292">
        <v>0.24099999999999999</v>
      </c>
      <c r="K31" s="115">
        <f t="shared" si="0"/>
        <v>0.63</v>
      </c>
      <c r="M31" s="123">
        <f t="shared" si="4"/>
        <v>0.19384615384615383</v>
      </c>
      <c r="N31" s="120">
        <v>5.9210000000000003</v>
      </c>
      <c r="O31" s="126">
        <f t="shared" si="1"/>
        <v>0</v>
      </c>
      <c r="P31" s="79">
        <f t="shared" si="2"/>
        <v>0</v>
      </c>
      <c r="Q31" s="97"/>
    </row>
    <row r="32" spans="2:17">
      <c r="B32" s="35" t="s">
        <v>836</v>
      </c>
      <c r="C32" s="120">
        <v>0.56699999999999995</v>
      </c>
      <c r="D32" s="110">
        <v>0</v>
      </c>
      <c r="E32" s="110">
        <v>0</v>
      </c>
      <c r="F32" s="120">
        <v>0.35699999999999998</v>
      </c>
      <c r="G32" s="120">
        <v>0.27100000000000002</v>
      </c>
      <c r="H32" s="115">
        <f t="shared" si="3"/>
        <v>0.20999999999999996</v>
      </c>
      <c r="J32" s="292">
        <v>2.9000000000000001E-2</v>
      </c>
      <c r="K32" s="115">
        <f t="shared" si="0"/>
        <v>0.18099999999999997</v>
      </c>
      <c r="M32" s="123">
        <f t="shared" si="4"/>
        <v>0.46891191709844549</v>
      </c>
      <c r="N32" s="120">
        <v>0.42399999999999999</v>
      </c>
      <c r="O32" s="126">
        <f t="shared" si="1"/>
        <v>0</v>
      </c>
      <c r="P32" s="79">
        <f t="shared" si="2"/>
        <v>0</v>
      </c>
      <c r="Q32" s="97"/>
    </row>
    <row r="33" spans="2:17">
      <c r="B33" s="35" t="s">
        <v>837</v>
      </c>
      <c r="C33" s="120">
        <v>1.1319999999999999</v>
      </c>
      <c r="D33" s="110">
        <v>0</v>
      </c>
      <c r="E33" s="110">
        <v>0</v>
      </c>
      <c r="F33" s="120">
        <v>1.4910000000000001</v>
      </c>
      <c r="G33" s="120">
        <v>1.448</v>
      </c>
      <c r="H33" s="115">
        <f t="shared" si="3"/>
        <v>-0.35900000000000021</v>
      </c>
      <c r="J33" s="292">
        <v>0.13100000000000001</v>
      </c>
      <c r="K33" s="115">
        <f t="shared" si="0"/>
        <v>-0.49000000000000021</v>
      </c>
      <c r="M33" s="123">
        <f t="shared" si="4"/>
        <v>-0.30209617755856977</v>
      </c>
      <c r="N33" s="120">
        <v>2.71</v>
      </c>
      <c r="O33" s="126">
        <f t="shared" si="1"/>
        <v>5.0754205622704465E-4</v>
      </c>
      <c r="P33" s="79">
        <f t="shared" si="2"/>
        <v>4.6319354141084708E-3</v>
      </c>
      <c r="Q33" s="97"/>
    </row>
    <row r="34" spans="2:17">
      <c r="B34" s="35" t="s">
        <v>838</v>
      </c>
      <c r="C34" s="120">
        <v>1.05</v>
      </c>
      <c r="D34" s="110">
        <v>0</v>
      </c>
      <c r="E34" s="110">
        <v>0</v>
      </c>
      <c r="F34" s="120">
        <v>1.056</v>
      </c>
      <c r="G34" s="120">
        <v>0.85599999999999998</v>
      </c>
      <c r="H34" s="115">
        <f t="shared" si="3"/>
        <v>-6.0000000000000053E-3</v>
      </c>
      <c r="J34" s="292">
        <v>0.14299999999999999</v>
      </c>
      <c r="K34" s="115">
        <f t="shared" si="0"/>
        <v>-0.14899999999999999</v>
      </c>
      <c r="M34" s="123">
        <f t="shared" si="4"/>
        <v>-0.12427022518765637</v>
      </c>
      <c r="N34" s="120">
        <v>1.58</v>
      </c>
      <c r="O34" s="126">
        <f t="shared" si="1"/>
        <v>2.9591012872277883E-4</v>
      </c>
      <c r="P34" s="79">
        <f t="shared" si="2"/>
        <v>4.5697664148636603E-4</v>
      </c>
      <c r="Q34" s="97"/>
    </row>
    <row r="35" spans="2:17">
      <c r="B35" s="35" t="s">
        <v>839</v>
      </c>
      <c r="C35" s="120">
        <v>0.97</v>
      </c>
      <c r="D35" s="110">
        <v>0</v>
      </c>
      <c r="E35" s="110">
        <v>0</v>
      </c>
      <c r="F35" s="120">
        <v>0.54300000000000004</v>
      </c>
      <c r="G35" s="120">
        <v>0.52800000000000002</v>
      </c>
      <c r="H35" s="115">
        <f t="shared" si="3"/>
        <v>0.42699999999999994</v>
      </c>
      <c r="J35" s="292">
        <v>4.2999999999999997E-2</v>
      </c>
      <c r="K35" s="115">
        <f t="shared" si="0"/>
        <v>0.38399999999999995</v>
      </c>
      <c r="M35" s="123">
        <f t="shared" si="4"/>
        <v>0.65529010238907837</v>
      </c>
      <c r="N35" s="120">
        <v>1.0109999999999999</v>
      </c>
      <c r="O35" s="126">
        <f t="shared" si="1"/>
        <v>0</v>
      </c>
      <c r="P35" s="79">
        <f t="shared" si="2"/>
        <v>0</v>
      </c>
      <c r="Q35" s="97"/>
    </row>
    <row r="36" spans="2:17">
      <c r="B36" s="35" t="s">
        <v>840</v>
      </c>
      <c r="C36" s="120">
        <v>6.984</v>
      </c>
      <c r="D36" s="110">
        <v>0</v>
      </c>
      <c r="E36" s="110">
        <v>0</v>
      </c>
      <c r="F36" s="120">
        <v>6.319</v>
      </c>
      <c r="G36" s="120">
        <v>6.1349999999999998</v>
      </c>
      <c r="H36" s="115">
        <f t="shared" si="3"/>
        <v>0.66500000000000004</v>
      </c>
      <c r="J36" s="292">
        <v>0.50600000000000001</v>
      </c>
      <c r="K36" s="115">
        <f t="shared" si="0"/>
        <v>0.15900000000000003</v>
      </c>
      <c r="M36" s="123">
        <f t="shared" si="4"/>
        <v>2.3296703296703299E-2</v>
      </c>
      <c r="N36" s="120">
        <v>12.567</v>
      </c>
      <c r="O36" s="126">
        <f t="shared" si="1"/>
        <v>0</v>
      </c>
      <c r="P36" s="79">
        <f t="shared" si="2"/>
        <v>0</v>
      </c>
      <c r="Q36" s="97"/>
    </row>
    <row r="37" spans="2:17">
      <c r="B37" s="129" t="s">
        <v>841</v>
      </c>
      <c r="C37" s="133">
        <v>0.16</v>
      </c>
      <c r="D37" s="130">
        <v>0</v>
      </c>
      <c r="E37" s="130">
        <v>0</v>
      </c>
      <c r="F37" s="133">
        <v>8.6999999999999994E-2</v>
      </c>
      <c r="G37" s="133">
        <v>5.0999999999999997E-2</v>
      </c>
      <c r="H37" s="131">
        <f t="shared" si="3"/>
        <v>7.3000000000000009E-2</v>
      </c>
      <c r="J37" s="293">
        <v>7.0000000000000001E-3</v>
      </c>
      <c r="K37" s="131">
        <f t="shared" si="0"/>
        <v>6.6000000000000003E-2</v>
      </c>
      <c r="M37" s="132">
        <f t="shared" si="4"/>
        <v>0.7021276595744681</v>
      </c>
      <c r="N37" s="133">
        <v>7.2999999999999995E-2</v>
      </c>
      <c r="O37" s="134">
        <f t="shared" si="1"/>
        <v>0</v>
      </c>
      <c r="P37" s="135">
        <f t="shared" si="2"/>
        <v>0</v>
      </c>
      <c r="Q37" s="97"/>
    </row>
    <row r="38" spans="2:17">
      <c r="B38" s="35" t="s">
        <v>842</v>
      </c>
      <c r="C38" s="120">
        <v>0.02</v>
      </c>
      <c r="D38" s="110">
        <v>0</v>
      </c>
      <c r="E38" s="110">
        <v>0</v>
      </c>
      <c r="F38" s="120">
        <v>1.6E-2</v>
      </c>
      <c r="G38" s="120">
        <v>1.0999999999999999E-2</v>
      </c>
      <c r="H38" s="115">
        <f>+C38+D38-E38-F38</f>
        <v>4.0000000000000001E-3</v>
      </c>
      <c r="J38" s="292">
        <v>1E-3</v>
      </c>
      <c r="K38" s="115">
        <f>+H38-J38</f>
        <v>3.0000000000000001E-3</v>
      </c>
      <c r="M38" s="123">
        <f>+IF(ISERROR(K38/(F38+J38)),0,K38/(F38+J38))</f>
        <v>0.1764705882352941</v>
      </c>
      <c r="N38" s="120">
        <v>5.7000000000000002E-2</v>
      </c>
      <c r="O38" s="126">
        <f t="shared" si="1"/>
        <v>0</v>
      </c>
      <c r="P38" s="79">
        <f>(M38^2*O38)*100</f>
        <v>0</v>
      </c>
      <c r="Q38" s="97"/>
    </row>
    <row r="39" spans="2:17">
      <c r="B39" s="35" t="s">
        <v>843</v>
      </c>
      <c r="C39" s="120">
        <v>16.975000000000001</v>
      </c>
      <c r="D39" s="110">
        <v>0</v>
      </c>
      <c r="E39" s="110">
        <v>0</v>
      </c>
      <c r="F39" s="120">
        <v>13.151</v>
      </c>
      <c r="G39" s="120">
        <v>12.768000000000001</v>
      </c>
      <c r="H39" s="115">
        <f t="shared" ref="H39:H62" si="5">+C39+D39-E39-F39</f>
        <v>3.8240000000000016</v>
      </c>
      <c r="J39" s="292">
        <v>1.052</v>
      </c>
      <c r="K39" s="115">
        <f t="shared" ref="K39:K62" si="6">+H39-J39</f>
        <v>2.7720000000000016</v>
      </c>
      <c r="M39" s="123">
        <f>+IF(ISERROR(K39/(F39+J39)),0,K39/(F39+J39))</f>
        <v>0.1951700344997537</v>
      </c>
      <c r="N39" s="120">
        <v>26.774000000000001</v>
      </c>
      <c r="O39" s="126">
        <f t="shared" si="1"/>
        <v>0</v>
      </c>
      <c r="P39" s="79">
        <f t="shared" ref="P39:P62" si="7">(M39^2*O39)*100</f>
        <v>0</v>
      </c>
      <c r="Q39" s="97"/>
    </row>
    <row r="40" spans="2:17">
      <c r="B40" s="35" t="s">
        <v>844</v>
      </c>
      <c r="C40" s="120">
        <v>0.249</v>
      </c>
      <c r="D40" s="110">
        <v>0</v>
      </c>
      <c r="E40" s="110">
        <v>0</v>
      </c>
      <c r="F40" s="120">
        <v>0.13300000000000001</v>
      </c>
      <c r="G40" s="120">
        <v>0.129</v>
      </c>
      <c r="H40" s="115">
        <f t="shared" si="5"/>
        <v>0.11599999999999999</v>
      </c>
      <c r="J40" s="292">
        <v>1.0999999999999999E-2</v>
      </c>
      <c r="K40" s="115">
        <f t="shared" si="6"/>
        <v>0.105</v>
      </c>
      <c r="M40" s="123">
        <f t="shared" ref="M40:M62" si="8">+IF(ISERROR(K40/(F40+J40)),0,K40/(F40+J40))</f>
        <v>0.72916666666666652</v>
      </c>
      <c r="N40" s="120">
        <v>0.317</v>
      </c>
      <c r="O40" s="126">
        <f t="shared" si="1"/>
        <v>0</v>
      </c>
      <c r="P40" s="79">
        <f t="shared" si="7"/>
        <v>0</v>
      </c>
      <c r="Q40" s="97"/>
    </row>
    <row r="41" spans="2:17">
      <c r="B41" s="35" t="s">
        <v>845</v>
      </c>
      <c r="C41" s="120">
        <v>0.34799999999999998</v>
      </c>
      <c r="D41" s="110">
        <v>0</v>
      </c>
      <c r="E41" s="110">
        <v>0</v>
      </c>
      <c r="F41" s="120">
        <v>0.26700000000000002</v>
      </c>
      <c r="G41" s="120">
        <v>0.26</v>
      </c>
      <c r="H41" s="115">
        <f t="shared" si="5"/>
        <v>8.0999999999999961E-2</v>
      </c>
      <c r="J41" s="292">
        <v>2.1000000000000001E-2</v>
      </c>
      <c r="K41" s="115">
        <f t="shared" si="6"/>
        <v>5.9999999999999956E-2</v>
      </c>
      <c r="M41" s="123">
        <f t="shared" si="8"/>
        <v>0.20833333333333315</v>
      </c>
      <c r="N41" s="120">
        <v>0.45100000000000001</v>
      </c>
      <c r="O41" s="126">
        <f t="shared" si="1"/>
        <v>0</v>
      </c>
      <c r="P41" s="79">
        <f t="shared" si="7"/>
        <v>0</v>
      </c>
      <c r="Q41" s="97"/>
    </row>
    <row r="42" spans="2:17">
      <c r="B42" s="35" t="s">
        <v>846</v>
      </c>
      <c r="C42" s="120">
        <v>0.129</v>
      </c>
      <c r="D42" s="110">
        <v>0</v>
      </c>
      <c r="E42" s="110">
        <v>0</v>
      </c>
      <c r="F42" s="120">
        <v>9.2999999999999999E-2</v>
      </c>
      <c r="G42" s="120">
        <v>0.09</v>
      </c>
      <c r="H42" s="115">
        <f t="shared" si="5"/>
        <v>3.6000000000000004E-2</v>
      </c>
      <c r="J42" s="292">
        <v>7.0000000000000001E-3</v>
      </c>
      <c r="K42" s="115">
        <f t="shared" si="6"/>
        <v>2.9000000000000005E-2</v>
      </c>
      <c r="M42" s="123">
        <f t="shared" si="8"/>
        <v>0.29000000000000004</v>
      </c>
      <c r="N42" s="120">
        <v>0.17499999999999999</v>
      </c>
      <c r="O42" s="126">
        <f t="shared" si="1"/>
        <v>0</v>
      </c>
      <c r="P42" s="79">
        <f t="shared" si="7"/>
        <v>0</v>
      </c>
      <c r="Q42" s="97"/>
    </row>
    <row r="43" spans="2:17">
      <c r="B43" s="35" t="s">
        <v>847</v>
      </c>
      <c r="C43" s="120">
        <v>2.4E-2</v>
      </c>
      <c r="D43" s="110">
        <v>0</v>
      </c>
      <c r="E43" s="110">
        <v>0</v>
      </c>
      <c r="F43" s="120">
        <v>1.4E-2</v>
      </c>
      <c r="G43" s="120">
        <v>1.4E-2</v>
      </c>
      <c r="H43" s="115">
        <f t="shared" si="5"/>
        <v>0.01</v>
      </c>
      <c r="J43" s="292">
        <v>1E-3</v>
      </c>
      <c r="K43" s="115">
        <f t="shared" si="6"/>
        <v>9.0000000000000011E-3</v>
      </c>
      <c r="M43" s="123">
        <f t="shared" si="8"/>
        <v>0.60000000000000009</v>
      </c>
      <c r="N43" s="120">
        <v>2.5000000000000001E-2</v>
      </c>
      <c r="O43" s="126">
        <f t="shared" si="1"/>
        <v>0</v>
      </c>
      <c r="P43" s="79">
        <f t="shared" si="7"/>
        <v>0</v>
      </c>
      <c r="Q43" s="97"/>
    </row>
    <row r="44" spans="2:17">
      <c r="B44" s="35" t="s">
        <v>848</v>
      </c>
      <c r="C44" s="120">
        <v>0.39800000000000002</v>
      </c>
      <c r="D44" s="110">
        <v>0</v>
      </c>
      <c r="E44" s="110">
        <v>0</v>
      </c>
      <c r="F44" s="120">
        <v>0.437</v>
      </c>
      <c r="G44" s="120">
        <v>0.42399999999999999</v>
      </c>
      <c r="H44" s="115">
        <f t="shared" si="5"/>
        <v>-3.8999999999999979E-2</v>
      </c>
      <c r="J44" s="292">
        <v>3.5000000000000003E-2</v>
      </c>
      <c r="K44" s="115">
        <f t="shared" si="6"/>
        <v>-7.3999999999999982E-2</v>
      </c>
      <c r="M44" s="123">
        <f t="shared" si="8"/>
        <v>-0.15677966101694912</v>
      </c>
      <c r="N44" s="120">
        <v>0.879</v>
      </c>
      <c r="O44" s="126">
        <f t="shared" si="1"/>
        <v>1.6462341971349529E-4</v>
      </c>
      <c r="P44" s="79">
        <f t="shared" si="7"/>
        <v>4.0464209564021648E-4</v>
      </c>
      <c r="Q44" s="97"/>
    </row>
    <row r="45" spans="2:17">
      <c r="B45" s="35" t="s">
        <v>849</v>
      </c>
      <c r="C45" s="120">
        <v>2.3319999999999999</v>
      </c>
      <c r="D45" s="110">
        <v>0</v>
      </c>
      <c r="E45" s="110">
        <v>0</v>
      </c>
      <c r="F45" s="120">
        <v>2.0470000000000002</v>
      </c>
      <c r="G45" s="120">
        <v>1.9870000000000001</v>
      </c>
      <c r="H45" s="115">
        <f t="shared" si="5"/>
        <v>0.2849999999999997</v>
      </c>
      <c r="J45" s="292">
        <v>0.33700000000000002</v>
      </c>
      <c r="K45" s="115">
        <f t="shared" si="6"/>
        <v>-5.2000000000000324E-2</v>
      </c>
      <c r="M45" s="123">
        <f t="shared" si="8"/>
        <v>-2.1812080536912883E-2</v>
      </c>
      <c r="N45" s="120">
        <v>4.6710000000000003</v>
      </c>
      <c r="O45" s="126">
        <f t="shared" si="1"/>
        <v>8.748077286481645E-4</v>
      </c>
      <c r="P45" s="79">
        <f t="shared" si="7"/>
        <v>4.162045238433561E-5</v>
      </c>
      <c r="Q45" s="97"/>
    </row>
    <row r="46" spans="2:17">
      <c r="B46" s="35" t="s">
        <v>850</v>
      </c>
      <c r="C46" s="120">
        <v>0.502</v>
      </c>
      <c r="D46" s="110">
        <v>0</v>
      </c>
      <c r="E46" s="110">
        <v>0</v>
      </c>
      <c r="F46" s="120">
        <v>0.48599999999999999</v>
      </c>
      <c r="G46" s="120">
        <v>0.47199999999999998</v>
      </c>
      <c r="H46" s="115">
        <f t="shared" si="5"/>
        <v>1.6000000000000014E-2</v>
      </c>
      <c r="J46" s="292">
        <v>5.2999999999999999E-2</v>
      </c>
      <c r="K46" s="115">
        <f t="shared" si="6"/>
        <v>-3.6999999999999984E-2</v>
      </c>
      <c r="M46" s="123">
        <f t="shared" si="8"/>
        <v>-6.8645640074211464E-2</v>
      </c>
      <c r="N46" s="120">
        <v>0.56399999999999995</v>
      </c>
      <c r="O46" s="126">
        <f t="shared" si="1"/>
        <v>1.0562867886053622E-4</v>
      </c>
      <c r="P46" s="79">
        <f t="shared" si="7"/>
        <v>4.9774598517860647E-5</v>
      </c>
      <c r="Q46" s="97"/>
    </row>
    <row r="47" spans="2:17">
      <c r="B47" s="35" t="s">
        <v>851</v>
      </c>
      <c r="C47" s="120">
        <v>7.4999999999999997E-2</v>
      </c>
      <c r="D47" s="110">
        <v>0</v>
      </c>
      <c r="E47" s="110">
        <v>0</v>
      </c>
      <c r="F47" s="120">
        <v>9.1999999999999998E-2</v>
      </c>
      <c r="G47" s="120">
        <v>7.0999999999999994E-2</v>
      </c>
      <c r="H47" s="115">
        <f t="shared" si="5"/>
        <v>-1.7000000000000001E-2</v>
      </c>
      <c r="J47" s="292">
        <v>7.0000000000000001E-3</v>
      </c>
      <c r="K47" s="115">
        <f t="shared" si="6"/>
        <v>-2.4E-2</v>
      </c>
      <c r="M47" s="123">
        <f t="shared" si="8"/>
        <v>-0.24242424242424243</v>
      </c>
      <c r="N47" s="120">
        <v>5.5E-2</v>
      </c>
      <c r="O47" s="126">
        <f t="shared" si="1"/>
        <v>1.0300669037818249E-5</v>
      </c>
      <c r="P47" s="79">
        <f t="shared" si="7"/>
        <v>6.0536530617113688E-5</v>
      </c>
      <c r="Q47" s="97"/>
    </row>
    <row r="48" spans="2:17">
      <c r="B48" s="35" t="s">
        <v>852</v>
      </c>
      <c r="C48" s="120">
        <v>0.17899999999999999</v>
      </c>
      <c r="D48" s="110">
        <v>0</v>
      </c>
      <c r="E48" s="110">
        <v>0</v>
      </c>
      <c r="F48" s="120">
        <v>0.14099999999999999</v>
      </c>
      <c r="G48" s="120">
        <v>0.13700000000000001</v>
      </c>
      <c r="H48" s="115">
        <f t="shared" si="5"/>
        <v>3.8000000000000006E-2</v>
      </c>
      <c r="J48" s="292">
        <v>1.7999999999999999E-2</v>
      </c>
      <c r="K48" s="115">
        <f t="shared" si="6"/>
        <v>2.0000000000000007E-2</v>
      </c>
      <c r="M48" s="123">
        <f t="shared" si="8"/>
        <v>0.12578616352201263</v>
      </c>
      <c r="N48" s="120">
        <v>0.3</v>
      </c>
      <c r="O48" s="126">
        <f t="shared" si="1"/>
        <v>0</v>
      </c>
      <c r="P48" s="79">
        <f t="shared" si="7"/>
        <v>0</v>
      </c>
      <c r="Q48" s="97"/>
    </row>
    <row r="49" spans="2:17">
      <c r="B49" s="35" t="s">
        <v>853</v>
      </c>
      <c r="C49" s="120">
        <v>0.05</v>
      </c>
      <c r="D49" s="110">
        <v>0</v>
      </c>
      <c r="E49" s="110">
        <v>0</v>
      </c>
      <c r="F49" s="120">
        <v>3.3000000000000002E-2</v>
      </c>
      <c r="G49" s="120">
        <v>3.2000000000000001E-2</v>
      </c>
      <c r="H49" s="115">
        <f t="shared" si="5"/>
        <v>1.7000000000000001E-2</v>
      </c>
      <c r="J49" s="292">
        <v>3.0000000000000001E-3</v>
      </c>
      <c r="K49" s="115">
        <f t="shared" si="6"/>
        <v>1.4000000000000002E-2</v>
      </c>
      <c r="M49" s="123">
        <f t="shared" si="8"/>
        <v>0.3888888888888889</v>
      </c>
      <c r="N49" s="120">
        <v>0.11799999999999999</v>
      </c>
      <c r="O49" s="126">
        <f t="shared" si="1"/>
        <v>0</v>
      </c>
      <c r="P49" s="79">
        <f t="shared" si="7"/>
        <v>0</v>
      </c>
      <c r="Q49" s="97"/>
    </row>
    <row r="50" spans="2:17">
      <c r="B50" s="35" t="s">
        <v>854</v>
      </c>
      <c r="C50" s="120">
        <v>1.46</v>
      </c>
      <c r="D50" s="110">
        <v>0</v>
      </c>
      <c r="E50" s="110">
        <v>0</v>
      </c>
      <c r="F50" s="120">
        <v>1.4910000000000001</v>
      </c>
      <c r="G50" s="120">
        <v>1.2070000000000001</v>
      </c>
      <c r="H50" s="115">
        <f t="shared" si="5"/>
        <v>-3.1000000000000139E-2</v>
      </c>
      <c r="J50" s="292">
        <v>0.11899999999999999</v>
      </c>
      <c r="K50" s="115">
        <f t="shared" si="6"/>
        <v>-0.15000000000000013</v>
      </c>
      <c r="M50" s="123">
        <f t="shared" si="8"/>
        <v>-9.3167701863354116E-2</v>
      </c>
      <c r="N50" s="120">
        <v>2.0059999999999998</v>
      </c>
      <c r="O50" s="126">
        <f t="shared" si="1"/>
        <v>3.75693492542971E-4</v>
      </c>
      <c r="P50" s="79">
        <f t="shared" si="7"/>
        <v>3.2611024197433982E-4</v>
      </c>
      <c r="Q50" s="97"/>
    </row>
    <row r="51" spans="2:17">
      <c r="B51" s="35" t="s">
        <v>855</v>
      </c>
      <c r="C51" s="120">
        <v>0.15</v>
      </c>
      <c r="D51" s="110">
        <v>0</v>
      </c>
      <c r="E51" s="110">
        <v>0</v>
      </c>
      <c r="F51" s="120">
        <v>9.5000000000000001E-2</v>
      </c>
      <c r="G51" s="120">
        <v>7.1999999999999995E-2</v>
      </c>
      <c r="H51" s="115">
        <f t="shared" si="5"/>
        <v>5.4999999999999993E-2</v>
      </c>
      <c r="J51" s="292">
        <v>8.0000000000000002E-3</v>
      </c>
      <c r="K51" s="115">
        <f t="shared" si="6"/>
        <v>4.6999999999999993E-2</v>
      </c>
      <c r="M51" s="123">
        <f t="shared" si="8"/>
        <v>0.45631067961165039</v>
      </c>
      <c r="N51" s="120">
        <v>0.14599999999999999</v>
      </c>
      <c r="O51" s="126">
        <f t="shared" si="1"/>
        <v>0</v>
      </c>
      <c r="P51" s="79">
        <f t="shared" si="7"/>
        <v>0</v>
      </c>
      <c r="Q51" s="97"/>
    </row>
    <row r="52" spans="2:17">
      <c r="B52" s="35" t="s">
        <v>856</v>
      </c>
      <c r="C52" s="120">
        <v>0.307</v>
      </c>
      <c r="D52" s="110">
        <v>0</v>
      </c>
      <c r="E52" s="110">
        <v>0</v>
      </c>
      <c r="F52" s="120">
        <v>0.34100000000000003</v>
      </c>
      <c r="G52" s="120">
        <v>0.25700000000000001</v>
      </c>
      <c r="H52" s="115">
        <f t="shared" si="5"/>
        <v>-3.400000000000003E-2</v>
      </c>
      <c r="J52" s="292">
        <v>3.4000000000000002E-2</v>
      </c>
      <c r="K52" s="115">
        <f t="shared" si="6"/>
        <v>-6.8000000000000033E-2</v>
      </c>
      <c r="M52" s="123">
        <f t="shared" si="8"/>
        <v>-0.18133333333333343</v>
      </c>
      <c r="N52" s="120">
        <v>0.35699999999999998</v>
      </c>
      <c r="O52" s="126">
        <f t="shared" si="1"/>
        <v>6.6860706300020267E-5</v>
      </c>
      <c r="P52" s="79">
        <f t="shared" si="7"/>
        <v>2.1984988866225355E-4</v>
      </c>
      <c r="Q52" s="97"/>
    </row>
    <row r="53" spans="2:17">
      <c r="B53" s="35" t="s">
        <v>857</v>
      </c>
      <c r="C53" s="120">
        <v>0.15</v>
      </c>
      <c r="D53" s="110">
        <v>0</v>
      </c>
      <c r="E53" s="110">
        <v>0</v>
      </c>
      <c r="F53" s="120">
        <v>0.14799999999999999</v>
      </c>
      <c r="G53" s="120">
        <v>9.6000000000000002E-2</v>
      </c>
      <c r="H53" s="115">
        <f t="shared" si="5"/>
        <v>2.0000000000000018E-3</v>
      </c>
      <c r="J53" s="292">
        <v>1.2E-2</v>
      </c>
      <c r="K53" s="115">
        <f t="shared" si="6"/>
        <v>-9.9999999999999985E-3</v>
      </c>
      <c r="M53" s="123">
        <f t="shared" si="8"/>
        <v>-6.2499999999999986E-2</v>
      </c>
      <c r="N53" s="120">
        <v>0.114</v>
      </c>
      <c r="O53" s="126">
        <f t="shared" si="1"/>
        <v>2.1350477642023282E-5</v>
      </c>
      <c r="P53" s="79">
        <f t="shared" si="7"/>
        <v>8.3400303289153399E-6</v>
      </c>
      <c r="Q53" s="97"/>
    </row>
    <row r="54" spans="2:17">
      <c r="B54" s="35" t="s">
        <v>858</v>
      </c>
      <c r="C54" s="120">
        <v>0.44800000000000001</v>
      </c>
      <c r="D54" s="110">
        <v>0</v>
      </c>
      <c r="E54" s="110">
        <v>0</v>
      </c>
      <c r="F54" s="120">
        <v>0.44</v>
      </c>
      <c r="G54" s="120">
        <v>0.42699999999999999</v>
      </c>
      <c r="H54" s="115">
        <f t="shared" si="5"/>
        <v>8.0000000000000071E-3</v>
      </c>
      <c r="J54" s="292">
        <v>7.8E-2</v>
      </c>
      <c r="K54" s="115">
        <f t="shared" si="6"/>
        <v>-6.9999999999999993E-2</v>
      </c>
      <c r="M54" s="123">
        <f t="shared" si="8"/>
        <v>-0.13513513513513511</v>
      </c>
      <c r="N54" s="120">
        <v>0.77500000000000002</v>
      </c>
      <c r="O54" s="126">
        <f t="shared" si="1"/>
        <v>1.4514579098743897E-4</v>
      </c>
      <c r="P54" s="79">
        <f t="shared" si="7"/>
        <v>2.6505805512680593E-4</v>
      </c>
      <c r="Q54" s="97"/>
    </row>
    <row r="55" spans="2:17">
      <c r="B55" s="35" t="s">
        <v>859</v>
      </c>
      <c r="C55" s="120">
        <v>0.19900000000000001</v>
      </c>
      <c r="D55" s="110">
        <v>0</v>
      </c>
      <c r="E55" s="110">
        <v>0</v>
      </c>
      <c r="F55" s="120">
        <v>0.187</v>
      </c>
      <c r="G55" s="120">
        <v>0.182</v>
      </c>
      <c r="H55" s="115">
        <f t="shared" si="5"/>
        <v>1.2000000000000011E-2</v>
      </c>
      <c r="J55" s="292">
        <v>3.9E-2</v>
      </c>
      <c r="K55" s="115">
        <f t="shared" si="6"/>
        <v>-2.6999999999999989E-2</v>
      </c>
      <c r="M55" s="123">
        <f t="shared" si="8"/>
        <v>-0.11946902654867252</v>
      </c>
      <c r="N55" s="120">
        <v>0.28699999999999998</v>
      </c>
      <c r="O55" s="126">
        <f t="shared" si="1"/>
        <v>5.3750763888251589E-5</v>
      </c>
      <c r="P55" s="79">
        <f t="shared" si="7"/>
        <v>7.6717649922733528E-5</v>
      </c>
      <c r="Q55" s="97"/>
    </row>
    <row r="56" spans="2:17">
      <c r="B56" s="35" t="s">
        <v>860</v>
      </c>
      <c r="C56" s="120">
        <v>0.1</v>
      </c>
      <c r="D56" s="110">
        <v>0</v>
      </c>
      <c r="E56" s="110">
        <v>0</v>
      </c>
      <c r="F56" s="120">
        <v>0.104</v>
      </c>
      <c r="G56" s="120">
        <v>6.7000000000000004E-2</v>
      </c>
      <c r="H56" s="115">
        <f t="shared" si="5"/>
        <v>-3.9999999999999897E-3</v>
      </c>
      <c r="J56" s="292">
        <v>8.0000000000000002E-3</v>
      </c>
      <c r="K56" s="115">
        <f t="shared" si="6"/>
        <v>-1.199999999999999E-2</v>
      </c>
      <c r="M56" s="123">
        <f t="shared" si="8"/>
        <v>-0.10714285714285707</v>
      </c>
      <c r="N56" s="120">
        <v>0.10199999999999999</v>
      </c>
      <c r="O56" s="126">
        <f t="shared" si="1"/>
        <v>1.9103058942862933E-5</v>
      </c>
      <c r="P56" s="79">
        <f t="shared" si="7"/>
        <v>2.1929531949715067E-5</v>
      </c>
      <c r="Q56" s="97"/>
    </row>
    <row r="57" spans="2:17">
      <c r="B57" s="35" t="s">
        <v>861</v>
      </c>
      <c r="C57" s="120">
        <v>0.1</v>
      </c>
      <c r="D57" s="110">
        <v>0</v>
      </c>
      <c r="E57" s="110">
        <v>0</v>
      </c>
      <c r="F57" s="120">
        <v>0.1</v>
      </c>
      <c r="G57" s="120">
        <v>6.7000000000000004E-2</v>
      </c>
      <c r="H57" s="115">
        <f t="shared" si="5"/>
        <v>0</v>
      </c>
      <c r="J57" s="292">
        <v>8.0000000000000002E-3</v>
      </c>
      <c r="K57" s="115">
        <f t="shared" si="6"/>
        <v>-8.0000000000000002E-3</v>
      </c>
      <c r="M57" s="123">
        <f t="shared" si="8"/>
        <v>-7.407407407407407E-2</v>
      </c>
      <c r="N57" s="120">
        <v>0.152</v>
      </c>
      <c r="O57" s="126">
        <f t="shared" si="1"/>
        <v>2.8467303522697705E-5</v>
      </c>
      <c r="P57" s="79">
        <f t="shared" si="7"/>
        <v>1.5619919628366365E-5</v>
      </c>
      <c r="Q57" s="97"/>
    </row>
    <row r="58" spans="2:17">
      <c r="B58" s="35" t="s">
        <v>862</v>
      </c>
      <c r="C58" s="120">
        <v>0.05</v>
      </c>
      <c r="D58" s="110">
        <v>0</v>
      </c>
      <c r="E58" s="110">
        <v>0</v>
      </c>
      <c r="F58" s="120">
        <v>6.0999999999999999E-2</v>
      </c>
      <c r="G58" s="120">
        <v>3.7999999999999999E-2</v>
      </c>
      <c r="H58" s="115">
        <f t="shared" si="5"/>
        <v>-1.0999999999999996E-2</v>
      </c>
      <c r="J58" s="292">
        <v>5.0000000000000001E-3</v>
      </c>
      <c r="K58" s="115">
        <f t="shared" si="6"/>
        <v>-1.5999999999999997E-2</v>
      </c>
      <c r="M58" s="123">
        <f t="shared" si="8"/>
        <v>-0.24242424242424238</v>
      </c>
      <c r="N58" s="120">
        <v>0.10199999999999999</v>
      </c>
      <c r="O58" s="126">
        <f t="shared" si="1"/>
        <v>1.9103058942862933E-5</v>
      </c>
      <c r="P58" s="79">
        <f t="shared" si="7"/>
        <v>1.1226774768991987E-4</v>
      </c>
      <c r="Q58" s="97"/>
    </row>
    <row r="59" spans="2:17">
      <c r="B59" s="35" t="s">
        <v>863</v>
      </c>
      <c r="C59" s="120">
        <v>0.04</v>
      </c>
      <c r="D59" s="110">
        <v>0</v>
      </c>
      <c r="E59" s="110">
        <v>0</v>
      </c>
      <c r="F59" s="120">
        <v>0.04</v>
      </c>
      <c r="G59" s="120">
        <v>2.8000000000000001E-2</v>
      </c>
      <c r="H59" s="115">
        <f t="shared" si="5"/>
        <v>0</v>
      </c>
      <c r="J59" s="292">
        <v>3.0000000000000001E-3</v>
      </c>
      <c r="K59" s="115">
        <f t="shared" si="6"/>
        <v>-3.0000000000000001E-3</v>
      </c>
      <c r="M59" s="123">
        <f t="shared" si="8"/>
        <v>-6.9767441860465115E-2</v>
      </c>
      <c r="N59" s="120">
        <v>7.0000000000000007E-2</v>
      </c>
      <c r="O59" s="126">
        <f t="shared" si="1"/>
        <v>1.3109942411768682E-5</v>
      </c>
      <c r="P59" s="79">
        <f t="shared" si="7"/>
        <v>6.3812591512124477E-6</v>
      </c>
      <c r="Q59" s="97"/>
    </row>
    <row r="60" spans="2:17">
      <c r="B60" s="35" t="s">
        <v>864</v>
      </c>
      <c r="C60" s="120">
        <v>0.14699999999999999</v>
      </c>
      <c r="D60" s="110">
        <v>0</v>
      </c>
      <c r="E60" s="110">
        <v>0</v>
      </c>
      <c r="F60" s="120">
        <v>0.16200000000000001</v>
      </c>
      <c r="G60" s="120">
        <v>0.11700000000000001</v>
      </c>
      <c r="H60" s="115">
        <f t="shared" si="5"/>
        <v>-1.5000000000000013E-2</v>
      </c>
      <c r="J60" s="292">
        <v>1.2999999999999999E-2</v>
      </c>
      <c r="K60" s="115">
        <f t="shared" si="6"/>
        <v>-2.8000000000000011E-2</v>
      </c>
      <c r="M60" s="123">
        <f t="shared" si="8"/>
        <v>-0.16000000000000006</v>
      </c>
      <c r="N60" s="120">
        <v>0.246</v>
      </c>
      <c r="O60" s="126">
        <f t="shared" si="1"/>
        <v>4.6072083332787077E-5</v>
      </c>
      <c r="P60" s="79">
        <f t="shared" si="7"/>
        <v>1.1794453333193499E-4</v>
      </c>
      <c r="Q60" s="97"/>
    </row>
    <row r="61" spans="2:17">
      <c r="B61" s="35" t="s">
        <v>865</v>
      </c>
      <c r="C61" s="120">
        <v>0.05</v>
      </c>
      <c r="D61" s="110">
        <v>0</v>
      </c>
      <c r="E61" s="110">
        <v>0</v>
      </c>
      <c r="F61" s="120">
        <v>2.3E-2</v>
      </c>
      <c r="G61" s="120">
        <v>1.4999999999999999E-2</v>
      </c>
      <c r="H61" s="115">
        <f t="shared" si="5"/>
        <v>2.7000000000000003E-2</v>
      </c>
      <c r="J61" s="292">
        <v>2E-3</v>
      </c>
      <c r="K61" s="115">
        <f t="shared" si="6"/>
        <v>2.5000000000000001E-2</v>
      </c>
      <c r="M61" s="123">
        <f t="shared" si="8"/>
        <v>1</v>
      </c>
      <c r="N61" s="120">
        <v>4.8000000000000001E-2</v>
      </c>
      <c r="O61" s="126">
        <f t="shared" si="1"/>
        <v>0</v>
      </c>
      <c r="P61" s="79">
        <f t="shared" si="7"/>
        <v>0</v>
      </c>
      <c r="Q61" s="97"/>
    </row>
    <row r="62" spans="2:17">
      <c r="B62" s="35" t="s">
        <v>866</v>
      </c>
      <c r="C62" s="120">
        <v>0.45</v>
      </c>
      <c r="D62" s="110">
        <v>0</v>
      </c>
      <c r="E62" s="110">
        <v>0</v>
      </c>
      <c r="F62" s="120">
        <v>0.42599999999999999</v>
      </c>
      <c r="G62" s="120">
        <v>0.32800000000000001</v>
      </c>
      <c r="H62" s="115">
        <f t="shared" si="5"/>
        <v>2.4000000000000021E-2</v>
      </c>
      <c r="J62" s="292">
        <v>3.4000000000000002E-2</v>
      </c>
      <c r="K62" s="115">
        <f t="shared" si="6"/>
        <v>-9.9999999999999811E-3</v>
      </c>
      <c r="M62" s="123">
        <f t="shared" si="8"/>
        <v>-2.173913043478257E-2</v>
      </c>
      <c r="N62" s="120">
        <v>0.95199999999999996</v>
      </c>
      <c r="O62" s="126">
        <f t="shared" si="1"/>
        <v>1.7829521680005406E-4</v>
      </c>
      <c r="P62" s="79">
        <f t="shared" si="7"/>
        <v>8.4260499432917511E-6</v>
      </c>
      <c r="Q62" s="97"/>
    </row>
    <row r="63" spans="2:17">
      <c r="B63" s="35" t="s">
        <v>867</v>
      </c>
      <c r="C63" s="120">
        <v>1.5</v>
      </c>
      <c r="D63" s="110">
        <v>0</v>
      </c>
      <c r="E63" s="110">
        <v>0</v>
      </c>
      <c r="F63" s="120">
        <v>1.175</v>
      </c>
      <c r="G63" s="120">
        <v>0.90500000000000003</v>
      </c>
      <c r="H63" s="115">
        <f>+C63+D63-E63-F63</f>
        <v>0.32499999999999996</v>
      </c>
      <c r="J63" s="292">
        <v>0.161</v>
      </c>
      <c r="K63" s="115">
        <f>+H63-J63</f>
        <v>0.16399999999999995</v>
      </c>
      <c r="M63" s="123">
        <f>+IF(ISERROR(K63/(F63+J63)),0,K63/(F63+J63))</f>
        <v>0.12275449101796403</v>
      </c>
      <c r="N63" s="120">
        <v>1.5960000000000001</v>
      </c>
      <c r="O63" s="126">
        <f t="shared" si="1"/>
        <v>0</v>
      </c>
      <c r="P63" s="79">
        <f>(M63^2*O63)*100</f>
        <v>0</v>
      </c>
      <c r="Q63" s="97"/>
    </row>
    <row r="64" spans="2:17">
      <c r="B64" s="35" t="s">
        <v>868</v>
      </c>
      <c r="C64" s="120">
        <v>5.8000000000000003E-2</v>
      </c>
      <c r="D64" s="110">
        <v>0</v>
      </c>
      <c r="E64" s="110">
        <v>0</v>
      </c>
      <c r="F64" s="120">
        <v>4.5999999999999999E-2</v>
      </c>
      <c r="G64" s="120">
        <v>4.4999999999999998E-2</v>
      </c>
      <c r="H64" s="115">
        <f t="shared" ref="H64:H87" si="9">+C64+D64-E64-F64</f>
        <v>1.2000000000000004E-2</v>
      </c>
      <c r="J64" s="292">
        <v>4.0000000000000001E-3</v>
      </c>
      <c r="K64" s="115">
        <f t="shared" ref="K64:K87" si="10">+H64-J64</f>
        <v>8.0000000000000036E-3</v>
      </c>
      <c r="M64" s="123">
        <f>+IF(ISERROR(K64/(F64+J64)),0,K64/(F64+J64))</f>
        <v>0.16000000000000006</v>
      </c>
      <c r="N64" s="120">
        <v>4.8000000000000001E-2</v>
      </c>
      <c r="O64" s="126">
        <f t="shared" si="1"/>
        <v>0</v>
      </c>
      <c r="P64" s="79">
        <f t="shared" ref="P64:P87" si="11">(M64^2*O64)*100</f>
        <v>0</v>
      </c>
      <c r="Q64" s="97"/>
    </row>
    <row r="65" spans="2:17">
      <c r="B65" s="35" t="s">
        <v>869</v>
      </c>
      <c r="C65" s="120">
        <v>0.183</v>
      </c>
      <c r="D65" s="110">
        <v>0</v>
      </c>
      <c r="E65" s="110">
        <v>0</v>
      </c>
      <c r="F65" s="120">
        <v>0.3</v>
      </c>
      <c r="G65" s="120">
        <v>0.22700000000000001</v>
      </c>
      <c r="H65" s="115">
        <f t="shared" si="9"/>
        <v>-0.11699999999999999</v>
      </c>
      <c r="J65" s="292">
        <v>3.1E-2</v>
      </c>
      <c r="K65" s="115">
        <f t="shared" si="10"/>
        <v>-0.14799999999999999</v>
      </c>
      <c r="M65" s="123">
        <f t="shared" ref="M65:M87" si="12">+IF(ISERROR(K65/(F65+J65)),0,K65/(F65+J65))</f>
        <v>-0.44712990936555896</v>
      </c>
      <c r="N65" s="120">
        <v>0.52900000000000003</v>
      </c>
      <c r="O65" s="126">
        <f t="shared" si="1"/>
        <v>9.9073707654651896E-5</v>
      </c>
      <c r="P65" s="79">
        <f t="shared" si="11"/>
        <v>1.9807326443419607E-3</v>
      </c>
      <c r="Q65" s="97"/>
    </row>
    <row r="66" spans="2:17">
      <c r="B66" s="35" t="s">
        <v>870</v>
      </c>
      <c r="C66" s="120">
        <v>2.4E-2</v>
      </c>
      <c r="D66" s="110">
        <v>0</v>
      </c>
      <c r="E66" s="110">
        <v>0</v>
      </c>
      <c r="F66" s="120">
        <v>4.2000000000000003E-2</v>
      </c>
      <c r="G66" s="120">
        <v>2.8000000000000001E-2</v>
      </c>
      <c r="H66" s="115">
        <f t="shared" si="9"/>
        <v>-1.8000000000000002E-2</v>
      </c>
      <c r="J66" s="292">
        <v>3.0000000000000001E-3</v>
      </c>
      <c r="K66" s="115">
        <f t="shared" si="10"/>
        <v>-2.1000000000000001E-2</v>
      </c>
      <c r="M66" s="123">
        <f t="shared" si="12"/>
        <v>-0.46666666666666662</v>
      </c>
      <c r="N66" s="120">
        <v>6.6000000000000003E-2</v>
      </c>
      <c r="O66" s="126">
        <f t="shared" si="1"/>
        <v>1.23608028453819E-5</v>
      </c>
      <c r="P66" s="79">
        <f t="shared" si="11"/>
        <v>2.6919081752165019E-4</v>
      </c>
      <c r="Q66" s="97"/>
    </row>
    <row r="67" spans="2:17">
      <c r="B67" s="35" t="s">
        <v>871</v>
      </c>
      <c r="C67" s="120">
        <v>8.3000000000000004E-2</v>
      </c>
      <c r="D67" s="110">
        <v>0</v>
      </c>
      <c r="E67" s="110">
        <v>0</v>
      </c>
      <c r="F67" s="120">
        <v>0.17699999999999999</v>
      </c>
      <c r="G67" s="120">
        <v>0.13200000000000001</v>
      </c>
      <c r="H67" s="115">
        <f t="shared" si="9"/>
        <v>-9.3999999999999986E-2</v>
      </c>
      <c r="J67" s="292">
        <v>1.4E-2</v>
      </c>
      <c r="K67" s="115">
        <f t="shared" si="10"/>
        <v>-0.10799999999999998</v>
      </c>
      <c r="M67" s="123">
        <f t="shared" si="12"/>
        <v>-0.5654450261780104</v>
      </c>
      <c r="N67" s="120">
        <v>0.23200000000000001</v>
      </c>
      <c r="O67" s="126">
        <f t="shared" si="1"/>
        <v>4.3450094850433347E-5</v>
      </c>
      <c r="P67" s="79">
        <f t="shared" si="11"/>
        <v>1.3892215299346356E-3</v>
      </c>
      <c r="Q67" s="97"/>
    </row>
    <row r="68" spans="2:17">
      <c r="B68" s="35" t="s">
        <v>872</v>
      </c>
      <c r="C68" s="120">
        <v>0.01</v>
      </c>
      <c r="D68" s="110">
        <v>0</v>
      </c>
      <c r="E68" s="110">
        <v>0</v>
      </c>
      <c r="F68" s="120">
        <v>3.0000000000000001E-3</v>
      </c>
      <c r="G68" s="120">
        <v>2E-3</v>
      </c>
      <c r="H68" s="115">
        <f t="shared" si="9"/>
        <v>7.0000000000000001E-3</v>
      </c>
      <c r="J68" s="292">
        <v>0</v>
      </c>
      <c r="K68" s="115">
        <f t="shared" si="10"/>
        <v>7.0000000000000001E-3</v>
      </c>
      <c r="M68" s="123">
        <f t="shared" si="12"/>
        <v>2.3333333333333335</v>
      </c>
      <c r="N68" s="120">
        <v>2.1000000000000001E-2</v>
      </c>
      <c r="O68" s="126">
        <f t="shared" si="1"/>
        <v>0</v>
      </c>
      <c r="P68" s="79">
        <f t="shared" si="11"/>
        <v>0</v>
      </c>
      <c r="Q68" s="97"/>
    </row>
    <row r="69" spans="2:17">
      <c r="B69" s="35" t="s">
        <v>873</v>
      </c>
      <c r="C69" s="120">
        <v>0.38</v>
      </c>
      <c r="D69" s="110">
        <v>0</v>
      </c>
      <c r="E69" s="110">
        <v>0</v>
      </c>
      <c r="F69" s="120">
        <v>0.27600000000000002</v>
      </c>
      <c r="G69" s="120">
        <v>0.19700000000000001</v>
      </c>
      <c r="H69" s="115">
        <f t="shared" si="9"/>
        <v>0.10399999999999998</v>
      </c>
      <c r="J69" s="292">
        <v>2.1999999999999999E-2</v>
      </c>
      <c r="K69" s="115">
        <f t="shared" si="10"/>
        <v>8.199999999999999E-2</v>
      </c>
      <c r="M69" s="123">
        <f t="shared" si="12"/>
        <v>0.27516778523489926</v>
      </c>
      <c r="N69" s="120">
        <v>0.40300000000000002</v>
      </c>
      <c r="O69" s="126">
        <f t="shared" si="1"/>
        <v>0</v>
      </c>
      <c r="P69" s="79">
        <f t="shared" si="11"/>
        <v>0</v>
      </c>
      <c r="Q69" s="97"/>
    </row>
    <row r="70" spans="2:17">
      <c r="B70" s="35" t="s">
        <v>874</v>
      </c>
      <c r="C70" s="120">
        <v>0.24399999999999999</v>
      </c>
      <c r="D70" s="110">
        <v>0</v>
      </c>
      <c r="E70" s="110">
        <v>0</v>
      </c>
      <c r="F70" s="120">
        <v>0.153</v>
      </c>
      <c r="G70" s="120">
        <v>0.12</v>
      </c>
      <c r="H70" s="115">
        <f t="shared" si="9"/>
        <v>9.0999999999999998E-2</v>
      </c>
      <c r="J70" s="292">
        <v>1.2E-2</v>
      </c>
      <c r="K70" s="115">
        <f t="shared" si="10"/>
        <v>7.9000000000000001E-2</v>
      </c>
      <c r="M70" s="123">
        <f t="shared" si="12"/>
        <v>0.47878787878787876</v>
      </c>
      <c r="N70" s="120">
        <v>0.21</v>
      </c>
      <c r="O70" s="126">
        <f t="shared" si="1"/>
        <v>0</v>
      </c>
      <c r="P70" s="79">
        <f t="shared" si="11"/>
        <v>0</v>
      </c>
      <c r="Q70" s="97"/>
    </row>
    <row r="71" spans="2:17">
      <c r="B71" s="35" t="s">
        <v>875</v>
      </c>
      <c r="C71" s="120">
        <v>0.19500000000000001</v>
      </c>
      <c r="D71" s="110">
        <v>0</v>
      </c>
      <c r="E71" s="110">
        <v>0</v>
      </c>
      <c r="F71" s="120">
        <v>5.2999999999999999E-2</v>
      </c>
      <c r="G71" s="120">
        <v>3.7999999999999999E-2</v>
      </c>
      <c r="H71" s="115">
        <f t="shared" si="9"/>
        <v>0.14200000000000002</v>
      </c>
      <c r="J71" s="292">
        <v>4.0000000000000001E-3</v>
      </c>
      <c r="K71" s="115">
        <f t="shared" si="10"/>
        <v>0.13800000000000001</v>
      </c>
      <c r="M71" s="123">
        <f t="shared" si="12"/>
        <v>2.4210526315789478</v>
      </c>
      <c r="N71" s="120">
        <v>0.223</v>
      </c>
      <c r="O71" s="126">
        <f t="shared" si="1"/>
        <v>0</v>
      </c>
      <c r="P71" s="79">
        <f t="shared" si="11"/>
        <v>0</v>
      </c>
      <c r="Q71" s="97"/>
    </row>
    <row r="72" spans="2:17">
      <c r="B72" s="35" t="s">
        <v>876</v>
      </c>
      <c r="C72" s="120">
        <v>2.5999999999999999E-2</v>
      </c>
      <c r="D72" s="110">
        <v>0</v>
      </c>
      <c r="E72" s="110">
        <v>0</v>
      </c>
      <c r="F72" s="120">
        <v>1.7000000000000001E-2</v>
      </c>
      <c r="G72" s="120">
        <v>0.01</v>
      </c>
      <c r="H72" s="115">
        <f t="shared" si="9"/>
        <v>8.9999999999999976E-3</v>
      </c>
      <c r="J72" s="292">
        <v>2E-3</v>
      </c>
      <c r="K72" s="115">
        <f t="shared" si="10"/>
        <v>6.9999999999999975E-3</v>
      </c>
      <c r="M72" s="123">
        <f t="shared" si="12"/>
        <v>0.36842105263157876</v>
      </c>
      <c r="N72" s="120">
        <v>5.2999999999999999E-2</v>
      </c>
      <c r="O72" s="126">
        <f t="shared" si="1"/>
        <v>0</v>
      </c>
      <c r="P72" s="79">
        <f t="shared" si="11"/>
        <v>0</v>
      </c>
      <c r="Q72" s="97"/>
    </row>
    <row r="73" spans="2:17">
      <c r="B73" s="35" t="s">
        <v>877</v>
      </c>
      <c r="C73" s="120">
        <v>2.2069999999999999</v>
      </c>
      <c r="D73" s="110">
        <v>0</v>
      </c>
      <c r="E73" s="110">
        <v>0</v>
      </c>
      <c r="F73" s="120">
        <v>2.5270000000000001</v>
      </c>
      <c r="G73" s="120">
        <v>2.097</v>
      </c>
      <c r="H73" s="115">
        <f t="shared" si="9"/>
        <v>-0.32000000000000028</v>
      </c>
      <c r="J73" s="292">
        <v>0.20200000000000001</v>
      </c>
      <c r="K73" s="115">
        <f t="shared" si="10"/>
        <v>-0.52200000000000024</v>
      </c>
      <c r="M73" s="123">
        <f t="shared" si="12"/>
        <v>-0.19127885672407482</v>
      </c>
      <c r="N73" s="120">
        <v>3.823</v>
      </c>
      <c r="O73" s="126">
        <f t="shared" si="1"/>
        <v>7.1599014057416668E-4</v>
      </c>
      <c r="P73" s="79">
        <f t="shared" si="11"/>
        <v>2.6196361604504336E-3</v>
      </c>
      <c r="Q73" s="97"/>
    </row>
    <row r="74" spans="2:17">
      <c r="B74" s="35" t="s">
        <v>878</v>
      </c>
      <c r="C74" s="120">
        <v>0.97699999999999998</v>
      </c>
      <c r="D74" s="110">
        <v>0</v>
      </c>
      <c r="E74" s="110">
        <v>0</v>
      </c>
      <c r="F74" s="120">
        <v>0.47799999999999998</v>
      </c>
      <c r="G74" s="120">
        <v>0.46400000000000002</v>
      </c>
      <c r="H74" s="115">
        <f t="shared" si="9"/>
        <v>0.499</v>
      </c>
      <c r="J74" s="292">
        <v>6.8000000000000005E-2</v>
      </c>
      <c r="K74" s="115">
        <f t="shared" si="10"/>
        <v>0.43099999999999999</v>
      </c>
      <c r="M74" s="123">
        <f t="shared" si="12"/>
        <v>0.78937728937728935</v>
      </c>
      <c r="N74" s="120">
        <v>1.373</v>
      </c>
      <c r="O74" s="126">
        <f t="shared" si="1"/>
        <v>0</v>
      </c>
      <c r="P74" s="79">
        <f t="shared" si="11"/>
        <v>0</v>
      </c>
      <c r="Q74" s="97"/>
    </row>
    <row r="75" spans="2:17">
      <c r="B75" s="35" t="s">
        <v>879</v>
      </c>
      <c r="C75" s="120">
        <v>0.35299999999999998</v>
      </c>
      <c r="D75" s="110">
        <v>0</v>
      </c>
      <c r="E75" s="110">
        <v>0</v>
      </c>
      <c r="F75" s="120">
        <v>0.53700000000000003</v>
      </c>
      <c r="G75" s="120">
        <v>0.41299999999999998</v>
      </c>
      <c r="H75" s="115">
        <f t="shared" si="9"/>
        <v>-0.18400000000000005</v>
      </c>
      <c r="J75" s="292">
        <v>4.2999999999999997E-2</v>
      </c>
      <c r="K75" s="115">
        <f t="shared" si="10"/>
        <v>-0.22700000000000004</v>
      </c>
      <c r="M75" s="123">
        <f t="shared" si="12"/>
        <v>-0.39137931034482759</v>
      </c>
      <c r="N75" s="120">
        <v>0.54900000000000004</v>
      </c>
      <c r="O75" s="126">
        <f t="shared" si="1"/>
        <v>1.028194054865858E-4</v>
      </c>
      <c r="P75" s="79">
        <f t="shared" si="11"/>
        <v>1.5749646686439595E-3</v>
      </c>
      <c r="Q75" s="97"/>
    </row>
    <row r="76" spans="2:17">
      <c r="B76" s="35" t="s">
        <v>880</v>
      </c>
      <c r="C76" s="120">
        <v>0.29599999999999999</v>
      </c>
      <c r="D76" s="110">
        <v>0</v>
      </c>
      <c r="E76" s="110">
        <v>0</v>
      </c>
      <c r="F76" s="120">
        <v>0.307</v>
      </c>
      <c r="G76" s="120">
        <v>0.23899999999999999</v>
      </c>
      <c r="H76" s="115">
        <f t="shared" si="9"/>
        <v>-1.100000000000001E-2</v>
      </c>
      <c r="J76" s="292">
        <v>2.5000000000000001E-2</v>
      </c>
      <c r="K76" s="115">
        <f t="shared" si="10"/>
        <v>-3.6000000000000011E-2</v>
      </c>
      <c r="M76" s="123">
        <f t="shared" si="12"/>
        <v>-0.10843373493975907</v>
      </c>
      <c r="N76" s="120">
        <v>0.39600000000000002</v>
      </c>
      <c r="O76" s="126">
        <f t="shared" si="1"/>
        <v>7.4164817072291394E-5</v>
      </c>
      <c r="P76" s="79">
        <f t="shared" si="11"/>
        <v>8.7202063911389266E-5</v>
      </c>
      <c r="Q76" s="97"/>
    </row>
    <row r="77" spans="2:17">
      <c r="B77" s="35" t="s">
        <v>881</v>
      </c>
      <c r="C77" s="120">
        <v>0.4</v>
      </c>
      <c r="D77" s="110">
        <v>0</v>
      </c>
      <c r="E77" s="110">
        <v>0</v>
      </c>
      <c r="F77" s="120">
        <v>0.47799999999999998</v>
      </c>
      <c r="G77" s="120">
        <v>0.38700000000000001</v>
      </c>
      <c r="H77" s="115">
        <f t="shared" si="9"/>
        <v>-7.7999999999999958E-2</v>
      </c>
      <c r="J77" s="292">
        <v>0.05</v>
      </c>
      <c r="K77" s="115">
        <f t="shared" si="10"/>
        <v>-0.12799999999999995</v>
      </c>
      <c r="M77" s="123">
        <f t="shared" si="12"/>
        <v>-0.24242424242424232</v>
      </c>
      <c r="N77" s="120">
        <v>0.66</v>
      </c>
      <c r="O77" s="126">
        <f t="shared" si="1"/>
        <v>1.2360802845381901E-4</v>
      </c>
      <c r="P77" s="79">
        <f t="shared" si="11"/>
        <v>7.2643836740536366E-4</v>
      </c>
      <c r="Q77" s="97"/>
    </row>
    <row r="78" spans="2:17">
      <c r="B78" s="35" t="s">
        <v>882</v>
      </c>
      <c r="C78" s="120">
        <v>8.7999999999999995E-2</v>
      </c>
      <c r="D78" s="110">
        <v>0</v>
      </c>
      <c r="E78" s="110">
        <v>0</v>
      </c>
      <c r="F78" s="120">
        <v>0.19</v>
      </c>
      <c r="G78" s="120">
        <v>0.13700000000000001</v>
      </c>
      <c r="H78" s="115">
        <f t="shared" si="9"/>
        <v>-0.10200000000000001</v>
      </c>
      <c r="J78" s="292">
        <v>1.4999999999999999E-2</v>
      </c>
      <c r="K78" s="115">
        <f t="shared" si="10"/>
        <v>-0.11700000000000001</v>
      </c>
      <c r="M78" s="123">
        <f t="shared" si="12"/>
        <v>-0.57073170731707312</v>
      </c>
      <c r="N78" s="120">
        <v>0.34899999999999998</v>
      </c>
      <c r="O78" s="126">
        <f t="shared" ref="O78:O141" si="13">IF(K78&lt;0,N78/$N$263,0)</f>
        <v>6.53624271672467E-5</v>
      </c>
      <c r="P78" s="79">
        <f t="shared" si="11"/>
        <v>2.1290809410884947E-3</v>
      </c>
      <c r="Q78" s="97"/>
    </row>
    <row r="79" spans="2:17">
      <c r="B79" s="35" t="s">
        <v>883</v>
      </c>
      <c r="C79" s="120">
        <v>0.19</v>
      </c>
      <c r="D79" s="110">
        <v>0</v>
      </c>
      <c r="E79" s="110">
        <v>0</v>
      </c>
      <c r="F79" s="120">
        <v>0.22600000000000001</v>
      </c>
      <c r="G79" s="120">
        <v>0.17699999999999999</v>
      </c>
      <c r="H79" s="115">
        <f t="shared" si="9"/>
        <v>-3.6000000000000004E-2</v>
      </c>
      <c r="J79" s="292">
        <v>1.7999999999999999E-2</v>
      </c>
      <c r="K79" s="115">
        <f t="shared" si="10"/>
        <v>-5.4000000000000006E-2</v>
      </c>
      <c r="M79" s="123">
        <f t="shared" si="12"/>
        <v>-0.22131147540983609</v>
      </c>
      <c r="N79" s="120">
        <v>0.54600000000000004</v>
      </c>
      <c r="O79" s="126">
        <f t="shared" si="13"/>
        <v>1.0225755081179572E-4</v>
      </c>
      <c r="P79" s="79">
        <f t="shared" si="11"/>
        <v>5.0084489748588484E-4</v>
      </c>
      <c r="Q79" s="97"/>
    </row>
    <row r="80" spans="2:17">
      <c r="B80" s="35" t="s">
        <v>884</v>
      </c>
      <c r="C80" s="120">
        <v>6.4000000000000001E-2</v>
      </c>
      <c r="D80" s="110">
        <v>0</v>
      </c>
      <c r="E80" s="110">
        <v>0</v>
      </c>
      <c r="F80" s="120">
        <v>0.10199999999999999</v>
      </c>
      <c r="G80" s="120">
        <v>8.1000000000000003E-2</v>
      </c>
      <c r="H80" s="115">
        <f t="shared" si="9"/>
        <v>-3.7999999999999992E-2</v>
      </c>
      <c r="J80" s="292">
        <v>8.0000000000000002E-3</v>
      </c>
      <c r="K80" s="115">
        <f t="shared" si="10"/>
        <v>-4.5999999999999992E-2</v>
      </c>
      <c r="M80" s="123">
        <f t="shared" si="12"/>
        <v>-0.41818181818181815</v>
      </c>
      <c r="N80" s="120">
        <v>0.23899999999999999</v>
      </c>
      <c r="O80" s="126">
        <f t="shared" si="13"/>
        <v>4.4761089091610209E-5</v>
      </c>
      <c r="P80" s="79">
        <f t="shared" si="11"/>
        <v>7.8276416956898508E-4</v>
      </c>
      <c r="Q80" s="97"/>
    </row>
    <row r="81" spans="2:17">
      <c r="B81" s="35" t="s">
        <v>885</v>
      </c>
      <c r="C81" s="120">
        <v>0.127</v>
      </c>
      <c r="D81" s="110">
        <v>0</v>
      </c>
      <c r="E81" s="110">
        <v>0</v>
      </c>
      <c r="F81" s="120">
        <v>0.27800000000000002</v>
      </c>
      <c r="G81" s="120">
        <v>0.218</v>
      </c>
      <c r="H81" s="115">
        <f t="shared" si="9"/>
        <v>-0.15100000000000002</v>
      </c>
      <c r="J81" s="292">
        <v>4.2000000000000003E-2</v>
      </c>
      <c r="K81" s="115">
        <f t="shared" si="10"/>
        <v>-0.19300000000000003</v>
      </c>
      <c r="M81" s="123">
        <f t="shared" si="12"/>
        <v>-0.60312500000000013</v>
      </c>
      <c r="N81" s="120">
        <v>0.54100000000000004</v>
      </c>
      <c r="O81" s="126">
        <f t="shared" si="13"/>
        <v>1.0132112635381225E-4</v>
      </c>
      <c r="P81" s="79">
        <f t="shared" si="11"/>
        <v>3.6856549175323773E-3</v>
      </c>
      <c r="Q81" s="97"/>
    </row>
    <row r="82" spans="2:17">
      <c r="B82" s="35" t="s">
        <v>886</v>
      </c>
      <c r="C82" s="120">
        <v>0.54800000000000004</v>
      </c>
      <c r="D82" s="110">
        <v>0</v>
      </c>
      <c r="E82" s="110">
        <v>0</v>
      </c>
      <c r="F82" s="120">
        <v>0.64200000000000002</v>
      </c>
      <c r="G82" s="120">
        <v>0.47899999999999998</v>
      </c>
      <c r="H82" s="115">
        <f t="shared" si="9"/>
        <v>-9.3999999999999972E-2</v>
      </c>
      <c r="J82" s="292">
        <v>5.0999999999999997E-2</v>
      </c>
      <c r="K82" s="115">
        <f t="shared" si="10"/>
        <v>-0.14499999999999996</v>
      </c>
      <c r="M82" s="123">
        <f t="shared" si="12"/>
        <v>-0.20923520923520916</v>
      </c>
      <c r="N82" s="120">
        <v>0.91300000000000003</v>
      </c>
      <c r="O82" s="126">
        <f t="shared" si="13"/>
        <v>1.7099110602778294E-4</v>
      </c>
      <c r="P82" s="79">
        <f t="shared" si="11"/>
        <v>7.4858833734877815E-4</v>
      </c>
      <c r="Q82" s="97"/>
    </row>
    <row r="83" spans="2:17">
      <c r="B83" s="35" t="s">
        <v>887</v>
      </c>
      <c r="C83" s="120">
        <v>0.2</v>
      </c>
      <c r="D83" s="110">
        <v>0</v>
      </c>
      <c r="E83" s="110">
        <v>0</v>
      </c>
      <c r="F83" s="120">
        <v>0.19900000000000001</v>
      </c>
      <c r="G83" s="120">
        <v>0.14000000000000001</v>
      </c>
      <c r="H83" s="115">
        <f t="shared" si="9"/>
        <v>1.0000000000000009E-3</v>
      </c>
      <c r="J83" s="292">
        <v>2.5000000000000001E-2</v>
      </c>
      <c r="K83" s="115">
        <f t="shared" si="10"/>
        <v>-2.4E-2</v>
      </c>
      <c r="M83" s="123">
        <f t="shared" si="12"/>
        <v>-0.10714285714285714</v>
      </c>
      <c r="N83" s="120">
        <v>0.26400000000000001</v>
      </c>
      <c r="O83" s="126">
        <f t="shared" si="13"/>
        <v>4.9443211381527598E-5</v>
      </c>
      <c r="P83" s="79">
        <f t="shared" si="11"/>
        <v>5.6758788575733204E-5</v>
      </c>
      <c r="Q83" s="97"/>
    </row>
    <row r="84" spans="2:17">
      <c r="B84" s="35" t="s">
        <v>888</v>
      </c>
      <c r="C84" s="120">
        <v>0.98499999999999999</v>
      </c>
      <c r="D84" s="110">
        <v>0</v>
      </c>
      <c r="E84" s="110">
        <v>0</v>
      </c>
      <c r="F84" s="120">
        <v>0.93899999999999995</v>
      </c>
      <c r="G84" s="120">
        <v>0.73699999999999999</v>
      </c>
      <c r="H84" s="115">
        <f t="shared" si="9"/>
        <v>4.6000000000000041E-2</v>
      </c>
      <c r="J84" s="292">
        <v>7.4999999999999997E-2</v>
      </c>
      <c r="K84" s="115">
        <f t="shared" si="10"/>
        <v>-2.8999999999999956E-2</v>
      </c>
      <c r="M84" s="123">
        <f t="shared" si="12"/>
        <v>-2.8599605522682401E-2</v>
      </c>
      <c r="N84" s="120">
        <v>1.581</v>
      </c>
      <c r="O84" s="126">
        <f t="shared" si="13"/>
        <v>2.9609741361437549E-4</v>
      </c>
      <c r="P84" s="79">
        <f t="shared" si="11"/>
        <v>2.4218915931368047E-5</v>
      </c>
      <c r="Q84" s="97"/>
    </row>
    <row r="85" spans="2:17">
      <c r="B85" s="35" t="s">
        <v>889</v>
      </c>
      <c r="C85" s="120">
        <v>0.16</v>
      </c>
      <c r="D85" s="110">
        <v>0</v>
      </c>
      <c r="E85" s="110">
        <v>0</v>
      </c>
      <c r="F85" s="120">
        <v>0.14399999999999999</v>
      </c>
      <c r="G85" s="120">
        <v>9.6000000000000002E-2</v>
      </c>
      <c r="H85" s="115">
        <f t="shared" si="9"/>
        <v>1.6000000000000014E-2</v>
      </c>
      <c r="J85" s="292">
        <v>1.0999999999999999E-2</v>
      </c>
      <c r="K85" s="115">
        <f t="shared" si="10"/>
        <v>5.0000000000000148E-3</v>
      </c>
      <c r="M85" s="123">
        <f t="shared" si="12"/>
        <v>3.2258064516129129E-2</v>
      </c>
      <c r="N85" s="120">
        <v>0.17299999999999999</v>
      </c>
      <c r="O85" s="126">
        <f t="shared" si="13"/>
        <v>0</v>
      </c>
      <c r="P85" s="79">
        <f t="shared" si="11"/>
        <v>0</v>
      </c>
      <c r="Q85" s="97"/>
    </row>
    <row r="86" spans="2:17">
      <c r="B86" s="35" t="s">
        <v>890</v>
      </c>
      <c r="C86" s="120">
        <v>2.1999999999999999E-2</v>
      </c>
      <c r="D86" s="110">
        <v>0</v>
      </c>
      <c r="E86" s="110">
        <v>0</v>
      </c>
      <c r="F86" s="120">
        <v>6.6000000000000003E-2</v>
      </c>
      <c r="G86" s="120">
        <v>4.3999999999999997E-2</v>
      </c>
      <c r="H86" s="115">
        <f t="shared" si="9"/>
        <v>-4.4000000000000004E-2</v>
      </c>
      <c r="J86" s="292">
        <v>7.0000000000000001E-3</v>
      </c>
      <c r="K86" s="115">
        <f t="shared" si="10"/>
        <v>-5.1000000000000004E-2</v>
      </c>
      <c r="M86" s="123">
        <f t="shared" si="12"/>
        <v>-0.69863013698630128</v>
      </c>
      <c r="N86" s="120">
        <v>7.0999999999999994E-2</v>
      </c>
      <c r="O86" s="126">
        <f t="shared" si="13"/>
        <v>1.3297227303365376E-5</v>
      </c>
      <c r="P86" s="79">
        <f t="shared" si="11"/>
        <v>6.4901647994095209E-4</v>
      </c>
      <c r="Q86" s="97"/>
    </row>
    <row r="87" spans="2:17">
      <c r="B87" s="35" t="s">
        <v>891</v>
      </c>
      <c r="C87" s="120">
        <v>1.722</v>
      </c>
      <c r="D87" s="110">
        <v>0</v>
      </c>
      <c r="E87" s="110">
        <v>0</v>
      </c>
      <c r="F87" s="120">
        <v>1.8680000000000001</v>
      </c>
      <c r="G87" s="120">
        <v>1.4630000000000001</v>
      </c>
      <c r="H87" s="115">
        <f t="shared" si="9"/>
        <v>-0.14600000000000013</v>
      </c>
      <c r="J87" s="292">
        <v>0.24399999999999999</v>
      </c>
      <c r="K87" s="115">
        <f t="shared" si="10"/>
        <v>-0.39000000000000012</v>
      </c>
      <c r="M87" s="123">
        <f t="shared" si="12"/>
        <v>-0.18465909090909097</v>
      </c>
      <c r="N87" s="120">
        <v>2.9609999999999999</v>
      </c>
      <c r="O87" s="126">
        <f t="shared" si="13"/>
        <v>5.5455056401781521E-4</v>
      </c>
      <c r="P87" s="79">
        <f t="shared" si="11"/>
        <v>1.8909608511228618E-3</v>
      </c>
      <c r="Q87" s="97"/>
    </row>
    <row r="88" spans="2:17">
      <c r="B88" s="35" t="s">
        <v>892</v>
      </c>
      <c r="C88" s="120">
        <v>0.51700000000000002</v>
      </c>
      <c r="D88" s="110">
        <v>0</v>
      </c>
      <c r="E88" s="110">
        <v>0</v>
      </c>
      <c r="F88" s="120">
        <v>0.50900000000000001</v>
      </c>
      <c r="G88" s="120">
        <v>0.49399999999999999</v>
      </c>
      <c r="H88" s="115">
        <f>+C88+D88-E88-F88</f>
        <v>8.0000000000000071E-3</v>
      </c>
      <c r="J88" s="292">
        <v>4.1000000000000002E-2</v>
      </c>
      <c r="K88" s="115">
        <f>+H88-J88</f>
        <v>-3.2999999999999995E-2</v>
      </c>
      <c r="M88" s="123">
        <f>+IF(ISERROR(K88/(F88+J88)),0,K88/(F88+J88))</f>
        <v>-5.9999999999999984E-2</v>
      </c>
      <c r="N88" s="120">
        <v>0.92200000000000004</v>
      </c>
      <c r="O88" s="126">
        <f t="shared" si="13"/>
        <v>1.7267667005215322E-4</v>
      </c>
      <c r="P88" s="79">
        <f>(M88^2*O88)*100</f>
        <v>6.2163601218775131E-5</v>
      </c>
      <c r="Q88" s="97"/>
    </row>
    <row r="89" spans="2:17">
      <c r="B89" s="35" t="s">
        <v>893</v>
      </c>
      <c r="C89" s="120">
        <v>1.3</v>
      </c>
      <c r="D89" s="110">
        <v>0</v>
      </c>
      <c r="E89" s="110">
        <v>0</v>
      </c>
      <c r="F89" s="120">
        <v>1.2170000000000001</v>
      </c>
      <c r="G89" s="120">
        <v>0.86199999999999999</v>
      </c>
      <c r="H89" s="115">
        <f t="shared" ref="H89:H112" si="14">+C89+D89-E89-F89</f>
        <v>8.2999999999999963E-2</v>
      </c>
      <c r="J89" s="292">
        <v>9.7000000000000003E-2</v>
      </c>
      <c r="K89" s="115">
        <f t="shared" ref="K89:K112" si="15">+H89-J89</f>
        <v>-1.400000000000004E-2</v>
      </c>
      <c r="M89" s="123">
        <f>+IF(ISERROR(K89/(F89+J89)),0,K89/(F89+J89))</f>
        <v>-1.0654490106544932E-2</v>
      </c>
      <c r="N89" s="120">
        <v>1.4490000000000001</v>
      </c>
      <c r="O89" s="126">
        <f t="shared" si="13"/>
        <v>2.7137580792361172E-4</v>
      </c>
      <c r="P89" s="79">
        <f t="shared" ref="P89:P112" si="16">(M89^2*O89)*100</f>
        <v>3.0806082229443483E-6</v>
      </c>
      <c r="Q89" s="97"/>
    </row>
    <row r="90" spans="2:17">
      <c r="B90" s="35" t="s">
        <v>894</v>
      </c>
      <c r="C90" s="120">
        <v>0.42799999999999999</v>
      </c>
      <c r="D90" s="110">
        <v>0</v>
      </c>
      <c r="E90" s="110">
        <v>0</v>
      </c>
      <c r="F90" s="120">
        <v>0.245</v>
      </c>
      <c r="G90" s="120">
        <v>0.156</v>
      </c>
      <c r="H90" s="115">
        <f t="shared" si="14"/>
        <v>0.183</v>
      </c>
      <c r="J90" s="292">
        <v>0.02</v>
      </c>
      <c r="K90" s="115">
        <f t="shared" si="15"/>
        <v>0.16300000000000001</v>
      </c>
      <c r="M90" s="123">
        <f t="shared" ref="M90:M112" si="17">+IF(ISERROR(K90/(F90+J90)),0,K90/(F90+J90))</f>
        <v>0.61509433962264148</v>
      </c>
      <c r="N90" s="120">
        <v>0.19500000000000001</v>
      </c>
      <c r="O90" s="126">
        <f t="shared" si="13"/>
        <v>0</v>
      </c>
      <c r="P90" s="79">
        <f t="shared" si="16"/>
        <v>0</v>
      </c>
      <c r="Q90" s="97"/>
    </row>
    <row r="91" spans="2:17">
      <c r="B91" s="35" t="s">
        <v>895</v>
      </c>
      <c r="C91" s="120">
        <v>5.7000000000000002E-2</v>
      </c>
      <c r="D91" s="110">
        <v>0</v>
      </c>
      <c r="E91" s="110">
        <v>0</v>
      </c>
      <c r="F91" s="120">
        <v>2.5999999999999999E-2</v>
      </c>
      <c r="G91" s="120">
        <v>2.5000000000000001E-2</v>
      </c>
      <c r="H91" s="115">
        <f t="shared" si="14"/>
        <v>3.1000000000000003E-2</v>
      </c>
      <c r="J91" s="292">
        <v>2E-3</v>
      </c>
      <c r="K91" s="115">
        <f t="shared" si="15"/>
        <v>2.9000000000000005E-2</v>
      </c>
      <c r="M91" s="123">
        <f t="shared" si="17"/>
        <v>1.035714285714286</v>
      </c>
      <c r="N91" s="120">
        <v>8.4000000000000005E-2</v>
      </c>
      <c r="O91" s="126">
        <f t="shared" si="13"/>
        <v>0</v>
      </c>
      <c r="P91" s="79">
        <f t="shared" si="16"/>
        <v>0</v>
      </c>
      <c r="Q91" s="97"/>
    </row>
    <row r="92" spans="2:17">
      <c r="B92" s="35" t="s">
        <v>896</v>
      </c>
      <c r="C92" s="120">
        <v>0.35299999999999998</v>
      </c>
      <c r="D92" s="110">
        <v>0</v>
      </c>
      <c r="E92" s="110">
        <v>0</v>
      </c>
      <c r="F92" s="120">
        <v>0.34200000000000003</v>
      </c>
      <c r="G92" s="120">
        <v>0.33200000000000002</v>
      </c>
      <c r="H92" s="115">
        <f t="shared" si="14"/>
        <v>1.0999999999999954E-2</v>
      </c>
      <c r="J92" s="292">
        <v>2.7E-2</v>
      </c>
      <c r="K92" s="115">
        <f t="shared" si="15"/>
        <v>-1.6000000000000045E-2</v>
      </c>
      <c r="M92" s="123">
        <f t="shared" si="17"/>
        <v>-4.3360433604336161E-2</v>
      </c>
      <c r="N92" s="120">
        <v>0.52200000000000002</v>
      </c>
      <c r="O92" s="126">
        <f t="shared" si="13"/>
        <v>9.7762713413475027E-5</v>
      </c>
      <c r="P92" s="79">
        <f t="shared" si="16"/>
        <v>1.8380633686481256E-5</v>
      </c>
      <c r="Q92" s="97"/>
    </row>
    <row r="93" spans="2:17">
      <c r="B93" s="35" t="s">
        <v>897</v>
      </c>
      <c r="C93" s="120">
        <v>4.9000000000000002E-2</v>
      </c>
      <c r="D93" s="110">
        <v>0</v>
      </c>
      <c r="E93" s="110">
        <v>0</v>
      </c>
      <c r="F93" s="120">
        <v>3.2000000000000001E-2</v>
      </c>
      <c r="G93" s="120">
        <v>1.7999999999999999E-2</v>
      </c>
      <c r="H93" s="115">
        <f t="shared" si="14"/>
        <v>1.7000000000000001E-2</v>
      </c>
      <c r="J93" s="292">
        <v>3.0000000000000001E-3</v>
      </c>
      <c r="K93" s="115">
        <f t="shared" si="15"/>
        <v>1.4000000000000002E-2</v>
      </c>
      <c r="M93" s="123">
        <f t="shared" si="17"/>
        <v>0.4</v>
      </c>
      <c r="N93" s="120">
        <v>9.1999999999999998E-2</v>
      </c>
      <c r="O93" s="126">
        <f t="shared" si="13"/>
        <v>0</v>
      </c>
      <c r="P93" s="79">
        <f t="shared" si="16"/>
        <v>0</v>
      </c>
      <c r="Q93" s="97"/>
    </row>
    <row r="94" spans="2:17">
      <c r="B94" s="35" t="s">
        <v>898</v>
      </c>
      <c r="C94" s="120">
        <v>0.04</v>
      </c>
      <c r="D94" s="110">
        <v>0</v>
      </c>
      <c r="E94" s="110">
        <v>0</v>
      </c>
      <c r="F94" s="120">
        <v>8.9999999999999993E-3</v>
      </c>
      <c r="G94" s="120">
        <v>8.0000000000000002E-3</v>
      </c>
      <c r="H94" s="115">
        <f t="shared" si="14"/>
        <v>3.1E-2</v>
      </c>
      <c r="J94" s="292">
        <v>1E-3</v>
      </c>
      <c r="K94" s="115">
        <f t="shared" si="15"/>
        <v>0.03</v>
      </c>
      <c r="M94" s="123">
        <f t="shared" si="17"/>
        <v>3.0000000000000004</v>
      </c>
      <c r="N94" s="120">
        <v>5.3999999999999999E-2</v>
      </c>
      <c r="O94" s="126">
        <f t="shared" si="13"/>
        <v>0</v>
      </c>
      <c r="P94" s="79">
        <f t="shared" si="16"/>
        <v>0</v>
      </c>
      <c r="Q94" s="97"/>
    </row>
    <row r="95" spans="2:17">
      <c r="B95" s="35" t="s">
        <v>899</v>
      </c>
      <c r="C95" s="120">
        <v>0.61099999999999999</v>
      </c>
      <c r="D95" s="110">
        <v>0</v>
      </c>
      <c r="E95" s="110">
        <v>0</v>
      </c>
      <c r="F95" s="120">
        <v>0.42799999999999999</v>
      </c>
      <c r="G95" s="120">
        <v>0.41499999999999998</v>
      </c>
      <c r="H95" s="115">
        <f t="shared" si="14"/>
        <v>0.183</v>
      </c>
      <c r="J95" s="292">
        <v>5.3999999999999999E-2</v>
      </c>
      <c r="K95" s="115">
        <f t="shared" si="15"/>
        <v>0.129</v>
      </c>
      <c r="M95" s="123">
        <f t="shared" si="17"/>
        <v>0.26763485477178423</v>
      </c>
      <c r="N95" s="120">
        <v>0.49299999999999999</v>
      </c>
      <c r="O95" s="126">
        <f t="shared" si="13"/>
        <v>0</v>
      </c>
      <c r="P95" s="79">
        <f t="shared" si="16"/>
        <v>0</v>
      </c>
      <c r="Q95" s="97"/>
    </row>
    <row r="96" spans="2:17">
      <c r="B96" s="35" t="s">
        <v>900</v>
      </c>
      <c r="C96" s="120">
        <v>0.35099999999999998</v>
      </c>
      <c r="D96" s="110">
        <v>0</v>
      </c>
      <c r="E96" s="110">
        <v>0</v>
      </c>
      <c r="F96" s="120">
        <v>0.222</v>
      </c>
      <c r="G96" s="120">
        <v>0.16200000000000001</v>
      </c>
      <c r="H96" s="115">
        <f t="shared" si="14"/>
        <v>0.12899999999999998</v>
      </c>
      <c r="J96" s="292">
        <v>1.7999999999999999E-2</v>
      </c>
      <c r="K96" s="115">
        <f t="shared" si="15"/>
        <v>0.11099999999999997</v>
      </c>
      <c r="M96" s="123">
        <f t="shared" si="17"/>
        <v>0.46249999999999991</v>
      </c>
      <c r="N96" s="120">
        <v>0.32400000000000001</v>
      </c>
      <c r="O96" s="126">
        <f t="shared" si="13"/>
        <v>0</v>
      </c>
      <c r="P96" s="79">
        <f t="shared" si="16"/>
        <v>0</v>
      </c>
      <c r="Q96" s="97"/>
    </row>
    <row r="97" spans="2:17">
      <c r="B97" s="35" t="s">
        <v>901</v>
      </c>
      <c r="C97" s="120">
        <v>0.60599999999999998</v>
      </c>
      <c r="D97" s="110">
        <v>0</v>
      </c>
      <c r="E97" s="110">
        <v>0</v>
      </c>
      <c r="F97" s="120">
        <v>0.47099999999999997</v>
      </c>
      <c r="G97" s="120">
        <v>0.45700000000000002</v>
      </c>
      <c r="H97" s="115">
        <f t="shared" si="14"/>
        <v>0.13500000000000001</v>
      </c>
      <c r="J97" s="292">
        <v>3.7999999999999999E-2</v>
      </c>
      <c r="K97" s="115">
        <f t="shared" si="15"/>
        <v>9.7000000000000003E-2</v>
      </c>
      <c r="M97" s="123">
        <f t="shared" si="17"/>
        <v>0.19056974459724951</v>
      </c>
      <c r="N97" s="120">
        <v>0.59399999999999997</v>
      </c>
      <c r="O97" s="126">
        <f t="shared" si="13"/>
        <v>0</v>
      </c>
      <c r="P97" s="79">
        <f t="shared" si="16"/>
        <v>0</v>
      </c>
      <c r="Q97" s="97"/>
    </row>
    <row r="98" spans="2:17">
      <c r="B98" s="35" t="s">
        <v>902</v>
      </c>
      <c r="C98" s="120">
        <v>4.2629999999999999</v>
      </c>
      <c r="D98" s="110">
        <v>0</v>
      </c>
      <c r="E98" s="110">
        <v>0</v>
      </c>
      <c r="F98" s="120">
        <v>3.8490000000000002</v>
      </c>
      <c r="G98" s="120">
        <v>3.7370000000000001</v>
      </c>
      <c r="H98" s="115">
        <f t="shared" si="14"/>
        <v>0.4139999999999997</v>
      </c>
      <c r="J98" s="292">
        <v>0.308</v>
      </c>
      <c r="K98" s="115">
        <f t="shared" si="15"/>
        <v>0.10599999999999971</v>
      </c>
      <c r="M98" s="123">
        <f t="shared" si="17"/>
        <v>2.5499158046668198E-2</v>
      </c>
      <c r="N98" s="120">
        <v>5.431</v>
      </c>
      <c r="O98" s="126">
        <f t="shared" si="13"/>
        <v>0</v>
      </c>
      <c r="P98" s="79">
        <f t="shared" si="16"/>
        <v>0</v>
      </c>
      <c r="Q98" s="97"/>
    </row>
    <row r="99" spans="2:17">
      <c r="B99" s="35" t="s">
        <v>903</v>
      </c>
      <c r="C99" s="120">
        <v>6.8869999999999996</v>
      </c>
      <c r="D99" s="110">
        <v>0</v>
      </c>
      <c r="E99" s="110">
        <v>0</v>
      </c>
      <c r="F99" s="120">
        <v>6.4189999999999996</v>
      </c>
      <c r="G99" s="120">
        <v>6.2320000000000002</v>
      </c>
      <c r="H99" s="115">
        <f t="shared" si="14"/>
        <v>0.46799999999999997</v>
      </c>
      <c r="J99" s="292">
        <v>0.51400000000000001</v>
      </c>
      <c r="K99" s="115">
        <f t="shared" si="15"/>
        <v>-4.6000000000000041E-2</v>
      </c>
      <c r="M99" s="123">
        <f t="shared" si="17"/>
        <v>-6.6349343718448061E-3</v>
      </c>
      <c r="N99" s="120">
        <v>14.31</v>
      </c>
      <c r="O99" s="126">
        <f t="shared" si="13"/>
        <v>2.6800467987487119E-3</v>
      </c>
      <c r="P99" s="79">
        <f t="shared" si="16"/>
        <v>1.1798196922917097E-5</v>
      </c>
      <c r="Q99" s="97"/>
    </row>
    <row r="100" spans="2:17">
      <c r="B100" s="35" t="s">
        <v>904</v>
      </c>
      <c r="C100" s="120">
        <v>0.59699999999999998</v>
      </c>
      <c r="D100" s="110">
        <v>0</v>
      </c>
      <c r="E100" s="110">
        <v>0</v>
      </c>
      <c r="F100" s="120">
        <v>0.60899999999999999</v>
      </c>
      <c r="G100" s="120">
        <v>0.59099999999999997</v>
      </c>
      <c r="H100" s="115">
        <f t="shared" si="14"/>
        <v>-1.2000000000000011E-2</v>
      </c>
      <c r="J100" s="292">
        <v>4.9000000000000002E-2</v>
      </c>
      <c r="K100" s="115">
        <f t="shared" si="15"/>
        <v>-6.1000000000000013E-2</v>
      </c>
      <c r="M100" s="123">
        <f t="shared" si="17"/>
        <v>-9.2705167173252293E-2</v>
      </c>
      <c r="N100" s="120">
        <v>0.98</v>
      </c>
      <c r="O100" s="126">
        <f t="shared" si="13"/>
        <v>1.8353919376476154E-4</v>
      </c>
      <c r="P100" s="79">
        <f t="shared" si="16"/>
        <v>1.5773813527191128E-4</v>
      </c>
      <c r="Q100" s="97"/>
    </row>
    <row r="101" spans="2:17">
      <c r="B101" s="35" t="s">
        <v>905</v>
      </c>
      <c r="C101" s="120">
        <v>0.58699999999999997</v>
      </c>
      <c r="D101" s="110">
        <v>0</v>
      </c>
      <c r="E101" s="110">
        <v>0</v>
      </c>
      <c r="F101" s="120">
        <v>0.38200000000000001</v>
      </c>
      <c r="G101" s="120">
        <v>0.371</v>
      </c>
      <c r="H101" s="115">
        <f t="shared" si="14"/>
        <v>0.20499999999999996</v>
      </c>
      <c r="J101" s="292">
        <v>3.1E-2</v>
      </c>
      <c r="K101" s="115">
        <f t="shared" si="15"/>
        <v>0.17399999999999996</v>
      </c>
      <c r="M101" s="123">
        <f t="shared" si="17"/>
        <v>0.42130750605326861</v>
      </c>
      <c r="N101" s="120">
        <v>0.747</v>
      </c>
      <c r="O101" s="126">
        <f t="shared" si="13"/>
        <v>0</v>
      </c>
      <c r="P101" s="79">
        <f t="shared" si="16"/>
        <v>0</v>
      </c>
      <c r="Q101" s="97"/>
    </row>
    <row r="102" spans="2:17">
      <c r="B102" s="35" t="s">
        <v>906</v>
      </c>
      <c r="C102" s="120">
        <v>0.39800000000000002</v>
      </c>
      <c r="D102" s="110">
        <v>0</v>
      </c>
      <c r="E102" s="110">
        <v>0</v>
      </c>
      <c r="F102" s="120">
        <v>0.33</v>
      </c>
      <c r="G102" s="120">
        <v>0.32100000000000001</v>
      </c>
      <c r="H102" s="115">
        <f t="shared" si="14"/>
        <v>6.8000000000000005E-2</v>
      </c>
      <c r="J102" s="292">
        <v>2.5999999999999999E-2</v>
      </c>
      <c r="K102" s="115">
        <f t="shared" si="15"/>
        <v>4.200000000000001E-2</v>
      </c>
      <c r="M102" s="123">
        <f t="shared" si="17"/>
        <v>0.11797752808988765</v>
      </c>
      <c r="N102" s="120">
        <v>0.86599999999999999</v>
      </c>
      <c r="O102" s="126">
        <f t="shared" si="13"/>
        <v>0</v>
      </c>
      <c r="P102" s="79">
        <f t="shared" si="16"/>
        <v>0</v>
      </c>
      <c r="Q102" s="97"/>
    </row>
    <row r="103" spans="2:17">
      <c r="B103" s="35" t="s">
        <v>907</v>
      </c>
      <c r="C103" s="120">
        <v>5.7000000000000002E-2</v>
      </c>
      <c r="D103" s="110">
        <v>0</v>
      </c>
      <c r="E103" s="110">
        <v>0</v>
      </c>
      <c r="F103" s="120">
        <v>2.4E-2</v>
      </c>
      <c r="G103" s="120">
        <v>2.3E-2</v>
      </c>
      <c r="H103" s="115">
        <f t="shared" si="14"/>
        <v>3.3000000000000002E-2</v>
      </c>
      <c r="J103" s="292">
        <v>2E-3</v>
      </c>
      <c r="K103" s="115">
        <f t="shared" si="15"/>
        <v>3.1E-2</v>
      </c>
      <c r="M103" s="123">
        <f t="shared" si="17"/>
        <v>1.1923076923076923</v>
      </c>
      <c r="N103" s="120">
        <v>0.114</v>
      </c>
      <c r="O103" s="126">
        <f t="shared" si="13"/>
        <v>0</v>
      </c>
      <c r="P103" s="79">
        <f t="shared" si="16"/>
        <v>0</v>
      </c>
      <c r="Q103" s="97"/>
    </row>
    <row r="104" spans="2:17">
      <c r="B104" s="35" t="s">
        <v>908</v>
      </c>
      <c r="C104" s="120">
        <v>1.6E-2</v>
      </c>
      <c r="D104" s="110">
        <v>0</v>
      </c>
      <c r="E104" s="110">
        <v>0</v>
      </c>
      <c r="F104" s="120">
        <v>1.7999999999999999E-2</v>
      </c>
      <c r="G104" s="120">
        <v>1.0999999999999999E-2</v>
      </c>
      <c r="H104" s="115">
        <f t="shared" si="14"/>
        <v>-1.9999999999999983E-3</v>
      </c>
      <c r="J104" s="292">
        <v>1E-3</v>
      </c>
      <c r="K104" s="115">
        <f t="shared" si="15"/>
        <v>-2.9999999999999983E-3</v>
      </c>
      <c r="M104" s="123">
        <f t="shared" si="17"/>
        <v>-0.15789473684210517</v>
      </c>
      <c r="N104" s="120">
        <v>6.9000000000000006E-2</v>
      </c>
      <c r="O104" s="126">
        <f t="shared" si="13"/>
        <v>1.2922657520171988E-5</v>
      </c>
      <c r="P104" s="79">
        <f t="shared" si="16"/>
        <v>3.2217151712340099E-5</v>
      </c>
      <c r="Q104" s="97"/>
    </row>
    <row r="105" spans="2:17">
      <c r="B105" s="35" t="s">
        <v>909</v>
      </c>
      <c r="C105" s="120">
        <v>0.03</v>
      </c>
      <c r="D105" s="110">
        <v>0</v>
      </c>
      <c r="E105" s="110">
        <v>0</v>
      </c>
      <c r="F105" s="120">
        <v>1.0999999999999999E-2</v>
      </c>
      <c r="G105" s="120">
        <v>6.0000000000000001E-3</v>
      </c>
      <c r="H105" s="115">
        <f t="shared" si="14"/>
        <v>1.9E-2</v>
      </c>
      <c r="J105" s="292">
        <v>1E-3</v>
      </c>
      <c r="K105" s="115">
        <f t="shared" si="15"/>
        <v>1.7999999999999999E-2</v>
      </c>
      <c r="M105" s="123">
        <f t="shared" si="17"/>
        <v>1.4999999999999998</v>
      </c>
      <c r="N105" s="120">
        <v>5.6000000000000001E-2</v>
      </c>
      <c r="O105" s="126">
        <f t="shared" si="13"/>
        <v>0</v>
      </c>
      <c r="P105" s="79">
        <f t="shared" si="16"/>
        <v>0</v>
      </c>
      <c r="Q105" s="97"/>
    </row>
    <row r="106" spans="2:17">
      <c r="B106" s="35" t="s">
        <v>910</v>
      </c>
      <c r="C106" s="120">
        <v>4.0000000000000001E-3</v>
      </c>
      <c r="D106" s="110">
        <v>0</v>
      </c>
      <c r="E106" s="110">
        <v>0</v>
      </c>
      <c r="F106" s="120">
        <v>0.02</v>
      </c>
      <c r="G106" s="120">
        <v>1.0999999999999999E-2</v>
      </c>
      <c r="H106" s="115">
        <f t="shared" si="14"/>
        <v>-1.6E-2</v>
      </c>
      <c r="J106" s="292">
        <v>2E-3</v>
      </c>
      <c r="K106" s="115">
        <f t="shared" si="15"/>
        <v>-1.8000000000000002E-2</v>
      </c>
      <c r="M106" s="123">
        <f t="shared" si="17"/>
        <v>-0.81818181818181834</v>
      </c>
      <c r="N106" s="120">
        <v>3.9E-2</v>
      </c>
      <c r="O106" s="126">
        <f t="shared" si="13"/>
        <v>7.3041107722711223E-6</v>
      </c>
      <c r="P106" s="79">
        <f t="shared" si="16"/>
        <v>4.8895286987930668E-4</v>
      </c>
      <c r="Q106" s="97"/>
    </row>
    <row r="107" spans="2:17">
      <c r="B107" s="35" t="s">
        <v>911</v>
      </c>
      <c r="C107" s="120">
        <v>1.4999999999999999E-2</v>
      </c>
      <c r="D107" s="110">
        <v>0</v>
      </c>
      <c r="E107" s="110">
        <v>0</v>
      </c>
      <c r="F107" s="120">
        <v>4.0000000000000001E-3</v>
      </c>
      <c r="G107" s="120">
        <v>4.0000000000000001E-3</v>
      </c>
      <c r="H107" s="115">
        <f t="shared" si="14"/>
        <v>1.0999999999999999E-2</v>
      </c>
      <c r="J107" s="292">
        <v>0</v>
      </c>
      <c r="K107" s="115">
        <f t="shared" si="15"/>
        <v>1.0999999999999999E-2</v>
      </c>
      <c r="M107" s="123">
        <f t="shared" si="17"/>
        <v>2.75</v>
      </c>
      <c r="N107" s="120">
        <v>1.9E-2</v>
      </c>
      <c r="O107" s="126">
        <f t="shared" si="13"/>
        <v>0</v>
      </c>
      <c r="P107" s="79">
        <f t="shared" si="16"/>
        <v>0</v>
      </c>
      <c r="Q107" s="97"/>
    </row>
    <row r="108" spans="2:17">
      <c r="B108" s="35" t="s">
        <v>912</v>
      </c>
      <c r="C108" s="120">
        <v>1.3779999999999999</v>
      </c>
      <c r="D108" s="110">
        <v>0</v>
      </c>
      <c r="E108" s="110">
        <v>0</v>
      </c>
      <c r="F108" s="120">
        <v>1.4119999999999999</v>
      </c>
      <c r="G108" s="120">
        <v>1.1919999999999999</v>
      </c>
      <c r="H108" s="115">
        <f t="shared" si="14"/>
        <v>-3.400000000000003E-2</v>
      </c>
      <c r="J108" s="292">
        <v>0.113</v>
      </c>
      <c r="K108" s="115">
        <f t="shared" si="15"/>
        <v>-0.14700000000000002</v>
      </c>
      <c r="M108" s="123">
        <f t="shared" si="17"/>
        <v>-9.639344262295084E-2</v>
      </c>
      <c r="N108" s="120">
        <v>2.9079999999999999</v>
      </c>
      <c r="O108" s="126">
        <f t="shared" si="13"/>
        <v>5.4462446476319034E-4</v>
      </c>
      <c r="P108" s="79">
        <f t="shared" si="16"/>
        <v>5.0604848413083724E-4</v>
      </c>
      <c r="Q108" s="97"/>
    </row>
    <row r="109" spans="2:17">
      <c r="B109" s="35" t="s">
        <v>913</v>
      </c>
      <c r="C109" s="120">
        <v>0.52100000000000002</v>
      </c>
      <c r="D109" s="110">
        <v>0</v>
      </c>
      <c r="E109" s="110">
        <v>0</v>
      </c>
      <c r="F109" s="120">
        <v>0.51900000000000002</v>
      </c>
      <c r="G109" s="120">
        <v>0.36099999999999999</v>
      </c>
      <c r="H109" s="115">
        <f t="shared" si="14"/>
        <v>2.0000000000000018E-3</v>
      </c>
      <c r="J109" s="292">
        <v>4.2000000000000003E-2</v>
      </c>
      <c r="K109" s="115">
        <f t="shared" si="15"/>
        <v>-0.04</v>
      </c>
      <c r="M109" s="123">
        <f t="shared" si="17"/>
        <v>-7.1301247771835996E-2</v>
      </c>
      <c r="N109" s="120">
        <v>0.499</v>
      </c>
      <c r="O109" s="126">
        <f t="shared" si="13"/>
        <v>9.3455160906751023E-5</v>
      </c>
      <c r="P109" s="79">
        <f t="shared" si="16"/>
        <v>4.7511369578388983E-5</v>
      </c>
      <c r="Q109" s="97"/>
    </row>
    <row r="110" spans="2:17">
      <c r="B110" s="35" t="s">
        <v>914</v>
      </c>
      <c r="C110" s="120">
        <v>0.86299999999999999</v>
      </c>
      <c r="D110" s="110">
        <v>0</v>
      </c>
      <c r="E110" s="110">
        <v>0</v>
      </c>
      <c r="F110" s="120">
        <v>0.34200000000000003</v>
      </c>
      <c r="G110" s="120">
        <v>0.33200000000000002</v>
      </c>
      <c r="H110" s="115">
        <f t="shared" si="14"/>
        <v>0.52099999999999991</v>
      </c>
      <c r="J110" s="292">
        <v>2.7E-2</v>
      </c>
      <c r="K110" s="115">
        <f t="shared" si="15"/>
        <v>0.49399999999999988</v>
      </c>
      <c r="M110" s="123">
        <f t="shared" si="17"/>
        <v>1.3387533875338749</v>
      </c>
      <c r="N110" s="120">
        <v>1.1519999999999999</v>
      </c>
      <c r="O110" s="126">
        <f t="shared" si="13"/>
        <v>0</v>
      </c>
      <c r="P110" s="79">
        <f t="shared" si="16"/>
        <v>0</v>
      </c>
      <c r="Q110" s="97"/>
    </row>
    <row r="111" spans="2:17">
      <c r="B111" s="35" t="s">
        <v>915</v>
      </c>
      <c r="C111" s="120">
        <v>5.806</v>
      </c>
      <c r="D111" s="110">
        <v>0</v>
      </c>
      <c r="E111" s="110">
        <v>0</v>
      </c>
      <c r="F111" s="120">
        <v>3.589</v>
      </c>
      <c r="G111" s="120">
        <v>3.484</v>
      </c>
      <c r="H111" s="115">
        <f t="shared" si="14"/>
        <v>2.2170000000000001</v>
      </c>
      <c r="J111" s="292">
        <v>0.28699999999999998</v>
      </c>
      <c r="K111" s="115">
        <f t="shared" si="15"/>
        <v>1.9300000000000002</v>
      </c>
      <c r="M111" s="123">
        <f t="shared" si="17"/>
        <v>0.49793601651186797</v>
      </c>
      <c r="N111" s="120">
        <v>9.2579999999999991</v>
      </c>
      <c r="O111" s="126">
        <f t="shared" si="13"/>
        <v>0</v>
      </c>
      <c r="P111" s="79">
        <f t="shared" si="16"/>
        <v>0</v>
      </c>
      <c r="Q111" s="97"/>
    </row>
    <row r="112" spans="2:17">
      <c r="B112" s="35" t="s">
        <v>916</v>
      </c>
      <c r="C112" s="120">
        <v>2.1120000000000001</v>
      </c>
      <c r="D112" s="110">
        <v>0</v>
      </c>
      <c r="E112" s="110">
        <v>0</v>
      </c>
      <c r="F112" s="120">
        <v>1.7729999999999999</v>
      </c>
      <c r="G112" s="120">
        <v>1.7210000000000001</v>
      </c>
      <c r="H112" s="115">
        <f t="shared" si="14"/>
        <v>0.33900000000000019</v>
      </c>
      <c r="J112" s="292">
        <v>0.14199999999999999</v>
      </c>
      <c r="K112" s="115">
        <f t="shared" si="15"/>
        <v>0.1970000000000002</v>
      </c>
      <c r="M112" s="123">
        <f t="shared" si="17"/>
        <v>0.10287206266318549</v>
      </c>
      <c r="N112" s="120">
        <v>4.3159999999999998</v>
      </c>
      <c r="O112" s="126">
        <f t="shared" si="13"/>
        <v>0</v>
      </c>
      <c r="P112" s="79">
        <f t="shared" si="16"/>
        <v>0</v>
      </c>
      <c r="Q112" s="97"/>
    </row>
    <row r="113" spans="2:17">
      <c r="B113" s="35" t="s">
        <v>917</v>
      </c>
      <c r="C113" s="120">
        <v>3.0000000000000001E-3</v>
      </c>
      <c r="D113" s="110">
        <v>0</v>
      </c>
      <c r="E113" s="110">
        <v>0</v>
      </c>
      <c r="F113" s="120">
        <v>2E-3</v>
      </c>
      <c r="G113" s="120">
        <v>2E-3</v>
      </c>
      <c r="H113" s="115">
        <f>+C113+D113-E113-F113</f>
        <v>1E-3</v>
      </c>
      <c r="J113" s="292">
        <v>0</v>
      </c>
      <c r="K113" s="115">
        <f>+H113-J113</f>
        <v>1E-3</v>
      </c>
      <c r="M113" s="123">
        <f>+IF(ISERROR(K113/(F113+J113)),0,K113/(F113+J113))</f>
        <v>0.5</v>
      </c>
      <c r="N113" s="120">
        <v>1.6E-2</v>
      </c>
      <c r="O113" s="126">
        <f t="shared" si="13"/>
        <v>0</v>
      </c>
      <c r="P113" s="79">
        <f>(M113^2*O113)*100</f>
        <v>0</v>
      </c>
      <c r="Q113" s="97"/>
    </row>
    <row r="114" spans="2:17">
      <c r="B114" s="35" t="s">
        <v>918</v>
      </c>
      <c r="C114" s="120">
        <v>1.2E-2</v>
      </c>
      <c r="D114" s="110">
        <v>0</v>
      </c>
      <c r="E114" s="110">
        <v>0</v>
      </c>
      <c r="F114" s="120">
        <v>1.2999999999999999E-2</v>
      </c>
      <c r="G114" s="120">
        <v>7.0000000000000001E-3</v>
      </c>
      <c r="H114" s="115">
        <f t="shared" ref="H114:H137" si="18">+C114+D114-E114-F114</f>
        <v>-9.9999999999999915E-4</v>
      </c>
      <c r="J114" s="292">
        <v>1E-3</v>
      </c>
      <c r="K114" s="115">
        <f t="shared" ref="K114:K137" si="19">+H114-J114</f>
        <v>-1.9999999999999992E-3</v>
      </c>
      <c r="M114" s="123">
        <f>+IF(ISERROR(K114/(F114+J114)),0,K114/(F114+J114))</f>
        <v>-0.14285714285714282</v>
      </c>
      <c r="N114" s="120">
        <v>2.8000000000000001E-2</v>
      </c>
      <c r="O114" s="126">
        <f t="shared" si="13"/>
        <v>5.2439769647074724E-6</v>
      </c>
      <c r="P114" s="79">
        <f t="shared" ref="P114:P137" si="20">(M114^2*O114)*100</f>
        <v>1.0701993805525449E-5</v>
      </c>
      <c r="Q114" s="97"/>
    </row>
    <row r="115" spans="2:17">
      <c r="B115" s="35" t="s">
        <v>919</v>
      </c>
      <c r="C115" s="120">
        <v>0.61599999999999999</v>
      </c>
      <c r="D115" s="110">
        <v>0</v>
      </c>
      <c r="E115" s="110">
        <v>0</v>
      </c>
      <c r="F115" s="120">
        <v>0.55900000000000005</v>
      </c>
      <c r="G115" s="120">
        <v>0.46</v>
      </c>
      <c r="H115" s="115">
        <f t="shared" si="18"/>
        <v>5.699999999999994E-2</v>
      </c>
      <c r="J115" s="292">
        <v>4.8000000000000001E-2</v>
      </c>
      <c r="K115" s="115">
        <f t="shared" si="19"/>
        <v>8.9999999999999386E-3</v>
      </c>
      <c r="M115" s="123">
        <f t="shared" ref="M115:M137" si="21">+IF(ISERROR(K115/(F115+J115)),0,K115/(F115+J115))</f>
        <v>1.4827018121910934E-2</v>
      </c>
      <c r="N115" s="120">
        <v>1.0309999999999999</v>
      </c>
      <c r="O115" s="126">
        <f t="shared" si="13"/>
        <v>0</v>
      </c>
      <c r="P115" s="79">
        <f t="shared" si="20"/>
        <v>0</v>
      </c>
      <c r="Q115" s="97"/>
    </row>
    <row r="116" spans="2:17">
      <c r="B116" s="35" t="s">
        <v>920</v>
      </c>
      <c r="C116" s="120">
        <v>3.0000000000000001E-3</v>
      </c>
      <c r="D116" s="110">
        <v>0</v>
      </c>
      <c r="E116" s="110">
        <v>0</v>
      </c>
      <c r="F116" s="120">
        <v>3.0000000000000001E-3</v>
      </c>
      <c r="G116" s="120">
        <v>1E-3</v>
      </c>
      <c r="H116" s="115">
        <f t="shared" si="18"/>
        <v>0</v>
      </c>
      <c r="J116" s="292">
        <v>0</v>
      </c>
      <c r="K116" s="115">
        <f t="shared" si="19"/>
        <v>0</v>
      </c>
      <c r="M116" s="123">
        <f t="shared" si="21"/>
        <v>0</v>
      </c>
      <c r="N116" s="120">
        <v>0.01</v>
      </c>
      <c r="O116" s="126">
        <f t="shared" si="13"/>
        <v>0</v>
      </c>
      <c r="P116" s="79">
        <f t="shared" si="20"/>
        <v>0</v>
      </c>
      <c r="Q116" s="97"/>
    </row>
    <row r="117" spans="2:17">
      <c r="B117" s="35" t="s">
        <v>921</v>
      </c>
      <c r="C117" s="120">
        <v>1</v>
      </c>
      <c r="D117" s="110">
        <v>0</v>
      </c>
      <c r="E117" s="110">
        <v>0</v>
      </c>
      <c r="F117" s="120">
        <v>1.1000000000000001</v>
      </c>
      <c r="G117" s="120">
        <v>0.89</v>
      </c>
      <c r="H117" s="115">
        <f t="shared" si="18"/>
        <v>-0.10000000000000009</v>
      </c>
      <c r="J117" s="292">
        <v>0.13600000000000001</v>
      </c>
      <c r="K117" s="115">
        <f t="shared" si="19"/>
        <v>-0.2360000000000001</v>
      </c>
      <c r="M117" s="123">
        <f t="shared" si="21"/>
        <v>-0.19093851132686088</v>
      </c>
      <c r="N117" s="120">
        <v>1.71</v>
      </c>
      <c r="O117" s="126">
        <f t="shared" si="13"/>
        <v>3.2025716463034918E-4</v>
      </c>
      <c r="P117" s="79">
        <f t="shared" si="20"/>
        <v>1.1675780417865816E-3</v>
      </c>
      <c r="Q117" s="97"/>
    </row>
    <row r="118" spans="2:17">
      <c r="B118" s="35" t="s">
        <v>922</v>
      </c>
      <c r="C118" s="120">
        <v>1.2509999999999999</v>
      </c>
      <c r="D118" s="110">
        <v>0</v>
      </c>
      <c r="E118" s="110">
        <v>0</v>
      </c>
      <c r="F118" s="120">
        <v>0.876</v>
      </c>
      <c r="G118" s="120">
        <v>0.85099999999999998</v>
      </c>
      <c r="H118" s="115">
        <f t="shared" si="18"/>
        <v>0.37499999999999989</v>
      </c>
      <c r="J118" s="292">
        <v>7.0000000000000007E-2</v>
      </c>
      <c r="K118" s="115">
        <f t="shared" si="19"/>
        <v>0.30499999999999988</v>
      </c>
      <c r="M118" s="123">
        <f t="shared" si="21"/>
        <v>0.32241014799154322</v>
      </c>
      <c r="N118" s="120">
        <v>1.91</v>
      </c>
      <c r="O118" s="126">
        <f t="shared" si="13"/>
        <v>0</v>
      </c>
      <c r="P118" s="79">
        <f t="shared" si="20"/>
        <v>0</v>
      </c>
      <c r="Q118" s="97"/>
    </row>
    <row r="119" spans="2:17">
      <c r="B119" s="35" t="s">
        <v>923</v>
      </c>
      <c r="C119" s="120">
        <v>0.32500000000000001</v>
      </c>
      <c r="D119" s="110">
        <v>0</v>
      </c>
      <c r="E119" s="110">
        <v>0</v>
      </c>
      <c r="F119" s="120">
        <v>1.1599999999999999</v>
      </c>
      <c r="G119" s="120">
        <v>0.92400000000000004</v>
      </c>
      <c r="H119" s="115">
        <f t="shared" si="18"/>
        <v>-0.83499999999999996</v>
      </c>
      <c r="J119" s="292">
        <v>0.11799999999999999</v>
      </c>
      <c r="K119" s="115">
        <f t="shared" si="19"/>
        <v>-0.95299999999999996</v>
      </c>
      <c r="M119" s="123">
        <f t="shared" si="21"/>
        <v>-0.74569640062597808</v>
      </c>
      <c r="N119" s="120">
        <v>1.419</v>
      </c>
      <c r="O119" s="126">
        <f t="shared" si="13"/>
        <v>2.6575726117571082E-4</v>
      </c>
      <c r="P119" s="79">
        <f t="shared" si="20"/>
        <v>1.4777781231869725E-2</v>
      </c>
      <c r="Q119" s="97"/>
    </row>
    <row r="120" spans="2:17">
      <c r="B120" s="35" t="s">
        <v>924</v>
      </c>
      <c r="C120" s="120">
        <v>128.43100000000001</v>
      </c>
      <c r="D120" s="110">
        <v>0</v>
      </c>
      <c r="E120" s="110">
        <v>0</v>
      </c>
      <c r="F120" s="120">
        <v>132.14099999999999</v>
      </c>
      <c r="G120" s="120">
        <v>128.292</v>
      </c>
      <c r="H120" s="115">
        <f t="shared" si="18"/>
        <v>-3.7099999999999795</v>
      </c>
      <c r="J120" s="292">
        <v>10.571</v>
      </c>
      <c r="K120" s="115">
        <f t="shared" si="19"/>
        <v>-14.280999999999979</v>
      </c>
      <c r="M120" s="123">
        <f t="shared" si="21"/>
        <v>-0.10006866976848464</v>
      </c>
      <c r="N120" s="120">
        <v>372.93400000000003</v>
      </c>
      <c r="O120" s="126">
        <f t="shared" si="13"/>
        <v>6.9844903762722024E-2</v>
      </c>
      <c r="P120" s="79">
        <f t="shared" si="20"/>
        <v>6.9940861365769894E-2</v>
      </c>
      <c r="Q120" s="97"/>
    </row>
    <row r="121" spans="2:17">
      <c r="B121" s="35" t="s">
        <v>925</v>
      </c>
      <c r="C121" s="120">
        <v>13.707000000000001</v>
      </c>
      <c r="D121" s="110">
        <v>0</v>
      </c>
      <c r="E121" s="110">
        <v>0</v>
      </c>
      <c r="F121" s="120">
        <v>12.249000000000001</v>
      </c>
      <c r="G121" s="120">
        <v>11.893000000000001</v>
      </c>
      <c r="H121" s="115">
        <f t="shared" si="18"/>
        <v>1.4580000000000002</v>
      </c>
      <c r="J121" s="292">
        <v>1.0720000000000001</v>
      </c>
      <c r="K121" s="115">
        <f t="shared" si="19"/>
        <v>0.38600000000000012</v>
      </c>
      <c r="M121" s="123">
        <f t="shared" si="21"/>
        <v>2.8976803543277536E-2</v>
      </c>
      <c r="N121" s="120">
        <v>34.780999999999999</v>
      </c>
      <c r="O121" s="126">
        <f t="shared" si="13"/>
        <v>0</v>
      </c>
      <c r="P121" s="79">
        <f t="shared" si="20"/>
        <v>0</v>
      </c>
      <c r="Q121" s="97"/>
    </row>
    <row r="122" spans="2:17">
      <c r="B122" s="35" t="s">
        <v>926</v>
      </c>
      <c r="C122" s="120">
        <v>18.815000000000001</v>
      </c>
      <c r="D122" s="110">
        <v>0</v>
      </c>
      <c r="E122" s="110">
        <v>0</v>
      </c>
      <c r="F122" s="120">
        <v>14.061</v>
      </c>
      <c r="G122" s="120">
        <v>11.624000000000001</v>
      </c>
      <c r="H122" s="115">
        <f t="shared" si="18"/>
        <v>4.7540000000000013</v>
      </c>
      <c r="J122" s="292">
        <v>1.125</v>
      </c>
      <c r="K122" s="115">
        <f t="shared" si="19"/>
        <v>3.6290000000000013</v>
      </c>
      <c r="M122" s="123">
        <f t="shared" si="21"/>
        <v>0.23897010404319777</v>
      </c>
      <c r="N122" s="120">
        <v>33.981999999999999</v>
      </c>
      <c r="O122" s="126">
        <f t="shared" si="13"/>
        <v>0</v>
      </c>
      <c r="P122" s="79">
        <f t="shared" si="20"/>
        <v>0</v>
      </c>
      <c r="Q122" s="97"/>
    </row>
    <row r="123" spans="2:17">
      <c r="B123" s="35" t="s">
        <v>927</v>
      </c>
      <c r="C123" s="120">
        <v>1.94</v>
      </c>
      <c r="D123" s="110">
        <v>0</v>
      </c>
      <c r="E123" s="110">
        <v>0</v>
      </c>
      <c r="F123" s="120">
        <v>1.718</v>
      </c>
      <c r="G123" s="120">
        <v>1.6679999999999999</v>
      </c>
      <c r="H123" s="115">
        <f t="shared" si="18"/>
        <v>0.22199999999999998</v>
      </c>
      <c r="J123" s="292">
        <v>0.13700000000000001</v>
      </c>
      <c r="K123" s="115">
        <f t="shared" si="19"/>
        <v>8.4999999999999964E-2</v>
      </c>
      <c r="M123" s="123">
        <f t="shared" si="21"/>
        <v>4.5822102425875991E-2</v>
      </c>
      <c r="N123" s="120">
        <v>4.3890000000000002</v>
      </c>
      <c r="O123" s="126">
        <f t="shared" si="13"/>
        <v>0</v>
      </c>
      <c r="P123" s="79">
        <f t="shared" si="20"/>
        <v>0</v>
      </c>
      <c r="Q123" s="97"/>
    </row>
    <row r="124" spans="2:17">
      <c r="B124" s="35" t="s">
        <v>928</v>
      </c>
      <c r="C124" s="120">
        <v>6.9580000000000002</v>
      </c>
      <c r="D124" s="110">
        <v>0</v>
      </c>
      <c r="E124" s="110">
        <v>0</v>
      </c>
      <c r="F124" s="120">
        <v>7.3920000000000003</v>
      </c>
      <c r="G124" s="120">
        <v>7.1769999999999996</v>
      </c>
      <c r="H124" s="115">
        <f t="shared" si="18"/>
        <v>-0.43400000000000016</v>
      </c>
      <c r="J124" s="292">
        <v>0.59099999999999997</v>
      </c>
      <c r="K124" s="115">
        <f t="shared" si="19"/>
        <v>-1.0250000000000001</v>
      </c>
      <c r="M124" s="123">
        <f t="shared" si="21"/>
        <v>-0.12839784542152075</v>
      </c>
      <c r="N124" s="120">
        <v>18.077000000000002</v>
      </c>
      <c r="O124" s="126">
        <f t="shared" si="13"/>
        <v>3.3855489853934638E-3</v>
      </c>
      <c r="P124" s="79">
        <f t="shared" si="20"/>
        <v>5.5814183286468097E-3</v>
      </c>
      <c r="Q124" s="97"/>
    </row>
    <row r="125" spans="2:17">
      <c r="B125" s="35" t="s">
        <v>929</v>
      </c>
      <c r="C125" s="120">
        <v>0.45</v>
      </c>
      <c r="D125" s="110">
        <v>0</v>
      </c>
      <c r="E125" s="110">
        <v>0</v>
      </c>
      <c r="F125" s="120">
        <v>0.34699999999999998</v>
      </c>
      <c r="G125" s="120">
        <v>0.27400000000000002</v>
      </c>
      <c r="H125" s="115">
        <f t="shared" si="18"/>
        <v>0.10300000000000004</v>
      </c>
      <c r="J125" s="292">
        <v>2.8000000000000001E-2</v>
      </c>
      <c r="K125" s="115">
        <f t="shared" si="19"/>
        <v>7.5000000000000039E-2</v>
      </c>
      <c r="M125" s="123">
        <f t="shared" si="21"/>
        <v>0.20000000000000009</v>
      </c>
      <c r="N125" s="120">
        <v>0.79400000000000004</v>
      </c>
      <c r="O125" s="126">
        <f t="shared" si="13"/>
        <v>0</v>
      </c>
      <c r="P125" s="79">
        <f t="shared" si="20"/>
        <v>0</v>
      </c>
      <c r="Q125" s="97"/>
    </row>
    <row r="126" spans="2:17">
      <c r="B126" s="35" t="s">
        <v>930</v>
      </c>
      <c r="C126" s="120">
        <v>4.3999999999999997E-2</v>
      </c>
      <c r="D126" s="110">
        <v>0</v>
      </c>
      <c r="E126" s="110">
        <v>0</v>
      </c>
      <c r="F126" s="120">
        <v>4.5999999999999999E-2</v>
      </c>
      <c r="G126" s="120">
        <v>4.4999999999999998E-2</v>
      </c>
      <c r="H126" s="115">
        <f t="shared" si="18"/>
        <v>-2.0000000000000018E-3</v>
      </c>
      <c r="J126" s="292">
        <v>4.0000000000000001E-3</v>
      </c>
      <c r="K126" s="115">
        <f t="shared" si="19"/>
        <v>-6.0000000000000019E-3</v>
      </c>
      <c r="M126" s="123">
        <f t="shared" si="21"/>
        <v>-0.12000000000000004</v>
      </c>
      <c r="N126" s="120">
        <v>6.6000000000000003E-2</v>
      </c>
      <c r="O126" s="126">
        <f t="shared" si="13"/>
        <v>1.23608028453819E-5</v>
      </c>
      <c r="P126" s="79">
        <f t="shared" si="20"/>
        <v>1.7799556097349945E-5</v>
      </c>
      <c r="Q126" s="97"/>
    </row>
    <row r="127" spans="2:17">
      <c r="B127" s="35" t="s">
        <v>931</v>
      </c>
      <c r="C127" s="120">
        <v>18.36</v>
      </c>
      <c r="D127" s="110">
        <v>0</v>
      </c>
      <c r="E127" s="110">
        <v>0</v>
      </c>
      <c r="F127" s="120">
        <v>16.745000000000001</v>
      </c>
      <c r="G127" s="120">
        <v>16.257000000000001</v>
      </c>
      <c r="H127" s="115">
        <f t="shared" si="18"/>
        <v>1.6149999999999984</v>
      </c>
      <c r="J127" s="292">
        <v>1.375</v>
      </c>
      <c r="K127" s="115">
        <f t="shared" si="19"/>
        <v>0.23999999999999844</v>
      </c>
      <c r="M127" s="123">
        <f t="shared" si="21"/>
        <v>1.3245033112582695E-2</v>
      </c>
      <c r="N127" s="120">
        <v>26.41</v>
      </c>
      <c r="O127" s="126">
        <f t="shared" si="13"/>
        <v>0</v>
      </c>
      <c r="P127" s="79">
        <f t="shared" si="20"/>
        <v>0</v>
      </c>
      <c r="Q127" s="97"/>
    </row>
    <row r="128" spans="2:17">
      <c r="B128" s="35" t="s">
        <v>932</v>
      </c>
      <c r="C128" s="120">
        <v>32.258000000000003</v>
      </c>
      <c r="D128" s="110">
        <v>0</v>
      </c>
      <c r="E128" s="110">
        <v>0</v>
      </c>
      <c r="F128" s="120">
        <v>31.989000000000001</v>
      </c>
      <c r="G128" s="120">
        <v>31.056999999999999</v>
      </c>
      <c r="H128" s="115">
        <f t="shared" si="18"/>
        <v>0.2690000000000019</v>
      </c>
      <c r="J128" s="292">
        <v>2.5590000000000002</v>
      </c>
      <c r="K128" s="115">
        <f t="shared" si="19"/>
        <v>-2.2899999999999983</v>
      </c>
      <c r="M128" s="123">
        <f t="shared" si="21"/>
        <v>-6.6284589556558943E-2</v>
      </c>
      <c r="N128" s="120">
        <v>47.234000000000002</v>
      </c>
      <c r="O128" s="126">
        <f t="shared" si="13"/>
        <v>8.846214569678313E-3</v>
      </c>
      <c r="P128" s="79">
        <f t="shared" si="20"/>
        <v>3.8867142448363616E-3</v>
      </c>
      <c r="Q128" s="97"/>
    </row>
    <row r="129" spans="2:17">
      <c r="B129" s="35" t="s">
        <v>933</v>
      </c>
      <c r="C129" s="120">
        <v>0.1</v>
      </c>
      <c r="D129" s="110">
        <v>0</v>
      </c>
      <c r="E129" s="110">
        <v>0</v>
      </c>
      <c r="F129" s="120">
        <v>3.3000000000000002E-2</v>
      </c>
      <c r="G129" s="120">
        <v>0.02</v>
      </c>
      <c r="H129" s="115">
        <f t="shared" si="18"/>
        <v>6.7000000000000004E-2</v>
      </c>
      <c r="J129" s="292">
        <v>3.0000000000000001E-3</v>
      </c>
      <c r="K129" s="115">
        <f t="shared" si="19"/>
        <v>6.4000000000000001E-2</v>
      </c>
      <c r="M129" s="123">
        <f t="shared" si="21"/>
        <v>1.7777777777777777</v>
      </c>
      <c r="N129" s="120">
        <v>7.6999999999999999E-2</v>
      </c>
      <c r="O129" s="126">
        <f t="shared" si="13"/>
        <v>0</v>
      </c>
      <c r="P129" s="79">
        <f t="shared" si="20"/>
        <v>0</v>
      </c>
      <c r="Q129" s="97"/>
    </row>
    <row r="130" spans="2:17">
      <c r="B130" s="35" t="s">
        <v>934</v>
      </c>
      <c r="C130" s="120">
        <v>14.865</v>
      </c>
      <c r="D130" s="110">
        <v>0</v>
      </c>
      <c r="E130" s="110">
        <v>0</v>
      </c>
      <c r="F130" s="120">
        <v>13.154999999999999</v>
      </c>
      <c r="G130" s="120">
        <v>12.772</v>
      </c>
      <c r="H130" s="115">
        <f t="shared" si="18"/>
        <v>1.7100000000000009</v>
      </c>
      <c r="J130" s="292">
        <v>1.052</v>
      </c>
      <c r="K130" s="115">
        <f t="shared" si="19"/>
        <v>0.65800000000000081</v>
      </c>
      <c r="M130" s="123">
        <f t="shared" si="21"/>
        <v>4.6315196734004423E-2</v>
      </c>
      <c r="N130" s="120">
        <v>20.571000000000002</v>
      </c>
      <c r="O130" s="126">
        <f t="shared" si="13"/>
        <v>0</v>
      </c>
      <c r="P130" s="79">
        <f t="shared" si="20"/>
        <v>0</v>
      </c>
      <c r="Q130" s="97"/>
    </row>
    <row r="131" spans="2:17">
      <c r="B131" s="35" t="s">
        <v>935</v>
      </c>
      <c r="C131" s="120">
        <v>18.193999999999999</v>
      </c>
      <c r="D131" s="110">
        <v>0</v>
      </c>
      <c r="E131" s="110">
        <v>0</v>
      </c>
      <c r="F131" s="120">
        <v>15.926</v>
      </c>
      <c r="G131" s="120">
        <v>15.462</v>
      </c>
      <c r="H131" s="115">
        <f t="shared" si="18"/>
        <v>2.2679999999999989</v>
      </c>
      <c r="J131" s="292">
        <v>1.4059999999999999</v>
      </c>
      <c r="K131" s="115">
        <f t="shared" si="19"/>
        <v>0.86199999999999899</v>
      </c>
      <c r="M131" s="123">
        <f t="shared" si="21"/>
        <v>4.97345949688437E-2</v>
      </c>
      <c r="N131" s="120">
        <v>35.353999999999999</v>
      </c>
      <c r="O131" s="126">
        <f t="shared" si="13"/>
        <v>0</v>
      </c>
      <c r="P131" s="79">
        <f t="shared" si="20"/>
        <v>0</v>
      </c>
      <c r="Q131" s="97"/>
    </row>
    <row r="132" spans="2:17">
      <c r="B132" s="35" t="s">
        <v>936</v>
      </c>
      <c r="C132" s="120">
        <v>0.4</v>
      </c>
      <c r="D132" s="110">
        <v>0</v>
      </c>
      <c r="E132" s="110">
        <v>0</v>
      </c>
      <c r="F132" s="120">
        <v>0.245</v>
      </c>
      <c r="G132" s="120">
        <v>0.17599999999999999</v>
      </c>
      <c r="H132" s="115">
        <f t="shared" si="18"/>
        <v>0.15500000000000003</v>
      </c>
      <c r="J132" s="292">
        <v>0.02</v>
      </c>
      <c r="K132" s="115">
        <f t="shared" si="19"/>
        <v>0.13500000000000004</v>
      </c>
      <c r="M132" s="123">
        <f t="shared" si="21"/>
        <v>0.50943396226415105</v>
      </c>
      <c r="N132" s="120">
        <v>0.13500000000000001</v>
      </c>
      <c r="O132" s="126">
        <f t="shared" si="13"/>
        <v>0</v>
      </c>
      <c r="P132" s="79">
        <f t="shared" si="20"/>
        <v>0</v>
      </c>
      <c r="Q132" s="97"/>
    </row>
    <row r="133" spans="2:17">
      <c r="B133" s="35" t="s">
        <v>937</v>
      </c>
      <c r="C133" s="120">
        <v>0.4</v>
      </c>
      <c r="D133" s="110">
        <v>0</v>
      </c>
      <c r="E133" s="110">
        <v>0</v>
      </c>
      <c r="F133" s="120">
        <v>0.34399999999999997</v>
      </c>
      <c r="G133" s="120">
        <v>0.25700000000000001</v>
      </c>
      <c r="H133" s="115">
        <f t="shared" si="18"/>
        <v>5.600000000000005E-2</v>
      </c>
      <c r="J133" s="292">
        <v>2.8000000000000001E-2</v>
      </c>
      <c r="K133" s="115">
        <f t="shared" si="19"/>
        <v>2.8000000000000049E-2</v>
      </c>
      <c r="M133" s="123">
        <f t="shared" si="21"/>
        <v>7.5268817204301203E-2</v>
      </c>
      <c r="N133" s="120">
        <v>0.91200000000000003</v>
      </c>
      <c r="O133" s="126">
        <f t="shared" si="13"/>
        <v>0</v>
      </c>
      <c r="P133" s="79">
        <f t="shared" si="20"/>
        <v>0</v>
      </c>
      <c r="Q133" s="97"/>
    </row>
    <row r="134" spans="2:17">
      <c r="B134" s="35" t="s">
        <v>938</v>
      </c>
      <c r="C134" s="120">
        <v>0.23100000000000001</v>
      </c>
      <c r="D134" s="110">
        <v>0</v>
      </c>
      <c r="E134" s="110">
        <v>0</v>
      </c>
      <c r="F134" s="120">
        <v>0.20599999999999999</v>
      </c>
      <c r="G134" s="120">
        <v>0.14599999999999999</v>
      </c>
      <c r="H134" s="115">
        <f t="shared" si="18"/>
        <v>2.5000000000000022E-2</v>
      </c>
      <c r="J134" s="292">
        <v>1.6E-2</v>
      </c>
      <c r="K134" s="115">
        <f t="shared" si="19"/>
        <v>9.0000000000000219E-3</v>
      </c>
      <c r="M134" s="123">
        <f t="shared" si="21"/>
        <v>4.0540540540540647E-2</v>
      </c>
      <c r="N134" s="120">
        <v>0.34300000000000003</v>
      </c>
      <c r="O134" s="126">
        <f t="shared" si="13"/>
        <v>0</v>
      </c>
      <c r="P134" s="79">
        <f t="shared" si="20"/>
        <v>0</v>
      </c>
      <c r="Q134" s="97"/>
    </row>
    <row r="135" spans="2:17">
      <c r="B135" s="35" t="s">
        <v>939</v>
      </c>
      <c r="C135" s="120">
        <v>0.108</v>
      </c>
      <c r="D135" s="110">
        <v>0</v>
      </c>
      <c r="E135" s="110">
        <v>0</v>
      </c>
      <c r="F135" s="120">
        <v>9.0999999999999998E-2</v>
      </c>
      <c r="G135" s="120">
        <v>6.0999999999999999E-2</v>
      </c>
      <c r="H135" s="115">
        <f t="shared" si="18"/>
        <v>1.7000000000000001E-2</v>
      </c>
      <c r="J135" s="292">
        <v>7.0000000000000001E-3</v>
      </c>
      <c r="K135" s="115">
        <f t="shared" si="19"/>
        <v>1.0000000000000002E-2</v>
      </c>
      <c r="M135" s="123">
        <f t="shared" si="21"/>
        <v>0.10204081632653063</v>
      </c>
      <c r="N135" s="120">
        <v>0.23100000000000001</v>
      </c>
      <c r="O135" s="126">
        <f t="shared" si="13"/>
        <v>0</v>
      </c>
      <c r="P135" s="79">
        <f t="shared" si="20"/>
        <v>0</v>
      </c>
      <c r="Q135" s="97"/>
    </row>
    <row r="136" spans="2:17">
      <c r="B136" s="35" t="s">
        <v>940</v>
      </c>
      <c r="C136" s="120">
        <v>0.1</v>
      </c>
      <c r="D136" s="110">
        <v>0</v>
      </c>
      <c r="E136" s="110">
        <v>0</v>
      </c>
      <c r="F136" s="120">
        <v>8.8999999999999996E-2</v>
      </c>
      <c r="G136" s="120">
        <v>5.8999999999999997E-2</v>
      </c>
      <c r="H136" s="115">
        <f t="shared" si="18"/>
        <v>1.100000000000001E-2</v>
      </c>
      <c r="J136" s="292">
        <v>7.0000000000000001E-3</v>
      </c>
      <c r="K136" s="115">
        <f t="shared" si="19"/>
        <v>4.0000000000000096E-3</v>
      </c>
      <c r="M136" s="123">
        <f t="shared" si="21"/>
        <v>4.1666666666666768E-2</v>
      </c>
      <c r="N136" s="120">
        <v>5.8999999999999997E-2</v>
      </c>
      <c r="O136" s="126">
        <f t="shared" si="13"/>
        <v>0</v>
      </c>
      <c r="P136" s="79">
        <f t="shared" si="20"/>
        <v>0</v>
      </c>
      <c r="Q136" s="97"/>
    </row>
    <row r="137" spans="2:17">
      <c r="B137" s="35" t="s">
        <v>941</v>
      </c>
      <c r="C137" s="120">
        <v>0.1</v>
      </c>
      <c r="D137" s="110">
        <v>0</v>
      </c>
      <c r="E137" s="110">
        <v>0</v>
      </c>
      <c r="F137" s="120">
        <v>6.8000000000000005E-2</v>
      </c>
      <c r="G137" s="120">
        <v>0.05</v>
      </c>
      <c r="H137" s="115">
        <f t="shared" si="18"/>
        <v>3.2000000000000001E-2</v>
      </c>
      <c r="J137" s="292">
        <v>5.0000000000000001E-3</v>
      </c>
      <c r="K137" s="115">
        <f t="shared" si="19"/>
        <v>2.7E-2</v>
      </c>
      <c r="M137" s="123">
        <f t="shared" si="21"/>
        <v>0.36986301369863006</v>
      </c>
      <c r="N137" s="120">
        <v>0.21199999999999999</v>
      </c>
      <c r="O137" s="126">
        <f t="shared" si="13"/>
        <v>0</v>
      </c>
      <c r="P137" s="79">
        <f t="shared" si="20"/>
        <v>0</v>
      </c>
      <c r="Q137" s="97"/>
    </row>
    <row r="138" spans="2:17">
      <c r="B138" s="35" t="s">
        <v>942</v>
      </c>
      <c r="C138" s="120">
        <v>0.1</v>
      </c>
      <c r="D138" s="110">
        <v>0</v>
      </c>
      <c r="E138" s="110">
        <v>0</v>
      </c>
      <c r="F138" s="120">
        <v>0.115</v>
      </c>
      <c r="G138" s="120">
        <v>0.08</v>
      </c>
      <c r="H138" s="115">
        <f>+C138+D138-E138-F138</f>
        <v>-1.4999999999999999E-2</v>
      </c>
      <c r="J138" s="292">
        <v>8.9999999999999993E-3</v>
      </c>
      <c r="K138" s="115">
        <f>+H138-J138</f>
        <v>-2.4E-2</v>
      </c>
      <c r="M138" s="123">
        <f>+IF(ISERROR(K138/(F138+J138)),0,K138/(F138+J138))</f>
        <v>-0.19354838709677419</v>
      </c>
      <c r="N138" s="120">
        <v>0.121</v>
      </c>
      <c r="O138" s="126">
        <f t="shared" si="13"/>
        <v>2.2661471883200147E-5</v>
      </c>
      <c r="P138" s="79">
        <f>(M138^2*O138)*100</f>
        <v>8.4892090301270055E-5</v>
      </c>
      <c r="Q138" s="97"/>
    </row>
    <row r="139" spans="2:17">
      <c r="B139" s="35" t="s">
        <v>943</v>
      </c>
      <c r="C139" s="120">
        <v>0.2</v>
      </c>
      <c r="D139" s="110">
        <v>0</v>
      </c>
      <c r="E139" s="110">
        <v>0</v>
      </c>
      <c r="F139" s="120">
        <v>0.157</v>
      </c>
      <c r="G139" s="120">
        <v>9.0999999999999998E-2</v>
      </c>
      <c r="H139" s="115">
        <f t="shared" ref="H139:H162" si="22">+C139+D139-E139-F139</f>
        <v>4.300000000000001E-2</v>
      </c>
      <c r="J139" s="292">
        <v>1.2999999999999999E-2</v>
      </c>
      <c r="K139" s="115">
        <f t="shared" ref="K139:K162" si="23">+H139-J139</f>
        <v>3.0000000000000013E-2</v>
      </c>
      <c r="M139" s="123">
        <f>+IF(ISERROR(K139/(F139+J139)),0,K139/(F139+J139))</f>
        <v>0.17647058823529418</v>
      </c>
      <c r="N139" s="120">
        <v>0.13800000000000001</v>
      </c>
      <c r="O139" s="126">
        <f t="shared" si="13"/>
        <v>0</v>
      </c>
      <c r="P139" s="79">
        <f t="shared" ref="P139:P162" si="24">(M139^2*O139)*100</f>
        <v>0</v>
      </c>
      <c r="Q139" s="97"/>
    </row>
    <row r="140" spans="2:17">
      <c r="B140" s="35" t="s">
        <v>944</v>
      </c>
      <c r="C140" s="120">
        <v>8.19</v>
      </c>
      <c r="D140" s="110">
        <v>0</v>
      </c>
      <c r="E140" s="110">
        <v>0</v>
      </c>
      <c r="F140" s="120">
        <v>5.1219999999999999</v>
      </c>
      <c r="G140" s="120">
        <v>4.9720000000000004</v>
      </c>
      <c r="H140" s="115">
        <f t="shared" si="22"/>
        <v>3.0679999999999996</v>
      </c>
      <c r="J140" s="292">
        <v>0.41</v>
      </c>
      <c r="K140" s="115">
        <f t="shared" si="23"/>
        <v>2.6579999999999995</v>
      </c>
      <c r="M140" s="123">
        <f t="shared" ref="M140:M162" si="25">+IF(ISERROR(K140/(F140+J140)),0,K140/(F140+J140))</f>
        <v>0.48047722342733179</v>
      </c>
      <c r="N140" s="120">
        <v>5.3490000000000002</v>
      </c>
      <c r="O140" s="126">
        <f t="shared" si="13"/>
        <v>0</v>
      </c>
      <c r="P140" s="79">
        <f t="shared" si="24"/>
        <v>0</v>
      </c>
      <c r="Q140" s="97"/>
    </row>
    <row r="141" spans="2:17">
      <c r="B141" s="35" t="s">
        <v>945</v>
      </c>
      <c r="C141" s="120">
        <v>0.13300000000000001</v>
      </c>
      <c r="D141" s="110">
        <v>0</v>
      </c>
      <c r="E141" s="110">
        <v>0</v>
      </c>
      <c r="F141" s="120">
        <v>0.154</v>
      </c>
      <c r="G141" s="120">
        <v>0.109</v>
      </c>
      <c r="H141" s="115">
        <f t="shared" si="22"/>
        <v>-2.0999999999999991E-2</v>
      </c>
      <c r="J141" s="292">
        <v>1.2E-2</v>
      </c>
      <c r="K141" s="115">
        <f t="shared" si="23"/>
        <v>-3.2999999999999988E-2</v>
      </c>
      <c r="M141" s="123">
        <f t="shared" si="25"/>
        <v>-0.19879518072289148</v>
      </c>
      <c r="N141" s="120">
        <v>0.222</v>
      </c>
      <c r="O141" s="126">
        <f t="shared" si="13"/>
        <v>4.1577245934466387E-5</v>
      </c>
      <c r="P141" s="79">
        <f t="shared" si="24"/>
        <v>1.6431129635155269E-4</v>
      </c>
      <c r="Q141" s="97"/>
    </row>
    <row r="142" spans="2:17">
      <c r="B142" s="35" t="s">
        <v>946</v>
      </c>
      <c r="C142" s="120">
        <v>2.9239999999999999</v>
      </c>
      <c r="D142" s="110">
        <v>0</v>
      </c>
      <c r="E142" s="110">
        <v>0</v>
      </c>
      <c r="F142" s="120">
        <v>2.7719999999999998</v>
      </c>
      <c r="G142" s="120">
        <v>2.2999999999999998</v>
      </c>
      <c r="H142" s="115">
        <f t="shared" si="22"/>
        <v>0.15200000000000014</v>
      </c>
      <c r="J142" s="292">
        <v>0.23200000000000001</v>
      </c>
      <c r="K142" s="115">
        <f t="shared" si="23"/>
        <v>-7.9999999999999877E-2</v>
      </c>
      <c r="M142" s="123">
        <f t="shared" si="25"/>
        <v>-2.6631158455392767E-2</v>
      </c>
      <c r="N142" s="120">
        <v>5.8049999999999997</v>
      </c>
      <c r="O142" s="126">
        <f t="shared" ref="O142:O205" si="26">IF(K142&lt;0,N142/$N$263,0)</f>
        <v>1.087188795718817E-3</v>
      </c>
      <c r="P142" s="79">
        <f t="shared" si="24"/>
        <v>7.7105451637058333E-5</v>
      </c>
      <c r="Q142" s="97"/>
    </row>
    <row r="143" spans="2:17">
      <c r="B143" s="35" t="s">
        <v>947</v>
      </c>
      <c r="C143" s="120">
        <v>6.3E-2</v>
      </c>
      <c r="D143" s="110">
        <v>0</v>
      </c>
      <c r="E143" s="110">
        <v>0</v>
      </c>
      <c r="F143" s="120">
        <v>3.4000000000000002E-2</v>
      </c>
      <c r="G143" s="120">
        <v>3.3000000000000002E-2</v>
      </c>
      <c r="H143" s="115">
        <f t="shared" si="22"/>
        <v>2.8999999999999998E-2</v>
      </c>
      <c r="J143" s="292">
        <v>3.0000000000000001E-3</v>
      </c>
      <c r="K143" s="115">
        <f t="shared" si="23"/>
        <v>2.5999999999999999E-2</v>
      </c>
      <c r="M143" s="123">
        <f t="shared" si="25"/>
        <v>0.70270270270270252</v>
      </c>
      <c r="N143" s="120">
        <v>0.106</v>
      </c>
      <c r="O143" s="126">
        <f t="shared" si="26"/>
        <v>0</v>
      </c>
      <c r="P143" s="79">
        <f t="shared" si="24"/>
        <v>0</v>
      </c>
      <c r="Q143" s="97"/>
    </row>
    <row r="144" spans="2:17">
      <c r="B144" s="35" t="s">
        <v>948</v>
      </c>
      <c r="C144" s="120">
        <v>0.129</v>
      </c>
      <c r="D144" s="110">
        <v>0</v>
      </c>
      <c r="E144" s="110">
        <v>0</v>
      </c>
      <c r="F144" s="120">
        <v>0.128</v>
      </c>
      <c r="G144" s="120">
        <v>0.124</v>
      </c>
      <c r="H144" s="115">
        <f t="shared" si="22"/>
        <v>1.0000000000000009E-3</v>
      </c>
      <c r="J144" s="292">
        <v>0.01</v>
      </c>
      <c r="K144" s="115">
        <f t="shared" si="23"/>
        <v>-8.9999999999999993E-3</v>
      </c>
      <c r="M144" s="123">
        <f t="shared" si="25"/>
        <v>-6.521739130434781E-2</v>
      </c>
      <c r="N144" s="120">
        <v>0.21099999999999999</v>
      </c>
      <c r="O144" s="126">
        <f t="shared" si="26"/>
        <v>3.9517112126902735E-5</v>
      </c>
      <c r="P144" s="79">
        <f t="shared" si="24"/>
        <v>1.6807845422595676E-5</v>
      </c>
      <c r="Q144" s="97"/>
    </row>
    <row r="145" spans="2:17">
      <c r="B145" s="35" t="s">
        <v>949</v>
      </c>
      <c r="C145" s="120">
        <v>0.54700000000000004</v>
      </c>
      <c r="D145" s="110">
        <v>0</v>
      </c>
      <c r="E145" s="110">
        <v>0</v>
      </c>
      <c r="F145" s="120">
        <v>0.435</v>
      </c>
      <c r="G145" s="120">
        <v>0.42199999999999999</v>
      </c>
      <c r="H145" s="115">
        <f t="shared" si="22"/>
        <v>0.11200000000000004</v>
      </c>
      <c r="J145" s="292">
        <v>3.5000000000000003E-2</v>
      </c>
      <c r="K145" s="115">
        <f t="shared" si="23"/>
        <v>7.7000000000000041E-2</v>
      </c>
      <c r="M145" s="123">
        <f t="shared" si="25"/>
        <v>0.16382978723404265</v>
      </c>
      <c r="N145" s="120">
        <v>0.57199999999999995</v>
      </c>
      <c r="O145" s="126">
        <f t="shared" si="26"/>
        <v>0</v>
      </c>
      <c r="P145" s="79">
        <f t="shared" si="24"/>
        <v>0</v>
      </c>
      <c r="Q145" s="97"/>
    </row>
    <row r="146" spans="2:17">
      <c r="B146" s="35" t="s">
        <v>950</v>
      </c>
      <c r="C146" s="120">
        <v>2.778</v>
      </c>
      <c r="D146" s="110">
        <v>0</v>
      </c>
      <c r="E146" s="110">
        <v>0</v>
      </c>
      <c r="F146" s="120">
        <v>3.0289999999999999</v>
      </c>
      <c r="G146" s="120">
        <v>2.9409999999999998</v>
      </c>
      <c r="H146" s="115">
        <f t="shared" si="22"/>
        <v>-0.25099999999999989</v>
      </c>
      <c r="J146" s="292">
        <v>0.247</v>
      </c>
      <c r="K146" s="115">
        <f t="shared" si="23"/>
        <v>-0.49799999999999989</v>
      </c>
      <c r="M146" s="123">
        <f t="shared" si="25"/>
        <v>-0.152014652014652</v>
      </c>
      <c r="N146" s="120">
        <v>5.8780000000000001</v>
      </c>
      <c r="O146" s="126">
        <f t="shared" si="26"/>
        <v>1.1008605928053759E-3</v>
      </c>
      <c r="P146" s="79">
        <f t="shared" si="24"/>
        <v>2.5439186839472665E-3</v>
      </c>
      <c r="Q146" s="97"/>
    </row>
    <row r="147" spans="2:17">
      <c r="B147" s="35" t="s">
        <v>951</v>
      </c>
      <c r="C147" s="120">
        <v>0.43</v>
      </c>
      <c r="D147" s="110">
        <v>0</v>
      </c>
      <c r="E147" s="110">
        <v>0</v>
      </c>
      <c r="F147" s="120">
        <v>0.23599999999999999</v>
      </c>
      <c r="G147" s="120">
        <v>0.14799999999999999</v>
      </c>
      <c r="H147" s="115">
        <f t="shared" si="22"/>
        <v>0.19400000000000001</v>
      </c>
      <c r="J147" s="292">
        <v>1.9E-2</v>
      </c>
      <c r="K147" s="115">
        <f t="shared" si="23"/>
        <v>0.17500000000000002</v>
      </c>
      <c r="M147" s="123">
        <f t="shared" si="25"/>
        <v>0.68627450980392157</v>
      </c>
      <c r="N147" s="120">
        <v>0.48199999999999998</v>
      </c>
      <c r="O147" s="126">
        <f t="shared" si="26"/>
        <v>0</v>
      </c>
      <c r="P147" s="79">
        <f t="shared" si="24"/>
        <v>0</v>
      </c>
      <c r="Q147" s="97"/>
    </row>
    <row r="148" spans="2:17">
      <c r="B148" s="35" t="s">
        <v>952</v>
      </c>
      <c r="C148" s="120">
        <v>8.2000000000000003E-2</v>
      </c>
      <c r="D148" s="110">
        <v>0</v>
      </c>
      <c r="E148" s="110">
        <v>0</v>
      </c>
      <c r="F148" s="120">
        <v>2.5999999999999999E-2</v>
      </c>
      <c r="G148" s="120">
        <v>1.7000000000000001E-2</v>
      </c>
      <c r="H148" s="115">
        <f t="shared" si="22"/>
        <v>5.6000000000000008E-2</v>
      </c>
      <c r="J148" s="292">
        <v>2E-3</v>
      </c>
      <c r="K148" s="115">
        <f t="shared" si="23"/>
        <v>5.4000000000000006E-2</v>
      </c>
      <c r="M148" s="123">
        <f t="shared" si="25"/>
        <v>1.928571428571429</v>
      </c>
      <c r="N148" s="120">
        <v>0.09</v>
      </c>
      <c r="O148" s="126">
        <f t="shared" si="26"/>
        <v>0</v>
      </c>
      <c r="P148" s="79">
        <f t="shared" si="24"/>
        <v>0</v>
      </c>
      <c r="Q148" s="97"/>
    </row>
    <row r="149" spans="2:17">
      <c r="B149" s="35" t="s">
        <v>953</v>
      </c>
      <c r="C149" s="120">
        <v>0</v>
      </c>
      <c r="D149" s="110">
        <v>0</v>
      </c>
      <c r="E149" s="110">
        <v>0</v>
      </c>
      <c r="F149" s="120">
        <v>0.01</v>
      </c>
      <c r="G149" s="120">
        <v>6.0000000000000001E-3</v>
      </c>
      <c r="H149" s="115">
        <f t="shared" si="22"/>
        <v>-0.01</v>
      </c>
      <c r="J149" s="292">
        <v>1E-3</v>
      </c>
      <c r="K149" s="115">
        <f t="shared" si="23"/>
        <v>-1.0999999999999999E-2</v>
      </c>
      <c r="M149" s="123">
        <f t="shared" si="25"/>
        <v>-1</v>
      </c>
      <c r="N149" s="120">
        <v>0.02</v>
      </c>
      <c r="O149" s="126">
        <f t="shared" si="26"/>
        <v>3.7456978319339091E-6</v>
      </c>
      <c r="P149" s="79">
        <f t="shared" si="24"/>
        <v>3.7456978319339089E-4</v>
      </c>
      <c r="Q149" s="97"/>
    </row>
    <row r="150" spans="2:17">
      <c r="B150" s="35" t="s">
        <v>954</v>
      </c>
      <c r="C150" s="120">
        <v>0.19600000000000001</v>
      </c>
      <c r="D150" s="110">
        <v>0</v>
      </c>
      <c r="E150" s="110">
        <v>0</v>
      </c>
      <c r="F150" s="120">
        <v>0.13700000000000001</v>
      </c>
      <c r="G150" s="120">
        <v>0.13300000000000001</v>
      </c>
      <c r="H150" s="115">
        <f t="shared" si="22"/>
        <v>5.8999999999999997E-2</v>
      </c>
      <c r="J150" s="292">
        <v>1.0999999999999999E-2</v>
      </c>
      <c r="K150" s="115">
        <f t="shared" si="23"/>
        <v>4.8000000000000001E-2</v>
      </c>
      <c r="M150" s="123">
        <f t="shared" si="25"/>
        <v>0.32432432432432429</v>
      </c>
      <c r="N150" s="120">
        <v>0.159</v>
      </c>
      <c r="O150" s="126">
        <f t="shared" si="26"/>
        <v>0</v>
      </c>
      <c r="P150" s="79">
        <f t="shared" si="24"/>
        <v>0</v>
      </c>
      <c r="Q150" s="97"/>
    </row>
    <row r="151" spans="2:17">
      <c r="B151" s="35" t="s">
        <v>955</v>
      </c>
      <c r="C151" s="120">
        <v>0.08</v>
      </c>
      <c r="D151" s="110">
        <v>0</v>
      </c>
      <c r="E151" s="110">
        <v>0</v>
      </c>
      <c r="F151" s="120">
        <v>7.0000000000000007E-2</v>
      </c>
      <c r="G151" s="120">
        <v>4.7E-2</v>
      </c>
      <c r="H151" s="115">
        <f t="shared" si="22"/>
        <v>9.999999999999995E-3</v>
      </c>
      <c r="J151" s="292">
        <v>8.9999999999999993E-3</v>
      </c>
      <c r="K151" s="115">
        <f t="shared" si="23"/>
        <v>9.9999999999999568E-4</v>
      </c>
      <c r="M151" s="123">
        <f t="shared" si="25"/>
        <v>1.2658227848101212E-2</v>
      </c>
      <c r="N151" s="120">
        <v>0.154</v>
      </c>
      <c r="O151" s="126">
        <f t="shared" si="26"/>
        <v>0</v>
      </c>
      <c r="P151" s="79">
        <f t="shared" si="24"/>
        <v>0</v>
      </c>
      <c r="Q151" s="97"/>
    </row>
    <row r="152" spans="2:17">
      <c r="B152" s="35" t="s">
        <v>956</v>
      </c>
      <c r="C152" s="120">
        <v>0.47</v>
      </c>
      <c r="D152" s="110">
        <v>0</v>
      </c>
      <c r="E152" s="110">
        <v>0</v>
      </c>
      <c r="F152" s="120">
        <v>0.35599999999999998</v>
      </c>
      <c r="G152" s="120">
        <v>0.27600000000000002</v>
      </c>
      <c r="H152" s="115">
        <f t="shared" si="22"/>
        <v>0.11399999999999999</v>
      </c>
      <c r="J152" s="292">
        <v>2.8000000000000001E-2</v>
      </c>
      <c r="K152" s="115">
        <f t="shared" si="23"/>
        <v>8.5999999999999993E-2</v>
      </c>
      <c r="M152" s="123">
        <f t="shared" si="25"/>
        <v>0.22395833333333331</v>
      </c>
      <c r="N152" s="120">
        <v>0.39600000000000002</v>
      </c>
      <c r="O152" s="126">
        <f t="shared" si="26"/>
        <v>0</v>
      </c>
      <c r="P152" s="79">
        <f t="shared" si="24"/>
        <v>0</v>
      </c>
      <c r="Q152" s="97"/>
    </row>
    <row r="153" spans="2:17">
      <c r="B153" s="35" t="s">
        <v>957</v>
      </c>
      <c r="C153" s="120">
        <v>0.15</v>
      </c>
      <c r="D153" s="110">
        <v>0</v>
      </c>
      <c r="E153" s="110">
        <v>0</v>
      </c>
      <c r="F153" s="120">
        <v>7.6999999999999999E-2</v>
      </c>
      <c r="G153" s="120">
        <v>5.7000000000000002E-2</v>
      </c>
      <c r="H153" s="115">
        <f t="shared" si="22"/>
        <v>7.2999999999999995E-2</v>
      </c>
      <c r="J153" s="292">
        <v>6.0000000000000001E-3</v>
      </c>
      <c r="K153" s="115">
        <f t="shared" si="23"/>
        <v>6.699999999999999E-2</v>
      </c>
      <c r="M153" s="123">
        <f t="shared" si="25"/>
        <v>0.80722891566265043</v>
      </c>
      <c r="N153" s="120">
        <v>0.18</v>
      </c>
      <c r="O153" s="126">
        <f t="shared" si="26"/>
        <v>0</v>
      </c>
      <c r="P153" s="79">
        <f t="shared" si="24"/>
        <v>0</v>
      </c>
      <c r="Q153" s="97"/>
    </row>
    <row r="154" spans="2:17">
      <c r="B154" s="35" t="s">
        <v>958</v>
      </c>
      <c r="C154" s="120">
        <v>0.13900000000000001</v>
      </c>
      <c r="D154" s="110">
        <v>0</v>
      </c>
      <c r="E154" s="110">
        <v>0</v>
      </c>
      <c r="F154" s="120">
        <v>0.11</v>
      </c>
      <c r="G154" s="120">
        <v>0.107</v>
      </c>
      <c r="H154" s="115">
        <f t="shared" si="22"/>
        <v>2.9000000000000012E-2</v>
      </c>
      <c r="J154" s="292">
        <v>8.9999999999999993E-3</v>
      </c>
      <c r="K154" s="115">
        <f t="shared" si="23"/>
        <v>2.0000000000000011E-2</v>
      </c>
      <c r="M154" s="123">
        <f t="shared" si="25"/>
        <v>0.1680672268907564</v>
      </c>
      <c r="N154" s="120">
        <v>0.13900000000000001</v>
      </c>
      <c r="O154" s="126">
        <f t="shared" si="26"/>
        <v>0</v>
      </c>
      <c r="P154" s="79">
        <f t="shared" si="24"/>
        <v>0</v>
      </c>
      <c r="Q154" s="97"/>
    </row>
    <row r="155" spans="2:17">
      <c r="B155" s="35" t="s">
        <v>959</v>
      </c>
      <c r="C155" s="120">
        <v>0.89700000000000002</v>
      </c>
      <c r="D155" s="110">
        <v>0</v>
      </c>
      <c r="E155" s="110">
        <v>0</v>
      </c>
      <c r="F155" s="120">
        <v>0.996</v>
      </c>
      <c r="G155" s="120">
        <v>0.79300000000000004</v>
      </c>
      <c r="H155" s="115">
        <f t="shared" si="22"/>
        <v>-9.8999999999999977E-2</v>
      </c>
      <c r="J155" s="292">
        <v>9.5000000000000001E-2</v>
      </c>
      <c r="K155" s="115">
        <f t="shared" si="23"/>
        <v>-0.19399999999999998</v>
      </c>
      <c r="M155" s="123">
        <f t="shared" si="25"/>
        <v>-0.17781851512373967</v>
      </c>
      <c r="N155" s="120">
        <v>1.002</v>
      </c>
      <c r="O155" s="126">
        <f t="shared" si="26"/>
        <v>1.8765946137988884E-4</v>
      </c>
      <c r="P155" s="79">
        <f t="shared" si="24"/>
        <v>5.9336841371856683E-4</v>
      </c>
      <c r="Q155" s="97"/>
    </row>
    <row r="156" spans="2:17">
      <c r="B156" s="35" t="s">
        <v>960</v>
      </c>
      <c r="C156" s="120">
        <v>0</v>
      </c>
      <c r="D156" s="110">
        <v>0</v>
      </c>
      <c r="E156" s="110">
        <v>0</v>
      </c>
      <c r="F156" s="120">
        <v>2.8000000000000001E-2</v>
      </c>
      <c r="G156" s="120">
        <v>2.4E-2</v>
      </c>
      <c r="H156" s="115">
        <f t="shared" si="22"/>
        <v>-2.8000000000000001E-2</v>
      </c>
      <c r="J156" s="292">
        <v>2E-3</v>
      </c>
      <c r="K156" s="115">
        <f t="shared" si="23"/>
        <v>-0.03</v>
      </c>
      <c r="M156" s="123">
        <f t="shared" si="25"/>
        <v>-1</v>
      </c>
      <c r="N156" s="120">
        <v>1.7000000000000001E-2</v>
      </c>
      <c r="O156" s="126">
        <f t="shared" si="26"/>
        <v>3.1838431571438229E-6</v>
      </c>
      <c r="P156" s="79">
        <f t="shared" si="24"/>
        <v>3.1838431571438227E-4</v>
      </c>
      <c r="Q156" s="97"/>
    </row>
    <row r="157" spans="2:17">
      <c r="B157" s="35" t="s">
        <v>961</v>
      </c>
      <c r="C157" s="120">
        <v>0.35899999999999999</v>
      </c>
      <c r="D157" s="110">
        <v>0</v>
      </c>
      <c r="E157" s="110">
        <v>0</v>
      </c>
      <c r="F157" s="120">
        <v>0.78800000000000003</v>
      </c>
      <c r="G157" s="120">
        <v>0.60099999999999998</v>
      </c>
      <c r="H157" s="115">
        <f t="shared" si="22"/>
        <v>-0.42900000000000005</v>
      </c>
      <c r="J157" s="292">
        <v>8.7999999999999995E-2</v>
      </c>
      <c r="K157" s="115">
        <f t="shared" si="23"/>
        <v>-0.51700000000000002</v>
      </c>
      <c r="M157" s="123">
        <f t="shared" si="25"/>
        <v>-0.59018264840182655</v>
      </c>
      <c r="N157" s="120">
        <v>1.0169999999999999</v>
      </c>
      <c r="O157" s="126">
        <f t="shared" si="26"/>
        <v>1.9046873475383924E-4</v>
      </c>
      <c r="P157" s="79">
        <f t="shared" si="24"/>
        <v>6.634322371773283E-3</v>
      </c>
      <c r="Q157" s="97"/>
    </row>
    <row r="158" spans="2:17">
      <c r="B158" s="35" t="s">
        <v>962</v>
      </c>
      <c r="C158" s="120">
        <v>9.0999999999999998E-2</v>
      </c>
      <c r="D158" s="110">
        <v>0</v>
      </c>
      <c r="E158" s="110">
        <v>0</v>
      </c>
      <c r="F158" s="120">
        <v>4.5999999999999999E-2</v>
      </c>
      <c r="G158" s="120">
        <v>4.4999999999999998E-2</v>
      </c>
      <c r="H158" s="115">
        <f t="shared" si="22"/>
        <v>4.4999999999999998E-2</v>
      </c>
      <c r="J158" s="292">
        <v>4.0000000000000001E-3</v>
      </c>
      <c r="K158" s="115">
        <f t="shared" si="23"/>
        <v>4.0999999999999995E-2</v>
      </c>
      <c r="M158" s="123">
        <f t="shared" si="25"/>
        <v>0.81999999999999984</v>
      </c>
      <c r="N158" s="120">
        <v>0.13300000000000001</v>
      </c>
      <c r="O158" s="126">
        <f t="shared" si="26"/>
        <v>0</v>
      </c>
      <c r="P158" s="79">
        <f t="shared" si="24"/>
        <v>0</v>
      </c>
      <c r="Q158" s="97"/>
    </row>
    <row r="159" spans="2:17">
      <c r="B159" s="35" t="s">
        <v>963</v>
      </c>
      <c r="C159" s="120">
        <v>0.16400000000000001</v>
      </c>
      <c r="D159" s="110">
        <v>0</v>
      </c>
      <c r="E159" s="110">
        <v>0</v>
      </c>
      <c r="F159" s="120">
        <v>0.20300000000000001</v>
      </c>
      <c r="G159" s="120">
        <v>0.13900000000000001</v>
      </c>
      <c r="H159" s="115">
        <f t="shared" si="22"/>
        <v>-3.9000000000000007E-2</v>
      </c>
      <c r="J159" s="292">
        <v>1.6E-2</v>
      </c>
      <c r="K159" s="115">
        <f t="shared" si="23"/>
        <v>-5.5000000000000007E-2</v>
      </c>
      <c r="M159" s="123">
        <f t="shared" si="25"/>
        <v>-0.25114155251141551</v>
      </c>
      <c r="N159" s="120">
        <v>0.29199999999999998</v>
      </c>
      <c r="O159" s="126">
        <f t="shared" si="26"/>
        <v>5.4687188346235066E-5</v>
      </c>
      <c r="P159" s="79">
        <f t="shared" si="24"/>
        <v>3.4492346854185919E-4</v>
      </c>
      <c r="Q159" s="97"/>
    </row>
    <row r="160" spans="2:17">
      <c r="B160" s="35" t="s">
        <v>964</v>
      </c>
      <c r="C160" s="120">
        <v>0.61699999999999999</v>
      </c>
      <c r="D160" s="110">
        <v>0</v>
      </c>
      <c r="E160" s="110">
        <v>0</v>
      </c>
      <c r="F160" s="120">
        <v>0.38100000000000001</v>
      </c>
      <c r="G160" s="120">
        <v>0.37</v>
      </c>
      <c r="H160" s="115">
        <f t="shared" si="22"/>
        <v>0.23599999999999999</v>
      </c>
      <c r="J160" s="292">
        <v>3.9E-2</v>
      </c>
      <c r="K160" s="115">
        <f t="shared" si="23"/>
        <v>0.19699999999999998</v>
      </c>
      <c r="M160" s="123">
        <f t="shared" si="25"/>
        <v>0.46904761904761905</v>
      </c>
      <c r="N160" s="120">
        <v>0.82699999999999996</v>
      </c>
      <c r="O160" s="126">
        <f t="shared" si="26"/>
        <v>0</v>
      </c>
      <c r="P160" s="79">
        <f t="shared" si="24"/>
        <v>0</v>
      </c>
      <c r="Q160" s="97"/>
    </row>
    <row r="161" spans="2:17">
      <c r="B161" s="35" t="s">
        <v>965</v>
      </c>
      <c r="C161" s="120">
        <v>4.1000000000000002E-2</v>
      </c>
      <c r="D161" s="110">
        <v>0</v>
      </c>
      <c r="E161" s="110">
        <v>0</v>
      </c>
      <c r="F161" s="120">
        <v>0.01</v>
      </c>
      <c r="G161" s="120">
        <v>6.0000000000000001E-3</v>
      </c>
      <c r="H161" s="115">
        <f t="shared" si="22"/>
        <v>3.1E-2</v>
      </c>
      <c r="J161" s="292">
        <v>1E-3</v>
      </c>
      <c r="K161" s="115">
        <f t="shared" si="23"/>
        <v>0.03</v>
      </c>
      <c r="M161" s="123">
        <f t="shared" si="25"/>
        <v>2.7272727272727275</v>
      </c>
      <c r="N161" s="120">
        <v>3.1E-2</v>
      </c>
      <c r="O161" s="126">
        <f t="shared" si="26"/>
        <v>0</v>
      </c>
      <c r="P161" s="79">
        <f t="shared" si="24"/>
        <v>0</v>
      </c>
      <c r="Q161" s="97"/>
    </row>
    <row r="162" spans="2:17">
      <c r="B162" s="35" t="s">
        <v>966</v>
      </c>
      <c r="C162" s="120">
        <v>1.1639999999999999</v>
      </c>
      <c r="D162" s="110">
        <v>0</v>
      </c>
      <c r="E162" s="110">
        <v>0</v>
      </c>
      <c r="F162" s="120">
        <v>0.84799999999999998</v>
      </c>
      <c r="G162" s="120">
        <v>0.82299999999999995</v>
      </c>
      <c r="H162" s="115">
        <f t="shared" si="22"/>
        <v>0.31599999999999995</v>
      </c>
      <c r="J162" s="292">
        <v>6.8000000000000005E-2</v>
      </c>
      <c r="K162" s="115">
        <f t="shared" si="23"/>
        <v>0.24799999999999994</v>
      </c>
      <c r="M162" s="123">
        <f t="shared" si="25"/>
        <v>0.27074235807860259</v>
      </c>
      <c r="N162" s="120">
        <v>1.4650000000000001</v>
      </c>
      <c r="O162" s="126">
        <f t="shared" si="26"/>
        <v>0</v>
      </c>
      <c r="P162" s="79">
        <f t="shared" si="24"/>
        <v>0</v>
      </c>
      <c r="Q162" s="97"/>
    </row>
    <row r="163" spans="2:17">
      <c r="B163" s="35" t="s">
        <v>967</v>
      </c>
      <c r="C163" s="120">
        <v>0.54400000000000004</v>
      </c>
      <c r="D163" s="110">
        <v>0</v>
      </c>
      <c r="E163" s="110">
        <v>0</v>
      </c>
      <c r="F163" s="120">
        <v>0.65300000000000002</v>
      </c>
      <c r="G163" s="120">
        <v>0.47</v>
      </c>
      <c r="H163" s="115">
        <f>+C163+D163-E163-F163</f>
        <v>-0.10899999999999999</v>
      </c>
      <c r="J163" s="292">
        <v>5.3999999999999999E-2</v>
      </c>
      <c r="K163" s="115">
        <f>+H163-J163</f>
        <v>-0.16299999999999998</v>
      </c>
      <c r="M163" s="123">
        <f>+IF(ISERROR(K163/(F163+J163)),0,K163/(F163+J163))</f>
        <v>-0.23055162659123049</v>
      </c>
      <c r="N163" s="120">
        <v>0.86</v>
      </c>
      <c r="O163" s="126">
        <f t="shared" si="26"/>
        <v>1.6106500677315807E-4</v>
      </c>
      <c r="P163" s="79">
        <f>(M163^2*O163)*100</f>
        <v>8.5612578297766611E-4</v>
      </c>
      <c r="Q163" s="97"/>
    </row>
    <row r="164" spans="2:17">
      <c r="B164" s="35" t="s">
        <v>968</v>
      </c>
      <c r="C164" s="120">
        <v>0.96199999999999997</v>
      </c>
      <c r="D164" s="110">
        <v>0</v>
      </c>
      <c r="E164" s="110">
        <v>0</v>
      </c>
      <c r="F164" s="120">
        <v>0.88700000000000001</v>
      </c>
      <c r="G164" s="120">
        <v>0.86099999999999999</v>
      </c>
      <c r="H164" s="115">
        <f t="shared" ref="H164:H187" si="27">+C164+D164-E164-F164</f>
        <v>7.4999999999999956E-2</v>
      </c>
      <c r="J164" s="292">
        <v>7.0999999999999994E-2</v>
      </c>
      <c r="K164" s="115">
        <f t="shared" ref="K164:K187" si="28">+H164-J164</f>
        <v>3.9999999999999619E-3</v>
      </c>
      <c r="M164" s="123">
        <f>+IF(ISERROR(K164/(F164+J164)),0,K164/(F164+J164))</f>
        <v>4.1753653444676015E-3</v>
      </c>
      <c r="N164" s="120">
        <v>1.4790000000000001</v>
      </c>
      <c r="O164" s="126">
        <f t="shared" si="26"/>
        <v>0</v>
      </c>
      <c r="P164" s="79">
        <f t="shared" ref="P164:P187" si="29">(M164^2*O164)*100</f>
        <v>0</v>
      </c>
      <c r="Q164" s="97"/>
    </row>
    <row r="165" spans="2:17">
      <c r="B165" s="35" t="s">
        <v>969</v>
      </c>
      <c r="C165" s="120">
        <v>0.87</v>
      </c>
      <c r="D165" s="110">
        <v>0</v>
      </c>
      <c r="E165" s="110">
        <v>0</v>
      </c>
      <c r="F165" s="120">
        <v>1.0069999999999999</v>
      </c>
      <c r="G165" s="120">
        <v>0.79500000000000004</v>
      </c>
      <c r="H165" s="115">
        <f t="shared" si="27"/>
        <v>-0.1369999999999999</v>
      </c>
      <c r="J165" s="292">
        <v>8.1000000000000003E-2</v>
      </c>
      <c r="K165" s="115">
        <f t="shared" si="28"/>
        <v>-0.21799999999999992</v>
      </c>
      <c r="M165" s="123">
        <f t="shared" ref="M165:M187" si="30">+IF(ISERROR(K165/(F165+J165)),0,K165/(F165+J165))</f>
        <v>-0.20036764705882348</v>
      </c>
      <c r="N165" s="120">
        <v>1.6539999999999999</v>
      </c>
      <c r="O165" s="126">
        <f t="shared" si="26"/>
        <v>3.0976921070093423E-4</v>
      </c>
      <c r="P165" s="79">
        <f t="shared" si="29"/>
        <v>1.2436364593485746E-3</v>
      </c>
      <c r="Q165" s="97"/>
    </row>
    <row r="166" spans="2:17">
      <c r="B166" s="35" t="s">
        <v>970</v>
      </c>
      <c r="C166" s="120">
        <v>10.205</v>
      </c>
      <c r="D166" s="110">
        <v>0</v>
      </c>
      <c r="E166" s="110">
        <v>0</v>
      </c>
      <c r="F166" s="120">
        <v>7.1079999999999997</v>
      </c>
      <c r="G166" s="120">
        <v>6.1619999999999999</v>
      </c>
      <c r="H166" s="115">
        <f t="shared" si="27"/>
        <v>3.0970000000000004</v>
      </c>
      <c r="J166" s="292">
        <v>0.56899999999999995</v>
      </c>
      <c r="K166" s="115">
        <f t="shared" si="28"/>
        <v>2.5280000000000005</v>
      </c>
      <c r="M166" s="123">
        <f t="shared" si="30"/>
        <v>0.32929529764230825</v>
      </c>
      <c r="N166" s="120">
        <v>10.823</v>
      </c>
      <c r="O166" s="126">
        <f t="shared" si="26"/>
        <v>0</v>
      </c>
      <c r="P166" s="79">
        <f t="shared" si="29"/>
        <v>0</v>
      </c>
      <c r="Q166" s="97"/>
    </row>
    <row r="167" spans="2:17">
      <c r="B167" s="35" t="s">
        <v>971</v>
      </c>
      <c r="C167" s="120">
        <v>3.4860000000000002</v>
      </c>
      <c r="D167" s="110">
        <v>0</v>
      </c>
      <c r="E167" s="110">
        <v>0</v>
      </c>
      <c r="F167" s="120">
        <v>3.5030000000000001</v>
      </c>
      <c r="G167" s="120">
        <v>3.4009999999999998</v>
      </c>
      <c r="H167" s="115">
        <f t="shared" si="27"/>
        <v>-1.6999999999999904E-2</v>
      </c>
      <c r="J167" s="292">
        <v>0.28000000000000003</v>
      </c>
      <c r="K167" s="115">
        <f t="shared" si="28"/>
        <v>-0.29699999999999993</v>
      </c>
      <c r="M167" s="123">
        <f t="shared" si="30"/>
        <v>-7.8509119746233119E-2</v>
      </c>
      <c r="N167" s="120">
        <v>5.2249999999999996</v>
      </c>
      <c r="O167" s="126">
        <f t="shared" si="26"/>
        <v>9.785635585927337E-4</v>
      </c>
      <c r="P167" s="79">
        <f t="shared" si="29"/>
        <v>6.0315544777833738E-4</v>
      </c>
      <c r="Q167" s="97"/>
    </row>
    <row r="168" spans="2:17">
      <c r="B168" s="35" t="s">
        <v>972</v>
      </c>
      <c r="C168" s="120">
        <v>0.19</v>
      </c>
      <c r="D168" s="110">
        <v>0</v>
      </c>
      <c r="E168" s="110">
        <v>0</v>
      </c>
      <c r="F168" s="120">
        <v>0.161</v>
      </c>
      <c r="G168" s="120">
        <v>9.8000000000000004E-2</v>
      </c>
      <c r="H168" s="115">
        <f t="shared" si="27"/>
        <v>2.8999999999999998E-2</v>
      </c>
      <c r="J168" s="292">
        <v>1.2999999999999999E-2</v>
      </c>
      <c r="K168" s="115">
        <f t="shared" si="28"/>
        <v>1.6E-2</v>
      </c>
      <c r="M168" s="123">
        <f t="shared" si="30"/>
        <v>9.1954022988505746E-2</v>
      </c>
      <c r="N168" s="120">
        <v>0.314</v>
      </c>
      <c r="O168" s="126">
        <f t="shared" si="26"/>
        <v>0</v>
      </c>
      <c r="P168" s="79">
        <f t="shared" si="29"/>
        <v>0</v>
      </c>
      <c r="Q168" s="97"/>
    </row>
    <row r="169" spans="2:17">
      <c r="B169" s="35" t="s">
        <v>973</v>
      </c>
      <c r="C169" s="120">
        <v>2.7650000000000001</v>
      </c>
      <c r="D169" s="110">
        <v>0</v>
      </c>
      <c r="E169" s="110">
        <v>0</v>
      </c>
      <c r="F169" s="120">
        <v>2.903</v>
      </c>
      <c r="G169" s="120">
        <v>2.8180000000000001</v>
      </c>
      <c r="H169" s="115">
        <f t="shared" si="27"/>
        <v>-0.1379999999999999</v>
      </c>
      <c r="J169" s="292">
        <v>0.64</v>
      </c>
      <c r="K169" s="115">
        <f t="shared" si="28"/>
        <v>-0.77799999999999991</v>
      </c>
      <c r="M169" s="123">
        <f t="shared" si="30"/>
        <v>-0.21958791984194181</v>
      </c>
      <c r="N169" s="120">
        <v>6.9939999999999998</v>
      </c>
      <c r="O169" s="126">
        <f t="shared" si="26"/>
        <v>1.3098705318272878E-3</v>
      </c>
      <c r="P169" s="79">
        <f t="shared" si="29"/>
        <v>6.3160456641081861E-3</v>
      </c>
      <c r="Q169" s="97"/>
    </row>
    <row r="170" spans="2:17">
      <c r="B170" s="35" t="s">
        <v>974</v>
      </c>
      <c r="C170" s="120">
        <v>9.9130000000000003</v>
      </c>
      <c r="D170" s="110">
        <v>0</v>
      </c>
      <c r="E170" s="110">
        <v>0</v>
      </c>
      <c r="F170" s="120">
        <v>7.7960000000000003</v>
      </c>
      <c r="G170" s="120">
        <v>7.569</v>
      </c>
      <c r="H170" s="115">
        <f t="shared" si="27"/>
        <v>2.117</v>
      </c>
      <c r="J170" s="292">
        <v>0.624</v>
      </c>
      <c r="K170" s="115">
        <f t="shared" si="28"/>
        <v>1.4929999999999999</v>
      </c>
      <c r="M170" s="123">
        <f t="shared" si="30"/>
        <v>0.17731591448931114</v>
      </c>
      <c r="N170" s="120">
        <v>12.85</v>
      </c>
      <c r="O170" s="126">
        <f t="shared" si="26"/>
        <v>0</v>
      </c>
      <c r="P170" s="79">
        <f t="shared" si="29"/>
        <v>0</v>
      </c>
      <c r="Q170" s="97"/>
    </row>
    <row r="171" spans="2:17">
      <c r="B171" s="35" t="s">
        <v>975</v>
      </c>
      <c r="C171" s="120">
        <v>0.34200000000000003</v>
      </c>
      <c r="D171" s="110">
        <v>0</v>
      </c>
      <c r="E171" s="110">
        <v>0</v>
      </c>
      <c r="F171" s="120">
        <v>0.54900000000000004</v>
      </c>
      <c r="G171" s="120">
        <v>0.53300000000000003</v>
      </c>
      <c r="H171" s="115">
        <f t="shared" si="27"/>
        <v>-0.20700000000000002</v>
      </c>
      <c r="J171" s="292">
        <v>4.3999999999999997E-2</v>
      </c>
      <c r="K171" s="115">
        <f t="shared" si="28"/>
        <v>-0.251</v>
      </c>
      <c r="M171" s="123">
        <f t="shared" si="30"/>
        <v>-0.42327150084317028</v>
      </c>
      <c r="N171" s="120">
        <v>1.0580000000000001</v>
      </c>
      <c r="O171" s="126">
        <f t="shared" si="26"/>
        <v>1.9814741530930379E-4</v>
      </c>
      <c r="P171" s="79">
        <f t="shared" si="29"/>
        <v>3.5499845902878849E-3</v>
      </c>
      <c r="Q171" s="97"/>
    </row>
    <row r="172" spans="2:17">
      <c r="B172" s="35" t="s">
        <v>976</v>
      </c>
      <c r="C172" s="120">
        <v>0.22700000000000001</v>
      </c>
      <c r="D172" s="110">
        <v>0</v>
      </c>
      <c r="E172" s="110">
        <v>0</v>
      </c>
      <c r="F172" s="120">
        <v>0.39500000000000002</v>
      </c>
      <c r="G172" s="120">
        <v>0.255</v>
      </c>
      <c r="H172" s="115">
        <f t="shared" si="27"/>
        <v>-0.16800000000000001</v>
      </c>
      <c r="J172" s="292">
        <v>3.2000000000000001E-2</v>
      </c>
      <c r="K172" s="115">
        <f t="shared" si="28"/>
        <v>-0.2</v>
      </c>
      <c r="M172" s="123">
        <f t="shared" si="30"/>
        <v>-0.46838407494145196</v>
      </c>
      <c r="N172" s="120">
        <v>0.42299999999999999</v>
      </c>
      <c r="O172" s="126">
        <f t="shared" si="26"/>
        <v>7.9221509145402169E-5</v>
      </c>
      <c r="P172" s="79">
        <f t="shared" si="29"/>
        <v>1.7379903174021064E-3</v>
      </c>
      <c r="Q172" s="97"/>
    </row>
    <row r="173" spans="2:17">
      <c r="B173" s="35" t="s">
        <v>977</v>
      </c>
      <c r="C173" s="120">
        <v>1.0329999999999999</v>
      </c>
      <c r="D173" s="110">
        <v>0</v>
      </c>
      <c r="E173" s="110">
        <v>0</v>
      </c>
      <c r="F173" s="120">
        <v>0.55000000000000004</v>
      </c>
      <c r="G173" s="120">
        <v>0.41699999999999998</v>
      </c>
      <c r="H173" s="115">
        <f t="shared" si="27"/>
        <v>0.48299999999999987</v>
      </c>
      <c r="J173" s="292">
        <v>5.1999999999999998E-2</v>
      </c>
      <c r="K173" s="115">
        <f t="shared" si="28"/>
        <v>0.43099999999999988</v>
      </c>
      <c r="M173" s="123">
        <f t="shared" si="30"/>
        <v>0.71594684385382035</v>
      </c>
      <c r="N173" s="120">
        <v>0.97299999999999998</v>
      </c>
      <c r="O173" s="126">
        <f t="shared" si="26"/>
        <v>0</v>
      </c>
      <c r="P173" s="79">
        <f t="shared" si="29"/>
        <v>0</v>
      </c>
      <c r="Q173" s="97"/>
    </row>
    <row r="174" spans="2:17">
      <c r="B174" s="35" t="s">
        <v>978</v>
      </c>
      <c r="C174" s="120">
        <v>0.2</v>
      </c>
      <c r="D174" s="110">
        <v>0</v>
      </c>
      <c r="E174" s="110">
        <v>0</v>
      </c>
      <c r="F174" s="120">
        <v>0.23300000000000001</v>
      </c>
      <c r="G174" s="120">
        <v>0.17199999999999999</v>
      </c>
      <c r="H174" s="115">
        <f t="shared" si="27"/>
        <v>-3.3000000000000002E-2</v>
      </c>
      <c r="J174" s="292">
        <v>1.9E-2</v>
      </c>
      <c r="K174" s="115">
        <f t="shared" si="28"/>
        <v>-5.2000000000000005E-2</v>
      </c>
      <c r="M174" s="123">
        <f t="shared" si="30"/>
        <v>-0.20634920634920637</v>
      </c>
      <c r="N174" s="120">
        <v>0.373</v>
      </c>
      <c r="O174" s="126">
        <f t="shared" si="26"/>
        <v>6.9857264565567403E-5</v>
      </c>
      <c r="P174" s="79">
        <f t="shared" si="29"/>
        <v>2.9745219731874253E-4</v>
      </c>
      <c r="Q174" s="97"/>
    </row>
    <row r="175" spans="2:17">
      <c r="B175" s="35" t="s">
        <v>979</v>
      </c>
      <c r="C175" s="120">
        <v>2.3E-2</v>
      </c>
      <c r="D175" s="110">
        <v>0</v>
      </c>
      <c r="E175" s="110">
        <v>0</v>
      </c>
      <c r="F175" s="120">
        <v>2.1000000000000001E-2</v>
      </c>
      <c r="G175" s="120">
        <v>1.4E-2</v>
      </c>
      <c r="H175" s="115">
        <f t="shared" si="27"/>
        <v>1.9999999999999983E-3</v>
      </c>
      <c r="J175" s="292">
        <v>2E-3</v>
      </c>
      <c r="K175" s="115">
        <f t="shared" si="28"/>
        <v>0</v>
      </c>
      <c r="M175" s="123">
        <f t="shared" si="30"/>
        <v>0</v>
      </c>
      <c r="N175" s="120">
        <v>3.6999999999999998E-2</v>
      </c>
      <c r="O175" s="126">
        <f t="shared" si="26"/>
        <v>0</v>
      </c>
      <c r="P175" s="79">
        <f t="shared" si="29"/>
        <v>0</v>
      </c>
      <c r="Q175" s="97"/>
    </row>
    <row r="176" spans="2:17">
      <c r="B176" s="35" t="s">
        <v>980</v>
      </c>
      <c r="C176" s="120">
        <v>7.0720000000000001</v>
      </c>
      <c r="D176" s="110">
        <v>0</v>
      </c>
      <c r="E176" s="110">
        <v>0</v>
      </c>
      <c r="F176" s="120">
        <v>7.66</v>
      </c>
      <c r="G176" s="120">
        <v>6.1989999999999998</v>
      </c>
      <c r="H176" s="115">
        <f t="shared" si="27"/>
        <v>-0.58800000000000008</v>
      </c>
      <c r="J176" s="292">
        <v>0.61299999999999999</v>
      </c>
      <c r="K176" s="115">
        <f t="shared" si="28"/>
        <v>-1.2010000000000001</v>
      </c>
      <c r="M176" s="123">
        <f t="shared" si="30"/>
        <v>-0.14517103831741812</v>
      </c>
      <c r="N176" s="120">
        <v>13.403</v>
      </c>
      <c r="O176" s="126">
        <f t="shared" si="26"/>
        <v>2.5101794020705092E-3</v>
      </c>
      <c r="P176" s="79">
        <f t="shared" si="29"/>
        <v>5.2901103051377681E-3</v>
      </c>
      <c r="Q176" s="97"/>
    </row>
    <row r="177" spans="2:17">
      <c r="B177" s="35" t="s">
        <v>981</v>
      </c>
      <c r="C177" s="120">
        <v>3.0000000000000001E-3</v>
      </c>
      <c r="D177" s="110">
        <v>0</v>
      </c>
      <c r="E177" s="110">
        <v>0</v>
      </c>
      <c r="F177" s="120">
        <v>5.0000000000000001E-3</v>
      </c>
      <c r="G177" s="120">
        <v>3.0000000000000001E-3</v>
      </c>
      <c r="H177" s="115">
        <f t="shared" si="27"/>
        <v>-2E-3</v>
      </c>
      <c r="J177" s="292">
        <v>0</v>
      </c>
      <c r="K177" s="115">
        <f t="shared" si="28"/>
        <v>-2E-3</v>
      </c>
      <c r="M177" s="123">
        <f t="shared" si="30"/>
        <v>-0.4</v>
      </c>
      <c r="N177" s="120">
        <v>1.0999999999999999E-2</v>
      </c>
      <c r="O177" s="126">
        <f t="shared" si="26"/>
        <v>2.0601338075636499E-6</v>
      </c>
      <c r="P177" s="79">
        <f t="shared" si="29"/>
        <v>3.2962140921018406E-5</v>
      </c>
      <c r="Q177" s="97"/>
    </row>
    <row r="178" spans="2:17">
      <c r="B178" s="35" t="s">
        <v>982</v>
      </c>
      <c r="C178" s="120">
        <v>5.6000000000000001E-2</v>
      </c>
      <c r="D178" s="110">
        <v>0</v>
      </c>
      <c r="E178" s="110">
        <v>0</v>
      </c>
      <c r="F178" s="120">
        <v>0.25</v>
      </c>
      <c r="G178" s="120">
        <v>0.19900000000000001</v>
      </c>
      <c r="H178" s="115">
        <f t="shared" si="27"/>
        <v>-0.19400000000000001</v>
      </c>
      <c r="J178" s="292">
        <v>2.1999999999999999E-2</v>
      </c>
      <c r="K178" s="115">
        <f t="shared" si="28"/>
        <v>-0.216</v>
      </c>
      <c r="M178" s="123">
        <f t="shared" si="30"/>
        <v>-0.79411764705882348</v>
      </c>
      <c r="N178" s="120">
        <v>0.374</v>
      </c>
      <c r="O178" s="126">
        <f t="shared" si="26"/>
        <v>7.0044549457164103E-5</v>
      </c>
      <c r="P178" s="79">
        <f t="shared" si="29"/>
        <v>4.4171692520997086E-3</v>
      </c>
      <c r="Q178" s="97"/>
    </row>
    <row r="179" spans="2:17">
      <c r="B179" s="35" t="s">
        <v>983</v>
      </c>
      <c r="C179" s="120">
        <v>13.871</v>
      </c>
      <c r="D179" s="110">
        <v>0</v>
      </c>
      <c r="E179" s="110">
        <v>0</v>
      </c>
      <c r="F179" s="120">
        <v>9.0660000000000007</v>
      </c>
      <c r="G179" s="120">
        <v>8.8019999999999996</v>
      </c>
      <c r="H179" s="115">
        <f t="shared" si="27"/>
        <v>4.8049999999999997</v>
      </c>
      <c r="J179" s="292">
        <v>2.5830000000000002</v>
      </c>
      <c r="K179" s="115">
        <f t="shared" si="28"/>
        <v>2.2219999999999995</v>
      </c>
      <c r="M179" s="123">
        <f t="shared" si="30"/>
        <v>0.19074598677998106</v>
      </c>
      <c r="N179" s="120">
        <v>19.565999999999999</v>
      </c>
      <c r="O179" s="126">
        <f t="shared" si="26"/>
        <v>0</v>
      </c>
      <c r="P179" s="79">
        <f t="shared" si="29"/>
        <v>0</v>
      </c>
      <c r="Q179" s="97"/>
    </row>
    <row r="180" spans="2:17">
      <c r="B180" s="35" t="s">
        <v>984</v>
      </c>
      <c r="C180" s="120">
        <v>214.04400000000001</v>
      </c>
      <c r="D180" s="110">
        <v>0</v>
      </c>
      <c r="E180" s="110">
        <v>0</v>
      </c>
      <c r="F180" s="120">
        <v>193.63200000000001</v>
      </c>
      <c r="G180" s="120">
        <v>187.99299999999999</v>
      </c>
      <c r="H180" s="115">
        <f t="shared" si="27"/>
        <v>20.412000000000006</v>
      </c>
      <c r="J180" s="292">
        <v>15.99</v>
      </c>
      <c r="K180" s="115">
        <f t="shared" si="28"/>
        <v>4.4220000000000059</v>
      </c>
      <c r="M180" s="123">
        <f t="shared" si="30"/>
        <v>2.1095114062455303E-2</v>
      </c>
      <c r="N180" s="120">
        <v>724.08</v>
      </c>
      <c r="O180" s="126">
        <f t="shared" si="26"/>
        <v>0</v>
      </c>
      <c r="P180" s="79">
        <f t="shared" si="29"/>
        <v>0</v>
      </c>
      <c r="Q180" s="97"/>
    </row>
    <row r="181" spans="2:17">
      <c r="B181" s="35" t="s">
        <v>985</v>
      </c>
      <c r="C181" s="120">
        <v>616.79999999999995</v>
      </c>
      <c r="D181" s="110">
        <v>0</v>
      </c>
      <c r="E181" s="110">
        <v>0</v>
      </c>
      <c r="F181" s="120">
        <v>409.274</v>
      </c>
      <c r="G181" s="120">
        <v>397.35399999999998</v>
      </c>
      <c r="H181" s="115">
        <f t="shared" si="27"/>
        <v>207.52599999999995</v>
      </c>
      <c r="J181" s="292">
        <v>32.741999999999997</v>
      </c>
      <c r="K181" s="115">
        <f t="shared" si="28"/>
        <v>174.78399999999996</v>
      </c>
      <c r="M181" s="123">
        <f t="shared" si="30"/>
        <v>0.39542460001447899</v>
      </c>
      <c r="N181" s="120">
        <v>1294.6679999999999</v>
      </c>
      <c r="O181" s="126">
        <f t="shared" si="26"/>
        <v>0</v>
      </c>
      <c r="P181" s="79">
        <f t="shared" si="29"/>
        <v>0</v>
      </c>
      <c r="Q181" s="97"/>
    </row>
    <row r="182" spans="2:17">
      <c r="B182" s="35" t="s">
        <v>986</v>
      </c>
      <c r="C182" s="120">
        <v>8.4600000000000009</v>
      </c>
      <c r="D182" s="110">
        <v>0</v>
      </c>
      <c r="E182" s="110">
        <v>0</v>
      </c>
      <c r="F182" s="120">
        <v>8.5289999999999999</v>
      </c>
      <c r="G182" s="120">
        <v>8.2799999999999994</v>
      </c>
      <c r="H182" s="115">
        <f t="shared" si="27"/>
        <v>-6.8999999999999062E-2</v>
      </c>
      <c r="J182" s="292">
        <v>0.78300000000000003</v>
      </c>
      <c r="K182" s="115">
        <f t="shared" si="28"/>
        <v>-0.85199999999999909</v>
      </c>
      <c r="M182" s="123">
        <f t="shared" si="30"/>
        <v>-9.1494845360824653E-2</v>
      </c>
      <c r="N182" s="120">
        <v>34.719000000000001</v>
      </c>
      <c r="O182" s="126">
        <f t="shared" si="26"/>
        <v>6.5023441513456697E-3</v>
      </c>
      <c r="P182" s="79">
        <f t="shared" si="29"/>
        <v>5.4433117339338435E-3</v>
      </c>
      <c r="Q182" s="97"/>
    </row>
    <row r="183" spans="2:17">
      <c r="B183" s="35" t="s">
        <v>987</v>
      </c>
      <c r="C183" s="120">
        <v>18.268000000000001</v>
      </c>
      <c r="D183" s="110">
        <v>0</v>
      </c>
      <c r="E183" s="110">
        <v>0</v>
      </c>
      <c r="F183" s="120">
        <v>11.472</v>
      </c>
      <c r="G183" s="120">
        <v>11.138</v>
      </c>
      <c r="H183" s="115">
        <f t="shared" si="27"/>
        <v>6.7960000000000012</v>
      </c>
      <c r="J183" s="292">
        <v>0.98199999999999998</v>
      </c>
      <c r="K183" s="115">
        <f t="shared" si="28"/>
        <v>5.8140000000000009</v>
      </c>
      <c r="M183" s="123">
        <f t="shared" si="30"/>
        <v>0.46683796370643982</v>
      </c>
      <c r="N183" s="120">
        <v>49.290999999999997</v>
      </c>
      <c r="O183" s="126">
        <f t="shared" si="26"/>
        <v>0</v>
      </c>
      <c r="P183" s="79">
        <f t="shared" si="29"/>
        <v>0</v>
      </c>
      <c r="Q183" s="97"/>
    </row>
    <row r="184" spans="2:17">
      <c r="B184" s="35" t="s">
        <v>988</v>
      </c>
      <c r="C184" s="120">
        <v>22.795000000000002</v>
      </c>
      <c r="D184" s="110">
        <v>0</v>
      </c>
      <c r="E184" s="110">
        <v>0</v>
      </c>
      <c r="F184" s="120">
        <v>16.257999999999999</v>
      </c>
      <c r="G184" s="120">
        <v>15.784000000000001</v>
      </c>
      <c r="H184" s="115">
        <f t="shared" si="27"/>
        <v>6.5370000000000026</v>
      </c>
      <c r="J184" s="292">
        <v>1.5960000000000001</v>
      </c>
      <c r="K184" s="115">
        <f t="shared" si="28"/>
        <v>4.9410000000000025</v>
      </c>
      <c r="M184" s="123">
        <f t="shared" si="30"/>
        <v>0.27674470706844417</v>
      </c>
      <c r="N184" s="120">
        <v>50.566000000000003</v>
      </c>
      <c r="O184" s="126">
        <f t="shared" si="26"/>
        <v>0</v>
      </c>
      <c r="P184" s="79">
        <f t="shared" si="29"/>
        <v>0</v>
      </c>
      <c r="Q184" s="97"/>
    </row>
    <row r="185" spans="2:17">
      <c r="B185" s="35" t="s">
        <v>989</v>
      </c>
      <c r="C185" s="120">
        <v>2E-3</v>
      </c>
      <c r="D185" s="110">
        <v>0</v>
      </c>
      <c r="E185" s="110">
        <v>0</v>
      </c>
      <c r="F185" s="120">
        <v>1E-3</v>
      </c>
      <c r="G185" s="120">
        <v>1E-3</v>
      </c>
      <c r="H185" s="115">
        <f t="shared" si="27"/>
        <v>1E-3</v>
      </c>
      <c r="J185" s="292">
        <v>0</v>
      </c>
      <c r="K185" s="115">
        <f t="shared" si="28"/>
        <v>1E-3</v>
      </c>
      <c r="M185" s="123">
        <f t="shared" si="30"/>
        <v>1</v>
      </c>
      <c r="N185" s="120">
        <v>2E-3</v>
      </c>
      <c r="O185" s="126">
        <f t="shared" si="26"/>
        <v>0</v>
      </c>
      <c r="P185" s="79">
        <f t="shared" si="29"/>
        <v>0</v>
      </c>
      <c r="Q185" s="97"/>
    </row>
    <row r="186" spans="2:17">
      <c r="B186" s="35" t="s">
        <v>990</v>
      </c>
      <c r="C186" s="120">
        <v>1.4999999999999999E-2</v>
      </c>
      <c r="D186" s="110">
        <v>0</v>
      </c>
      <c r="E186" s="110">
        <v>0</v>
      </c>
      <c r="F186" s="120">
        <v>1.2999999999999999E-2</v>
      </c>
      <c r="G186" s="120">
        <v>7.0000000000000001E-3</v>
      </c>
      <c r="H186" s="115">
        <f t="shared" si="27"/>
        <v>2E-3</v>
      </c>
      <c r="J186" s="292">
        <v>1E-3</v>
      </c>
      <c r="K186" s="115">
        <f t="shared" si="28"/>
        <v>1E-3</v>
      </c>
      <c r="M186" s="123">
        <f t="shared" si="30"/>
        <v>7.1428571428571438E-2</v>
      </c>
      <c r="N186" s="120">
        <v>3.5000000000000003E-2</v>
      </c>
      <c r="O186" s="126">
        <f t="shared" si="26"/>
        <v>0</v>
      </c>
      <c r="P186" s="79">
        <f t="shared" si="29"/>
        <v>0</v>
      </c>
      <c r="Q186" s="97"/>
    </row>
    <row r="187" spans="2:17">
      <c r="B187" s="35" t="s">
        <v>991</v>
      </c>
      <c r="C187" s="120">
        <v>4.0000000000000001E-3</v>
      </c>
      <c r="D187" s="110">
        <v>0</v>
      </c>
      <c r="E187" s="110">
        <v>0</v>
      </c>
      <c r="F187" s="120">
        <v>8.0000000000000002E-3</v>
      </c>
      <c r="G187" s="120">
        <v>8.0000000000000002E-3</v>
      </c>
      <c r="H187" s="115">
        <f t="shared" si="27"/>
        <v>-4.0000000000000001E-3</v>
      </c>
      <c r="J187" s="292">
        <v>1E-3</v>
      </c>
      <c r="K187" s="115">
        <f t="shared" si="28"/>
        <v>-5.0000000000000001E-3</v>
      </c>
      <c r="M187" s="123">
        <f t="shared" si="30"/>
        <v>-0.55555555555555547</v>
      </c>
      <c r="N187" s="120">
        <v>2.3E-2</v>
      </c>
      <c r="O187" s="126">
        <f t="shared" si="26"/>
        <v>4.307552506723995E-6</v>
      </c>
      <c r="P187" s="79">
        <f t="shared" si="29"/>
        <v>1.3294915144209857E-4</v>
      </c>
      <c r="Q187" s="97"/>
    </row>
    <row r="188" spans="2:17">
      <c r="B188" s="35" t="s">
        <v>992</v>
      </c>
      <c r="C188" s="120">
        <v>16.355</v>
      </c>
      <c r="D188" s="110">
        <v>0</v>
      </c>
      <c r="E188" s="110">
        <v>0</v>
      </c>
      <c r="F188" s="120">
        <v>18.042000000000002</v>
      </c>
      <c r="G188" s="120">
        <v>17.515999999999998</v>
      </c>
      <c r="H188" s="115">
        <f>+C188+D188-E188-F188</f>
        <v>-1.6870000000000012</v>
      </c>
      <c r="J188" s="292">
        <v>1.5880000000000001</v>
      </c>
      <c r="K188" s="115">
        <f>+H188-J188</f>
        <v>-3.2750000000000012</v>
      </c>
      <c r="M188" s="123">
        <f>+IF(ISERROR(K188/(F188+J188)),0,K188/(F188+J188))</f>
        <v>-0.1668364747834947</v>
      </c>
      <c r="N188" s="120">
        <v>37.970999999999997</v>
      </c>
      <c r="O188" s="126">
        <f t="shared" si="26"/>
        <v>7.1113946188181218E-3</v>
      </c>
      <c r="P188" s="79">
        <f>(M188^2*O188)*100</f>
        <v>1.9794146864331227E-2</v>
      </c>
      <c r="Q188" s="97"/>
    </row>
    <row r="189" spans="2:17">
      <c r="B189" s="35" t="s">
        <v>993</v>
      </c>
      <c r="C189" s="120">
        <v>83.963999999999999</v>
      </c>
      <c r="D189" s="110">
        <v>0</v>
      </c>
      <c r="E189" s="110">
        <v>0</v>
      </c>
      <c r="F189" s="120">
        <v>79.861000000000004</v>
      </c>
      <c r="G189" s="120">
        <v>77.534999999999997</v>
      </c>
      <c r="H189" s="115">
        <f t="shared" ref="H189:H212" si="31">+C189+D189-E189-F189</f>
        <v>4.1029999999999944</v>
      </c>
      <c r="J189" s="292">
        <v>7.0279999999999996</v>
      </c>
      <c r="K189" s="115">
        <f t="shared" ref="K189:K212" si="32">+H189-J189</f>
        <v>-2.9250000000000052</v>
      </c>
      <c r="M189" s="123">
        <f>+IF(ISERROR(K189/(F189+J189)),0,K189/(F189+J189))</f>
        <v>-3.3663639816317426E-2</v>
      </c>
      <c r="N189" s="120">
        <v>206.81</v>
      </c>
      <c r="O189" s="126">
        <f t="shared" si="26"/>
        <v>3.8732388431112583E-2</v>
      </c>
      <c r="P189" s="79">
        <f t="shared" ref="P189:P212" si="33">(M189^2*O189)*100</f>
        <v>4.3893116874509173E-3</v>
      </c>
      <c r="Q189" s="97"/>
    </row>
    <row r="190" spans="2:17">
      <c r="B190" s="35" t="s">
        <v>994</v>
      </c>
      <c r="C190" s="120">
        <v>4.5270000000000001</v>
      </c>
      <c r="D190" s="110">
        <v>0</v>
      </c>
      <c r="E190" s="110">
        <v>0</v>
      </c>
      <c r="F190" s="120">
        <v>5.1630000000000003</v>
      </c>
      <c r="G190" s="120">
        <v>5.0129999999999999</v>
      </c>
      <c r="H190" s="115">
        <f t="shared" si="31"/>
        <v>-0.63600000000000012</v>
      </c>
      <c r="J190" s="292">
        <v>0.45400000000000001</v>
      </c>
      <c r="K190" s="115">
        <f t="shared" si="32"/>
        <v>-1.0900000000000001</v>
      </c>
      <c r="M190" s="123">
        <f t="shared" ref="M190:M212" si="34">+IF(ISERROR(K190/(F190+J190)),0,K190/(F190+J190))</f>
        <v>-0.19405376535517183</v>
      </c>
      <c r="N190" s="120">
        <v>8.4499999999999993</v>
      </c>
      <c r="O190" s="126">
        <f t="shared" si="26"/>
        <v>1.5825573339920765E-3</v>
      </c>
      <c r="P190" s="79">
        <f t="shared" si="33"/>
        <v>5.9594146058616557E-3</v>
      </c>
      <c r="Q190" s="97"/>
    </row>
    <row r="191" spans="2:17">
      <c r="B191" s="35" t="s">
        <v>995</v>
      </c>
      <c r="C191" s="120">
        <v>51.444000000000003</v>
      </c>
      <c r="D191" s="110">
        <v>0</v>
      </c>
      <c r="E191" s="110">
        <v>0</v>
      </c>
      <c r="F191" s="120">
        <v>49.576000000000001</v>
      </c>
      <c r="G191" s="120">
        <v>48.131999999999998</v>
      </c>
      <c r="H191" s="115">
        <f t="shared" si="31"/>
        <v>1.8680000000000021</v>
      </c>
      <c r="J191" s="292">
        <v>4.3630000000000004</v>
      </c>
      <c r="K191" s="115">
        <f t="shared" si="32"/>
        <v>-2.4949999999999983</v>
      </c>
      <c r="M191" s="123">
        <f t="shared" si="34"/>
        <v>-4.6255955801924362E-2</v>
      </c>
      <c r="N191" s="120">
        <v>119.55800000000001</v>
      </c>
      <c r="O191" s="126">
        <f t="shared" si="26"/>
        <v>2.2391407069517717E-2</v>
      </c>
      <c r="P191" s="79">
        <f t="shared" si="33"/>
        <v>4.7908955666540283E-3</v>
      </c>
      <c r="Q191" s="97"/>
    </row>
    <row r="192" spans="2:17">
      <c r="B192" s="35" t="s">
        <v>996</v>
      </c>
      <c r="C192" s="120">
        <v>50.790999999999997</v>
      </c>
      <c r="D192" s="110">
        <v>0</v>
      </c>
      <c r="E192" s="110">
        <v>0</v>
      </c>
      <c r="F192" s="120">
        <v>59.573</v>
      </c>
      <c r="G192" s="120">
        <v>49.86</v>
      </c>
      <c r="H192" s="115">
        <f t="shared" si="31"/>
        <v>-8.7820000000000036</v>
      </c>
      <c r="J192" s="292">
        <v>4.766</v>
      </c>
      <c r="K192" s="115">
        <f t="shared" si="32"/>
        <v>-13.548000000000004</v>
      </c>
      <c r="M192" s="123">
        <f t="shared" si="34"/>
        <v>-0.21057212577130519</v>
      </c>
      <c r="N192" s="120">
        <v>141.07599999999999</v>
      </c>
      <c r="O192" s="126">
        <f t="shared" si="26"/>
        <v>2.6421403366895406E-2</v>
      </c>
      <c r="P192" s="79">
        <f t="shared" si="33"/>
        <v>0.11715414105702238</v>
      </c>
      <c r="Q192" s="97"/>
    </row>
    <row r="193" spans="2:17">
      <c r="B193" s="35" t="s">
        <v>997</v>
      </c>
      <c r="C193" s="120">
        <v>16.782</v>
      </c>
      <c r="D193" s="110">
        <v>0</v>
      </c>
      <c r="E193" s="110">
        <v>0</v>
      </c>
      <c r="F193" s="120">
        <v>16.22</v>
      </c>
      <c r="G193" s="120">
        <v>15.747</v>
      </c>
      <c r="H193" s="115">
        <f t="shared" si="31"/>
        <v>0.56200000000000117</v>
      </c>
      <c r="J193" s="292">
        <v>1.298</v>
      </c>
      <c r="K193" s="115">
        <f t="shared" si="32"/>
        <v>-0.73599999999999888</v>
      </c>
      <c r="M193" s="123">
        <f t="shared" si="34"/>
        <v>-4.2013928530654117E-2</v>
      </c>
      <c r="N193" s="120">
        <v>31.934999999999999</v>
      </c>
      <c r="O193" s="126">
        <f t="shared" si="26"/>
        <v>5.9809430131404686E-3</v>
      </c>
      <c r="P193" s="79">
        <f t="shared" si="33"/>
        <v>1.0557382318346774E-3</v>
      </c>
      <c r="Q193" s="97"/>
    </row>
    <row r="194" spans="2:17">
      <c r="B194" s="35" t="s">
        <v>998</v>
      </c>
      <c r="C194" s="120">
        <v>9.0060000000000002</v>
      </c>
      <c r="D194" s="110">
        <v>0</v>
      </c>
      <c r="E194" s="110">
        <v>0</v>
      </c>
      <c r="F194" s="120">
        <v>14.37</v>
      </c>
      <c r="G194" s="120">
        <v>13.951000000000001</v>
      </c>
      <c r="H194" s="115">
        <f t="shared" si="31"/>
        <v>-5.363999999999999</v>
      </c>
      <c r="J194" s="292">
        <v>1.1499999999999999</v>
      </c>
      <c r="K194" s="115">
        <f t="shared" si="32"/>
        <v>-6.5139999999999993</v>
      </c>
      <c r="M194" s="123">
        <f t="shared" si="34"/>
        <v>-0.41971649484536078</v>
      </c>
      <c r="N194" s="120">
        <v>30.978000000000002</v>
      </c>
      <c r="O194" s="126">
        <f t="shared" si="26"/>
        <v>5.8017113718824322E-3</v>
      </c>
      <c r="P194" s="79">
        <f t="shared" si="33"/>
        <v>0.1022040707646702</v>
      </c>
      <c r="Q194" s="97"/>
    </row>
    <row r="195" spans="2:17">
      <c r="B195" s="35" t="s">
        <v>999</v>
      </c>
      <c r="C195" s="120">
        <v>8.9079999999999995</v>
      </c>
      <c r="D195" s="110">
        <v>0</v>
      </c>
      <c r="E195" s="110">
        <v>0</v>
      </c>
      <c r="F195" s="120">
        <v>5.2039999999999997</v>
      </c>
      <c r="G195" s="120">
        <v>5.0519999999999996</v>
      </c>
      <c r="H195" s="115">
        <f t="shared" si="31"/>
        <v>3.7039999999999997</v>
      </c>
      <c r="J195" s="292">
        <v>0.41599999999999998</v>
      </c>
      <c r="K195" s="115">
        <f t="shared" si="32"/>
        <v>3.2879999999999998</v>
      </c>
      <c r="M195" s="123">
        <f t="shared" si="34"/>
        <v>0.58505338078291813</v>
      </c>
      <c r="N195" s="120">
        <v>12.856</v>
      </c>
      <c r="O195" s="126">
        <f t="shared" si="26"/>
        <v>0</v>
      </c>
      <c r="P195" s="79">
        <f t="shared" si="33"/>
        <v>0</v>
      </c>
      <c r="Q195" s="97"/>
    </row>
    <row r="196" spans="2:17">
      <c r="B196" s="35" t="s">
        <v>1000</v>
      </c>
      <c r="C196" s="120">
        <v>3.4049999999999998</v>
      </c>
      <c r="D196" s="110">
        <v>0</v>
      </c>
      <c r="E196" s="110">
        <v>0</v>
      </c>
      <c r="F196" s="120">
        <v>3.133</v>
      </c>
      <c r="G196" s="120">
        <v>3.0419999999999998</v>
      </c>
      <c r="H196" s="115">
        <f t="shared" si="31"/>
        <v>0.2719999999999998</v>
      </c>
      <c r="J196" s="292">
        <v>0.251</v>
      </c>
      <c r="K196" s="115">
        <f t="shared" si="32"/>
        <v>2.0999999999999797E-2</v>
      </c>
      <c r="M196" s="123">
        <f t="shared" si="34"/>
        <v>6.2056737588651887E-3</v>
      </c>
      <c r="N196" s="120">
        <v>4.867</v>
      </c>
      <c r="O196" s="126">
        <f t="shared" si="26"/>
        <v>0</v>
      </c>
      <c r="P196" s="79">
        <f t="shared" si="33"/>
        <v>0</v>
      </c>
      <c r="Q196" s="97"/>
    </row>
    <row r="197" spans="2:17">
      <c r="B197" s="35" t="s">
        <v>1001</v>
      </c>
      <c r="C197" s="120">
        <v>6.2350000000000003</v>
      </c>
      <c r="D197" s="110">
        <v>0</v>
      </c>
      <c r="E197" s="110">
        <v>0</v>
      </c>
      <c r="F197" s="120">
        <v>6.2889999999999997</v>
      </c>
      <c r="G197" s="120">
        <v>6.1059999999999999</v>
      </c>
      <c r="H197" s="115">
        <f t="shared" si="31"/>
        <v>-5.3999999999999382E-2</v>
      </c>
      <c r="J197" s="292">
        <v>0.503</v>
      </c>
      <c r="K197" s="115">
        <f t="shared" si="32"/>
        <v>-0.55699999999999938</v>
      </c>
      <c r="M197" s="123">
        <f t="shared" si="34"/>
        <v>-8.2008244994110635E-2</v>
      </c>
      <c r="N197" s="120">
        <v>12.391999999999999</v>
      </c>
      <c r="O197" s="126">
        <f t="shared" si="26"/>
        <v>2.3208343766662498E-3</v>
      </c>
      <c r="P197" s="79">
        <f t="shared" si="33"/>
        <v>1.5608428690059867E-3</v>
      </c>
      <c r="Q197" s="97"/>
    </row>
    <row r="198" spans="2:17">
      <c r="B198" s="35" t="s">
        <v>1002</v>
      </c>
      <c r="C198" s="120">
        <v>114.414</v>
      </c>
      <c r="D198" s="110">
        <v>0</v>
      </c>
      <c r="E198" s="110">
        <v>0</v>
      </c>
      <c r="F198" s="120">
        <v>110.736</v>
      </c>
      <c r="G198" s="120">
        <v>107.511</v>
      </c>
      <c r="H198" s="115">
        <f t="shared" si="31"/>
        <v>3.6779999999999973</v>
      </c>
      <c r="J198" s="292">
        <v>8.859</v>
      </c>
      <c r="K198" s="115">
        <f t="shared" si="32"/>
        <v>-5.1810000000000027</v>
      </c>
      <c r="M198" s="123">
        <f t="shared" si="34"/>
        <v>-4.3321209080647211E-2</v>
      </c>
      <c r="N198" s="120">
        <v>160.66399999999999</v>
      </c>
      <c r="O198" s="126">
        <f t="shared" si="26"/>
        <v>3.0089939823491476E-2</v>
      </c>
      <c r="P198" s="79">
        <f t="shared" si="33"/>
        <v>5.6470607195445626E-3</v>
      </c>
      <c r="Q198" s="97"/>
    </row>
    <row r="199" spans="2:17">
      <c r="B199" s="35" t="s">
        <v>1003</v>
      </c>
      <c r="C199" s="120">
        <v>58.957000000000001</v>
      </c>
      <c r="D199" s="110">
        <v>0</v>
      </c>
      <c r="E199" s="110">
        <v>0</v>
      </c>
      <c r="F199" s="120">
        <v>67.403999999999996</v>
      </c>
      <c r="G199" s="120">
        <v>65.441000000000003</v>
      </c>
      <c r="H199" s="115">
        <f t="shared" si="31"/>
        <v>-8.4469999999999956</v>
      </c>
      <c r="J199" s="292">
        <v>5.3920000000000003</v>
      </c>
      <c r="K199" s="115">
        <f t="shared" si="32"/>
        <v>-13.838999999999995</v>
      </c>
      <c r="M199" s="123">
        <f t="shared" si="34"/>
        <v>-0.19010659926369575</v>
      </c>
      <c r="N199" s="120">
        <v>175.15700000000001</v>
      </c>
      <c r="O199" s="126">
        <f t="shared" si="26"/>
        <v>3.2804259757402386E-2</v>
      </c>
      <c r="P199" s="79">
        <f t="shared" si="33"/>
        <v>0.11855629757860152</v>
      </c>
      <c r="Q199" s="97"/>
    </row>
    <row r="200" spans="2:17">
      <c r="B200" s="35" t="s">
        <v>1004</v>
      </c>
      <c r="C200" s="120">
        <v>140.88300000000001</v>
      </c>
      <c r="D200" s="110">
        <v>0</v>
      </c>
      <c r="E200" s="110">
        <v>0</v>
      </c>
      <c r="F200" s="120">
        <v>127.43899999999999</v>
      </c>
      <c r="G200" s="120">
        <v>123.72799999999999</v>
      </c>
      <c r="H200" s="115">
        <f t="shared" si="31"/>
        <v>13.444000000000017</v>
      </c>
      <c r="J200" s="292">
        <v>10.506</v>
      </c>
      <c r="K200" s="115">
        <f t="shared" si="32"/>
        <v>2.9380000000000166</v>
      </c>
      <c r="M200" s="123">
        <f t="shared" si="34"/>
        <v>2.1298343542716421E-2</v>
      </c>
      <c r="N200" s="120">
        <v>388.012</v>
      </c>
      <c r="O200" s="126">
        <f t="shared" si="26"/>
        <v>0</v>
      </c>
      <c r="P200" s="79">
        <f t="shared" si="33"/>
        <v>0</v>
      </c>
      <c r="Q200" s="97"/>
    </row>
    <row r="201" spans="2:17">
      <c r="B201" s="35" t="s">
        <v>1005</v>
      </c>
      <c r="C201" s="120">
        <v>13.993</v>
      </c>
      <c r="D201" s="110">
        <v>0</v>
      </c>
      <c r="E201" s="110">
        <v>0</v>
      </c>
      <c r="F201" s="120">
        <v>11.494999999999999</v>
      </c>
      <c r="G201" s="120">
        <v>11.16</v>
      </c>
      <c r="H201" s="115">
        <f t="shared" si="31"/>
        <v>2.4980000000000011</v>
      </c>
      <c r="J201" s="292">
        <v>0.94799999999999995</v>
      </c>
      <c r="K201" s="115">
        <f t="shared" si="32"/>
        <v>1.5500000000000012</v>
      </c>
      <c r="M201" s="123">
        <f t="shared" si="34"/>
        <v>0.12456803021779324</v>
      </c>
      <c r="N201" s="120">
        <v>17.981999999999999</v>
      </c>
      <c r="O201" s="126">
        <f t="shared" si="26"/>
        <v>0</v>
      </c>
      <c r="P201" s="79">
        <f t="shared" si="33"/>
        <v>0</v>
      </c>
      <c r="Q201" s="97"/>
    </row>
    <row r="202" spans="2:17">
      <c r="B202" s="35"/>
      <c r="C202" s="120"/>
      <c r="D202" s="110"/>
      <c r="E202" s="110"/>
      <c r="F202" s="120"/>
      <c r="G202" s="120"/>
      <c r="H202" s="115">
        <f t="shared" si="31"/>
        <v>0</v>
      </c>
      <c r="J202" s="292"/>
      <c r="K202" s="115">
        <f t="shared" si="32"/>
        <v>0</v>
      </c>
      <c r="M202" s="123">
        <f t="shared" si="34"/>
        <v>0</v>
      </c>
      <c r="N202" s="120"/>
      <c r="O202" s="126">
        <f t="shared" si="26"/>
        <v>0</v>
      </c>
      <c r="P202" s="79">
        <f t="shared" si="33"/>
        <v>0</v>
      </c>
      <c r="Q202" s="97"/>
    </row>
    <row r="203" spans="2:17">
      <c r="B203" s="35"/>
      <c r="C203" s="120"/>
      <c r="D203" s="110"/>
      <c r="E203" s="110"/>
      <c r="F203" s="120"/>
      <c r="G203" s="120"/>
      <c r="H203" s="115">
        <f t="shared" si="31"/>
        <v>0</v>
      </c>
      <c r="J203" s="292"/>
      <c r="K203" s="115">
        <f t="shared" si="32"/>
        <v>0</v>
      </c>
      <c r="M203" s="123">
        <f t="shared" si="34"/>
        <v>0</v>
      </c>
      <c r="N203" s="120"/>
      <c r="O203" s="126">
        <f t="shared" si="26"/>
        <v>0</v>
      </c>
      <c r="P203" s="79">
        <f t="shared" si="33"/>
        <v>0</v>
      </c>
      <c r="Q203" s="97"/>
    </row>
    <row r="204" spans="2:17">
      <c r="B204" s="35"/>
      <c r="C204" s="110"/>
      <c r="D204" s="110"/>
      <c r="E204" s="110"/>
      <c r="F204" s="110"/>
      <c r="G204" s="110"/>
      <c r="H204" s="115">
        <f t="shared" si="31"/>
        <v>0</v>
      </c>
      <c r="J204" s="117"/>
      <c r="K204" s="115">
        <f t="shared" si="32"/>
        <v>0</v>
      </c>
      <c r="M204" s="123">
        <f t="shared" si="34"/>
        <v>0</v>
      </c>
      <c r="N204" s="120"/>
      <c r="O204" s="126">
        <f t="shared" si="26"/>
        <v>0</v>
      </c>
      <c r="P204" s="79">
        <f t="shared" si="33"/>
        <v>0</v>
      </c>
      <c r="Q204" s="97"/>
    </row>
    <row r="205" spans="2:17">
      <c r="B205" s="35"/>
      <c r="C205" s="110"/>
      <c r="D205" s="110"/>
      <c r="E205" s="110"/>
      <c r="F205" s="110"/>
      <c r="G205" s="110"/>
      <c r="H205" s="115">
        <f t="shared" si="31"/>
        <v>0</v>
      </c>
      <c r="J205" s="117"/>
      <c r="K205" s="115">
        <f t="shared" si="32"/>
        <v>0</v>
      </c>
      <c r="M205" s="123">
        <f t="shared" si="34"/>
        <v>0</v>
      </c>
      <c r="N205" s="120"/>
      <c r="O205" s="126">
        <f t="shared" si="26"/>
        <v>0</v>
      </c>
      <c r="P205" s="79">
        <f t="shared" si="33"/>
        <v>0</v>
      </c>
      <c r="Q205" s="97"/>
    </row>
    <row r="206" spans="2:17">
      <c r="B206" s="35"/>
      <c r="C206" s="110"/>
      <c r="D206" s="110"/>
      <c r="E206" s="110"/>
      <c r="F206" s="110"/>
      <c r="G206" s="110"/>
      <c r="H206" s="115">
        <f t="shared" si="31"/>
        <v>0</v>
      </c>
      <c r="J206" s="117"/>
      <c r="K206" s="115">
        <f t="shared" si="32"/>
        <v>0</v>
      </c>
      <c r="M206" s="123">
        <f t="shared" si="34"/>
        <v>0</v>
      </c>
      <c r="N206" s="120"/>
      <c r="O206" s="126">
        <f t="shared" ref="O206:O262" si="35">IF(K206&lt;0,N206/$N$263,0)</f>
        <v>0</v>
      </c>
      <c r="P206" s="79">
        <f t="shared" si="33"/>
        <v>0</v>
      </c>
      <c r="Q206" s="97"/>
    </row>
    <row r="207" spans="2:17">
      <c r="B207" s="35"/>
      <c r="C207" s="110"/>
      <c r="D207" s="110"/>
      <c r="E207" s="110"/>
      <c r="F207" s="110"/>
      <c r="G207" s="110"/>
      <c r="H207" s="115">
        <f t="shared" si="31"/>
        <v>0</v>
      </c>
      <c r="J207" s="117"/>
      <c r="K207" s="115">
        <f t="shared" si="32"/>
        <v>0</v>
      </c>
      <c r="M207" s="123">
        <f t="shared" si="34"/>
        <v>0</v>
      </c>
      <c r="N207" s="120"/>
      <c r="O207" s="126">
        <f t="shared" si="35"/>
        <v>0</v>
      </c>
      <c r="P207" s="79">
        <f t="shared" si="33"/>
        <v>0</v>
      </c>
      <c r="Q207" s="97"/>
    </row>
    <row r="208" spans="2:17">
      <c r="B208" s="35"/>
      <c r="C208" s="110"/>
      <c r="D208" s="110"/>
      <c r="E208" s="110"/>
      <c r="F208" s="110"/>
      <c r="G208" s="110"/>
      <c r="H208" s="115">
        <f t="shared" si="31"/>
        <v>0</v>
      </c>
      <c r="J208" s="117"/>
      <c r="K208" s="115">
        <f t="shared" si="32"/>
        <v>0</v>
      </c>
      <c r="M208" s="123">
        <f t="shared" si="34"/>
        <v>0</v>
      </c>
      <c r="N208" s="120"/>
      <c r="O208" s="126">
        <f t="shared" si="35"/>
        <v>0</v>
      </c>
      <c r="P208" s="79">
        <f t="shared" si="33"/>
        <v>0</v>
      </c>
      <c r="Q208" s="97"/>
    </row>
    <row r="209" spans="2:17">
      <c r="B209" s="35"/>
      <c r="C209" s="110"/>
      <c r="D209" s="110"/>
      <c r="E209" s="110"/>
      <c r="F209" s="110"/>
      <c r="G209" s="110"/>
      <c r="H209" s="115">
        <f t="shared" si="31"/>
        <v>0</v>
      </c>
      <c r="J209" s="117"/>
      <c r="K209" s="115">
        <f t="shared" si="32"/>
        <v>0</v>
      </c>
      <c r="M209" s="123">
        <f t="shared" si="34"/>
        <v>0</v>
      </c>
      <c r="N209" s="120"/>
      <c r="O209" s="126">
        <f t="shared" si="35"/>
        <v>0</v>
      </c>
      <c r="P209" s="79">
        <f t="shared" si="33"/>
        <v>0</v>
      </c>
      <c r="Q209" s="97"/>
    </row>
    <row r="210" spans="2:17">
      <c r="B210" s="35"/>
      <c r="C210" s="110"/>
      <c r="D210" s="110"/>
      <c r="E210" s="110"/>
      <c r="F210" s="110"/>
      <c r="G210" s="110"/>
      <c r="H210" s="115">
        <f t="shared" si="31"/>
        <v>0</v>
      </c>
      <c r="J210" s="117"/>
      <c r="K210" s="115">
        <f t="shared" si="32"/>
        <v>0</v>
      </c>
      <c r="M210" s="123">
        <f t="shared" si="34"/>
        <v>0</v>
      </c>
      <c r="N210" s="120"/>
      <c r="O210" s="126">
        <f t="shared" si="35"/>
        <v>0</v>
      </c>
      <c r="P210" s="79">
        <f t="shared" si="33"/>
        <v>0</v>
      </c>
      <c r="Q210" s="97"/>
    </row>
    <row r="211" spans="2:17">
      <c r="B211" s="35"/>
      <c r="C211" s="110"/>
      <c r="D211" s="110"/>
      <c r="E211" s="110"/>
      <c r="F211" s="110"/>
      <c r="G211" s="110"/>
      <c r="H211" s="115">
        <f t="shared" si="31"/>
        <v>0</v>
      </c>
      <c r="J211" s="117"/>
      <c r="K211" s="115">
        <f t="shared" si="32"/>
        <v>0</v>
      </c>
      <c r="M211" s="123">
        <f t="shared" si="34"/>
        <v>0</v>
      </c>
      <c r="N211" s="120"/>
      <c r="O211" s="126">
        <f t="shared" si="35"/>
        <v>0</v>
      </c>
      <c r="P211" s="79">
        <f t="shared" si="33"/>
        <v>0</v>
      </c>
      <c r="Q211" s="97"/>
    </row>
    <row r="212" spans="2:17">
      <c r="B212" s="35"/>
      <c r="C212" s="110"/>
      <c r="D212" s="110"/>
      <c r="E212" s="110"/>
      <c r="F212" s="110"/>
      <c r="G212" s="110"/>
      <c r="H212" s="115">
        <f t="shared" si="31"/>
        <v>0</v>
      </c>
      <c r="J212" s="117"/>
      <c r="K212" s="115">
        <f t="shared" si="32"/>
        <v>0</v>
      </c>
      <c r="M212" s="123">
        <f t="shared" si="34"/>
        <v>0</v>
      </c>
      <c r="N212" s="120"/>
      <c r="O212" s="126">
        <f t="shared" si="35"/>
        <v>0</v>
      </c>
      <c r="P212" s="79">
        <f t="shared" si="33"/>
        <v>0</v>
      </c>
      <c r="Q212" s="97"/>
    </row>
    <row r="213" spans="2:17">
      <c r="B213" s="35"/>
      <c r="C213" s="110"/>
      <c r="D213" s="110"/>
      <c r="E213" s="110"/>
      <c r="F213" s="110"/>
      <c r="G213" s="110"/>
      <c r="H213" s="115">
        <f>+C213+D213-E213-F213</f>
        <v>0</v>
      </c>
      <c r="J213" s="117"/>
      <c r="K213" s="115">
        <f>+H213-J213</f>
        <v>0</v>
      </c>
      <c r="M213" s="123">
        <f>+IF(ISERROR(K213/(F213+J213)),0,K213/(F213+J213))</f>
        <v>0</v>
      </c>
      <c r="N213" s="120"/>
      <c r="O213" s="126">
        <f t="shared" si="35"/>
        <v>0</v>
      </c>
      <c r="P213" s="79">
        <f>(M213^2*O213)*100</f>
        <v>0</v>
      </c>
      <c r="Q213" s="97"/>
    </row>
    <row r="214" spans="2:17">
      <c r="B214" s="35"/>
      <c r="C214" s="110"/>
      <c r="D214" s="110"/>
      <c r="E214" s="110"/>
      <c r="F214" s="110"/>
      <c r="G214" s="110"/>
      <c r="H214" s="115">
        <f t="shared" ref="H214:H237" si="36">+C214+D214-E214-F214</f>
        <v>0</v>
      </c>
      <c r="J214" s="117"/>
      <c r="K214" s="115">
        <f t="shared" ref="K214:K237" si="37">+H214-J214</f>
        <v>0</v>
      </c>
      <c r="M214" s="123">
        <f>+IF(ISERROR(K214/(F214+J214)),0,K214/(F214+J214))</f>
        <v>0</v>
      </c>
      <c r="N214" s="120"/>
      <c r="O214" s="126">
        <f t="shared" si="35"/>
        <v>0</v>
      </c>
      <c r="P214" s="79">
        <f t="shared" ref="P214:P237" si="38">(M214^2*O214)*100</f>
        <v>0</v>
      </c>
      <c r="Q214" s="97"/>
    </row>
    <row r="215" spans="2:17">
      <c r="B215" s="35"/>
      <c r="C215" s="110"/>
      <c r="D215" s="110"/>
      <c r="E215" s="110"/>
      <c r="F215" s="110"/>
      <c r="G215" s="110"/>
      <c r="H215" s="115">
        <f t="shared" si="36"/>
        <v>0</v>
      </c>
      <c r="J215" s="117"/>
      <c r="K215" s="115">
        <f t="shared" si="37"/>
        <v>0</v>
      </c>
      <c r="M215" s="123">
        <f t="shared" ref="M215:M237" si="39">+IF(ISERROR(K215/(F215+J215)),0,K215/(F215+J215))</f>
        <v>0</v>
      </c>
      <c r="N215" s="120"/>
      <c r="O215" s="126">
        <f t="shared" si="35"/>
        <v>0</v>
      </c>
      <c r="P215" s="79">
        <f t="shared" si="38"/>
        <v>0</v>
      </c>
      <c r="Q215" s="97"/>
    </row>
    <row r="216" spans="2:17">
      <c r="B216" s="35"/>
      <c r="C216" s="110"/>
      <c r="D216" s="110"/>
      <c r="E216" s="110"/>
      <c r="F216" s="110"/>
      <c r="G216" s="110"/>
      <c r="H216" s="115">
        <f t="shared" si="36"/>
        <v>0</v>
      </c>
      <c r="J216" s="117"/>
      <c r="K216" s="115">
        <f t="shared" si="37"/>
        <v>0</v>
      </c>
      <c r="M216" s="123">
        <f t="shared" si="39"/>
        <v>0</v>
      </c>
      <c r="N216" s="120"/>
      <c r="O216" s="126">
        <f t="shared" si="35"/>
        <v>0</v>
      </c>
      <c r="P216" s="79">
        <f t="shared" si="38"/>
        <v>0</v>
      </c>
      <c r="Q216" s="97"/>
    </row>
    <row r="217" spans="2:17">
      <c r="B217" s="35"/>
      <c r="C217" s="110"/>
      <c r="D217" s="110"/>
      <c r="E217" s="110"/>
      <c r="F217" s="110"/>
      <c r="G217" s="110"/>
      <c r="H217" s="115">
        <f t="shared" si="36"/>
        <v>0</v>
      </c>
      <c r="J217" s="117"/>
      <c r="K217" s="115">
        <f t="shared" si="37"/>
        <v>0</v>
      </c>
      <c r="M217" s="123">
        <f t="shared" si="39"/>
        <v>0</v>
      </c>
      <c r="N217" s="120"/>
      <c r="O217" s="126">
        <f t="shared" si="35"/>
        <v>0</v>
      </c>
      <c r="P217" s="79">
        <f t="shared" si="38"/>
        <v>0</v>
      </c>
      <c r="Q217" s="97"/>
    </row>
    <row r="218" spans="2:17">
      <c r="B218" s="35"/>
      <c r="C218" s="110"/>
      <c r="D218" s="110"/>
      <c r="E218" s="110"/>
      <c r="F218" s="110"/>
      <c r="G218" s="110"/>
      <c r="H218" s="115">
        <f t="shared" si="36"/>
        <v>0</v>
      </c>
      <c r="J218" s="117"/>
      <c r="K218" s="115">
        <f t="shared" si="37"/>
        <v>0</v>
      </c>
      <c r="M218" s="123">
        <f t="shared" si="39"/>
        <v>0</v>
      </c>
      <c r="N218" s="120"/>
      <c r="O218" s="126">
        <f t="shared" si="35"/>
        <v>0</v>
      </c>
      <c r="P218" s="79">
        <f t="shared" si="38"/>
        <v>0</v>
      </c>
      <c r="Q218" s="97"/>
    </row>
    <row r="219" spans="2:17">
      <c r="B219" s="35"/>
      <c r="C219" s="110"/>
      <c r="D219" s="110"/>
      <c r="E219" s="110"/>
      <c r="F219" s="110"/>
      <c r="G219" s="110"/>
      <c r="H219" s="115">
        <f t="shared" si="36"/>
        <v>0</v>
      </c>
      <c r="J219" s="117"/>
      <c r="K219" s="115">
        <f t="shared" si="37"/>
        <v>0</v>
      </c>
      <c r="M219" s="123">
        <f t="shared" si="39"/>
        <v>0</v>
      </c>
      <c r="N219" s="120"/>
      <c r="O219" s="126">
        <f t="shared" si="35"/>
        <v>0</v>
      </c>
      <c r="P219" s="79">
        <f t="shared" si="38"/>
        <v>0</v>
      </c>
      <c r="Q219" s="97"/>
    </row>
    <row r="220" spans="2:17">
      <c r="B220" s="35"/>
      <c r="C220" s="110"/>
      <c r="D220" s="110"/>
      <c r="E220" s="110"/>
      <c r="F220" s="110"/>
      <c r="G220" s="110"/>
      <c r="H220" s="115">
        <f t="shared" si="36"/>
        <v>0</v>
      </c>
      <c r="J220" s="117"/>
      <c r="K220" s="115">
        <f t="shared" si="37"/>
        <v>0</v>
      </c>
      <c r="M220" s="123">
        <f t="shared" si="39"/>
        <v>0</v>
      </c>
      <c r="N220" s="120"/>
      <c r="O220" s="126">
        <f t="shared" si="35"/>
        <v>0</v>
      </c>
      <c r="P220" s="79">
        <f t="shared" si="38"/>
        <v>0</v>
      </c>
      <c r="Q220" s="97"/>
    </row>
    <row r="221" spans="2:17">
      <c r="B221" s="35"/>
      <c r="C221" s="110"/>
      <c r="D221" s="110"/>
      <c r="E221" s="110"/>
      <c r="F221" s="110"/>
      <c r="G221" s="110"/>
      <c r="H221" s="115">
        <f t="shared" si="36"/>
        <v>0</v>
      </c>
      <c r="J221" s="117"/>
      <c r="K221" s="115">
        <f t="shared" si="37"/>
        <v>0</v>
      </c>
      <c r="M221" s="123">
        <f t="shared" si="39"/>
        <v>0</v>
      </c>
      <c r="N221" s="120"/>
      <c r="O221" s="126">
        <f t="shared" si="35"/>
        <v>0</v>
      </c>
      <c r="P221" s="79">
        <f t="shared" si="38"/>
        <v>0</v>
      </c>
      <c r="Q221" s="97"/>
    </row>
    <row r="222" spans="2:17">
      <c r="B222" s="35"/>
      <c r="C222" s="110"/>
      <c r="D222" s="110"/>
      <c r="E222" s="110"/>
      <c r="F222" s="110"/>
      <c r="G222" s="110"/>
      <c r="H222" s="115">
        <f t="shared" si="36"/>
        <v>0</v>
      </c>
      <c r="J222" s="117"/>
      <c r="K222" s="115">
        <f t="shared" si="37"/>
        <v>0</v>
      </c>
      <c r="M222" s="123">
        <f t="shared" si="39"/>
        <v>0</v>
      </c>
      <c r="N222" s="120"/>
      <c r="O222" s="126">
        <f t="shared" si="35"/>
        <v>0</v>
      </c>
      <c r="P222" s="79">
        <f t="shared" si="38"/>
        <v>0</v>
      </c>
      <c r="Q222" s="97"/>
    </row>
    <row r="223" spans="2:17">
      <c r="B223" s="35"/>
      <c r="C223" s="110"/>
      <c r="D223" s="110"/>
      <c r="E223" s="110"/>
      <c r="F223" s="110"/>
      <c r="G223" s="110"/>
      <c r="H223" s="115">
        <f t="shared" si="36"/>
        <v>0</v>
      </c>
      <c r="J223" s="117"/>
      <c r="K223" s="115">
        <f t="shared" si="37"/>
        <v>0</v>
      </c>
      <c r="M223" s="123">
        <f t="shared" si="39"/>
        <v>0</v>
      </c>
      <c r="N223" s="120"/>
      <c r="O223" s="126">
        <f t="shared" si="35"/>
        <v>0</v>
      </c>
      <c r="P223" s="79">
        <f t="shared" si="38"/>
        <v>0</v>
      </c>
      <c r="Q223" s="97"/>
    </row>
    <row r="224" spans="2:17">
      <c r="B224" s="35"/>
      <c r="C224" s="110"/>
      <c r="D224" s="110"/>
      <c r="E224" s="110"/>
      <c r="F224" s="110"/>
      <c r="G224" s="110"/>
      <c r="H224" s="115">
        <f t="shared" si="36"/>
        <v>0</v>
      </c>
      <c r="J224" s="117"/>
      <c r="K224" s="115">
        <f t="shared" si="37"/>
        <v>0</v>
      </c>
      <c r="M224" s="123">
        <f t="shared" si="39"/>
        <v>0</v>
      </c>
      <c r="N224" s="120"/>
      <c r="O224" s="126">
        <f t="shared" si="35"/>
        <v>0</v>
      </c>
      <c r="P224" s="79">
        <f t="shared" si="38"/>
        <v>0</v>
      </c>
      <c r="Q224" s="97"/>
    </row>
    <row r="225" spans="2:17">
      <c r="B225" s="35"/>
      <c r="C225" s="110"/>
      <c r="D225" s="110"/>
      <c r="E225" s="110"/>
      <c r="F225" s="110"/>
      <c r="G225" s="110"/>
      <c r="H225" s="115">
        <f t="shared" si="36"/>
        <v>0</v>
      </c>
      <c r="J225" s="117"/>
      <c r="K225" s="115">
        <f t="shared" si="37"/>
        <v>0</v>
      </c>
      <c r="M225" s="123">
        <f t="shared" si="39"/>
        <v>0</v>
      </c>
      <c r="N225" s="120"/>
      <c r="O225" s="126">
        <f t="shared" si="35"/>
        <v>0</v>
      </c>
      <c r="P225" s="79">
        <f t="shared" si="38"/>
        <v>0</v>
      </c>
      <c r="Q225" s="97"/>
    </row>
    <row r="226" spans="2:17">
      <c r="B226" s="35"/>
      <c r="C226" s="110"/>
      <c r="D226" s="110"/>
      <c r="E226" s="110"/>
      <c r="F226" s="110"/>
      <c r="G226" s="110"/>
      <c r="H226" s="115">
        <f t="shared" si="36"/>
        <v>0</v>
      </c>
      <c r="J226" s="117"/>
      <c r="K226" s="115">
        <f t="shared" si="37"/>
        <v>0</v>
      </c>
      <c r="M226" s="123">
        <f t="shared" si="39"/>
        <v>0</v>
      </c>
      <c r="N226" s="120"/>
      <c r="O226" s="126">
        <f t="shared" si="35"/>
        <v>0</v>
      </c>
      <c r="P226" s="79">
        <f t="shared" si="38"/>
        <v>0</v>
      </c>
      <c r="Q226" s="97"/>
    </row>
    <row r="227" spans="2:17">
      <c r="B227" s="35"/>
      <c r="C227" s="110"/>
      <c r="D227" s="110"/>
      <c r="E227" s="110"/>
      <c r="F227" s="110"/>
      <c r="G227" s="110"/>
      <c r="H227" s="115">
        <f t="shared" si="36"/>
        <v>0</v>
      </c>
      <c r="J227" s="117"/>
      <c r="K227" s="115">
        <f t="shared" si="37"/>
        <v>0</v>
      </c>
      <c r="M227" s="123">
        <f t="shared" si="39"/>
        <v>0</v>
      </c>
      <c r="N227" s="120"/>
      <c r="O227" s="126">
        <f t="shared" si="35"/>
        <v>0</v>
      </c>
      <c r="P227" s="79">
        <f t="shared" si="38"/>
        <v>0</v>
      </c>
      <c r="Q227" s="97"/>
    </row>
    <row r="228" spans="2:17">
      <c r="B228" s="35"/>
      <c r="C228" s="110"/>
      <c r="D228" s="110"/>
      <c r="E228" s="110"/>
      <c r="F228" s="110"/>
      <c r="G228" s="110"/>
      <c r="H228" s="115">
        <f t="shared" si="36"/>
        <v>0</v>
      </c>
      <c r="J228" s="117"/>
      <c r="K228" s="115">
        <f t="shared" si="37"/>
        <v>0</v>
      </c>
      <c r="M228" s="123">
        <f t="shared" si="39"/>
        <v>0</v>
      </c>
      <c r="N228" s="120"/>
      <c r="O228" s="126">
        <f t="shared" si="35"/>
        <v>0</v>
      </c>
      <c r="P228" s="79">
        <f t="shared" si="38"/>
        <v>0</v>
      </c>
      <c r="Q228" s="97"/>
    </row>
    <row r="229" spans="2:17">
      <c r="B229" s="35"/>
      <c r="C229" s="110"/>
      <c r="D229" s="110"/>
      <c r="E229" s="110"/>
      <c r="F229" s="110"/>
      <c r="G229" s="110"/>
      <c r="H229" s="115">
        <f t="shared" si="36"/>
        <v>0</v>
      </c>
      <c r="J229" s="117"/>
      <c r="K229" s="115">
        <f t="shared" si="37"/>
        <v>0</v>
      </c>
      <c r="M229" s="123">
        <f t="shared" si="39"/>
        <v>0</v>
      </c>
      <c r="N229" s="120"/>
      <c r="O229" s="126">
        <f t="shared" si="35"/>
        <v>0</v>
      </c>
      <c r="P229" s="79">
        <f t="shared" si="38"/>
        <v>0</v>
      </c>
      <c r="Q229" s="97"/>
    </row>
    <row r="230" spans="2:17">
      <c r="B230" s="35"/>
      <c r="C230" s="110"/>
      <c r="D230" s="110"/>
      <c r="E230" s="110"/>
      <c r="F230" s="110"/>
      <c r="G230" s="110"/>
      <c r="H230" s="115">
        <f t="shared" si="36"/>
        <v>0</v>
      </c>
      <c r="J230" s="117"/>
      <c r="K230" s="115">
        <f t="shared" si="37"/>
        <v>0</v>
      </c>
      <c r="M230" s="123">
        <f t="shared" si="39"/>
        <v>0</v>
      </c>
      <c r="N230" s="120"/>
      <c r="O230" s="126">
        <f t="shared" si="35"/>
        <v>0</v>
      </c>
      <c r="P230" s="79">
        <f t="shared" si="38"/>
        <v>0</v>
      </c>
      <c r="Q230" s="97"/>
    </row>
    <row r="231" spans="2:17">
      <c r="B231" s="35"/>
      <c r="C231" s="110"/>
      <c r="D231" s="110"/>
      <c r="E231" s="110"/>
      <c r="F231" s="110"/>
      <c r="G231" s="110"/>
      <c r="H231" s="115">
        <f t="shared" si="36"/>
        <v>0</v>
      </c>
      <c r="J231" s="117"/>
      <c r="K231" s="115">
        <f t="shared" si="37"/>
        <v>0</v>
      </c>
      <c r="M231" s="123">
        <f t="shared" si="39"/>
        <v>0</v>
      </c>
      <c r="N231" s="120"/>
      <c r="O231" s="126">
        <f t="shared" si="35"/>
        <v>0</v>
      </c>
      <c r="P231" s="79">
        <f t="shared" si="38"/>
        <v>0</v>
      </c>
      <c r="Q231" s="97"/>
    </row>
    <row r="232" spans="2:17">
      <c r="B232" s="35"/>
      <c r="C232" s="110"/>
      <c r="D232" s="110"/>
      <c r="E232" s="110"/>
      <c r="F232" s="110"/>
      <c r="G232" s="110"/>
      <c r="H232" s="115">
        <f t="shared" si="36"/>
        <v>0</v>
      </c>
      <c r="J232" s="117"/>
      <c r="K232" s="115">
        <f t="shared" si="37"/>
        <v>0</v>
      </c>
      <c r="M232" s="123">
        <f t="shared" si="39"/>
        <v>0</v>
      </c>
      <c r="N232" s="120"/>
      <c r="O232" s="126">
        <f t="shared" si="35"/>
        <v>0</v>
      </c>
      <c r="P232" s="79">
        <f t="shared" si="38"/>
        <v>0</v>
      </c>
      <c r="Q232" s="97"/>
    </row>
    <row r="233" spans="2:17">
      <c r="B233" s="35"/>
      <c r="C233" s="110"/>
      <c r="D233" s="110"/>
      <c r="E233" s="110"/>
      <c r="F233" s="110"/>
      <c r="G233" s="110"/>
      <c r="H233" s="115">
        <f t="shared" si="36"/>
        <v>0</v>
      </c>
      <c r="J233" s="117"/>
      <c r="K233" s="115">
        <f t="shared" si="37"/>
        <v>0</v>
      </c>
      <c r="M233" s="123">
        <f t="shared" si="39"/>
        <v>0</v>
      </c>
      <c r="N233" s="120"/>
      <c r="O233" s="126">
        <f t="shared" si="35"/>
        <v>0</v>
      </c>
      <c r="P233" s="79">
        <f t="shared" si="38"/>
        <v>0</v>
      </c>
      <c r="Q233" s="97"/>
    </row>
    <row r="234" spans="2:17">
      <c r="B234" s="35"/>
      <c r="C234" s="110"/>
      <c r="D234" s="110"/>
      <c r="E234" s="110"/>
      <c r="F234" s="110"/>
      <c r="G234" s="110"/>
      <c r="H234" s="115">
        <f t="shared" si="36"/>
        <v>0</v>
      </c>
      <c r="J234" s="117"/>
      <c r="K234" s="115">
        <f t="shared" si="37"/>
        <v>0</v>
      </c>
      <c r="M234" s="123">
        <f t="shared" si="39"/>
        <v>0</v>
      </c>
      <c r="N234" s="120"/>
      <c r="O234" s="126">
        <f t="shared" si="35"/>
        <v>0</v>
      </c>
      <c r="P234" s="79">
        <f t="shared" si="38"/>
        <v>0</v>
      </c>
      <c r="Q234" s="97"/>
    </row>
    <row r="235" spans="2:17">
      <c r="B235" s="35"/>
      <c r="C235" s="110"/>
      <c r="D235" s="110"/>
      <c r="E235" s="110"/>
      <c r="F235" s="110"/>
      <c r="G235" s="110"/>
      <c r="H235" s="115">
        <f t="shared" si="36"/>
        <v>0</v>
      </c>
      <c r="J235" s="117"/>
      <c r="K235" s="115">
        <f t="shared" si="37"/>
        <v>0</v>
      </c>
      <c r="M235" s="123">
        <f t="shared" si="39"/>
        <v>0</v>
      </c>
      <c r="N235" s="120"/>
      <c r="O235" s="126">
        <f t="shared" si="35"/>
        <v>0</v>
      </c>
      <c r="P235" s="79">
        <f t="shared" si="38"/>
        <v>0</v>
      </c>
      <c r="Q235" s="97"/>
    </row>
    <row r="236" spans="2:17">
      <c r="B236" s="35"/>
      <c r="C236" s="110"/>
      <c r="D236" s="110"/>
      <c r="E236" s="110"/>
      <c r="F236" s="110"/>
      <c r="G236" s="110"/>
      <c r="H236" s="115">
        <f t="shared" si="36"/>
        <v>0</v>
      </c>
      <c r="J236" s="117"/>
      <c r="K236" s="115">
        <f t="shared" si="37"/>
        <v>0</v>
      </c>
      <c r="M236" s="123">
        <f t="shared" si="39"/>
        <v>0</v>
      </c>
      <c r="N236" s="120"/>
      <c r="O236" s="126">
        <f t="shared" si="35"/>
        <v>0</v>
      </c>
      <c r="P236" s="79">
        <f t="shared" si="38"/>
        <v>0</v>
      </c>
      <c r="Q236" s="97"/>
    </row>
    <row r="237" spans="2:17">
      <c r="B237" s="35"/>
      <c r="C237" s="110"/>
      <c r="D237" s="110"/>
      <c r="E237" s="110"/>
      <c r="F237" s="110"/>
      <c r="G237" s="110"/>
      <c r="H237" s="115">
        <f t="shared" si="36"/>
        <v>0</v>
      </c>
      <c r="J237" s="117"/>
      <c r="K237" s="115">
        <f t="shared" si="37"/>
        <v>0</v>
      </c>
      <c r="M237" s="123">
        <f t="shared" si="39"/>
        <v>0</v>
      </c>
      <c r="N237" s="120"/>
      <c r="O237" s="126">
        <f t="shared" si="35"/>
        <v>0</v>
      </c>
      <c r="P237" s="79">
        <f t="shared" si="38"/>
        <v>0</v>
      </c>
      <c r="Q237" s="97"/>
    </row>
    <row r="238" spans="2:17">
      <c r="B238" s="35"/>
      <c r="C238" s="110"/>
      <c r="D238" s="110"/>
      <c r="E238" s="110"/>
      <c r="F238" s="110"/>
      <c r="G238" s="110"/>
      <c r="H238" s="115">
        <f>+C238+D238-E238-F238</f>
        <v>0</v>
      </c>
      <c r="J238" s="117"/>
      <c r="K238" s="115">
        <f>+H238-J238</f>
        <v>0</v>
      </c>
      <c r="M238" s="123">
        <f>+IF(ISERROR(K238/(F238+J238)),0,K238/(F238+J238))</f>
        <v>0</v>
      </c>
      <c r="N238" s="120"/>
      <c r="O238" s="126">
        <f t="shared" si="35"/>
        <v>0</v>
      </c>
      <c r="P238" s="79">
        <f>(M238^2*O238)*100</f>
        <v>0</v>
      </c>
      <c r="Q238" s="97"/>
    </row>
    <row r="239" spans="2:17">
      <c r="B239" s="35"/>
      <c r="C239" s="110"/>
      <c r="D239" s="110"/>
      <c r="E239" s="110"/>
      <c r="F239" s="110"/>
      <c r="G239" s="110"/>
      <c r="H239" s="115">
        <f t="shared" ref="H239:H262" si="40">+C239+D239-E239-F239</f>
        <v>0</v>
      </c>
      <c r="J239" s="117"/>
      <c r="K239" s="115">
        <f t="shared" ref="K239:K262" si="41">+H239-J239</f>
        <v>0</v>
      </c>
      <c r="M239" s="123">
        <f>+IF(ISERROR(K239/(F239+J239)),0,K239/(F239+J239))</f>
        <v>0</v>
      </c>
      <c r="N239" s="120"/>
      <c r="O239" s="126">
        <f t="shared" si="35"/>
        <v>0</v>
      </c>
      <c r="P239" s="79">
        <f t="shared" ref="P239:P261" si="42">(M239^2*O239)*100</f>
        <v>0</v>
      </c>
      <c r="Q239" s="97"/>
    </row>
    <row r="240" spans="2:17">
      <c r="B240" s="35"/>
      <c r="C240" s="110"/>
      <c r="D240" s="110"/>
      <c r="E240" s="110"/>
      <c r="F240" s="110"/>
      <c r="G240" s="110"/>
      <c r="H240" s="115">
        <f t="shared" si="40"/>
        <v>0</v>
      </c>
      <c r="J240" s="117"/>
      <c r="K240" s="115">
        <f t="shared" si="41"/>
        <v>0</v>
      </c>
      <c r="M240" s="123">
        <f t="shared" ref="M240:M262" si="43">+IF(ISERROR(K240/(F240+J240)),0,K240/(F240+J240))</f>
        <v>0</v>
      </c>
      <c r="N240" s="120"/>
      <c r="O240" s="126">
        <f t="shared" si="35"/>
        <v>0</v>
      </c>
      <c r="P240" s="79">
        <f t="shared" si="42"/>
        <v>0</v>
      </c>
      <c r="Q240" s="97"/>
    </row>
    <row r="241" spans="2:17">
      <c r="B241" s="35"/>
      <c r="C241" s="110"/>
      <c r="D241" s="110"/>
      <c r="E241" s="110"/>
      <c r="F241" s="110"/>
      <c r="G241" s="110"/>
      <c r="H241" s="115">
        <f t="shared" si="40"/>
        <v>0</v>
      </c>
      <c r="J241" s="117"/>
      <c r="K241" s="115">
        <f t="shared" si="41"/>
        <v>0</v>
      </c>
      <c r="M241" s="123">
        <f t="shared" si="43"/>
        <v>0</v>
      </c>
      <c r="N241" s="120"/>
      <c r="O241" s="126">
        <f t="shared" si="35"/>
        <v>0</v>
      </c>
      <c r="P241" s="79">
        <f t="shared" si="42"/>
        <v>0</v>
      </c>
      <c r="Q241" s="97"/>
    </row>
    <row r="242" spans="2:17">
      <c r="B242" s="35"/>
      <c r="C242" s="110"/>
      <c r="D242" s="110"/>
      <c r="E242" s="110"/>
      <c r="F242" s="110"/>
      <c r="G242" s="110"/>
      <c r="H242" s="115">
        <f t="shared" si="40"/>
        <v>0</v>
      </c>
      <c r="J242" s="117"/>
      <c r="K242" s="115">
        <f t="shared" si="41"/>
        <v>0</v>
      </c>
      <c r="M242" s="123">
        <f t="shared" si="43"/>
        <v>0</v>
      </c>
      <c r="N242" s="120"/>
      <c r="O242" s="126">
        <f t="shared" si="35"/>
        <v>0</v>
      </c>
      <c r="P242" s="79">
        <f t="shared" si="42"/>
        <v>0</v>
      </c>
      <c r="Q242" s="97"/>
    </row>
    <row r="243" spans="2:17">
      <c r="B243" s="35"/>
      <c r="C243" s="110"/>
      <c r="D243" s="110"/>
      <c r="E243" s="110"/>
      <c r="F243" s="110"/>
      <c r="G243" s="110"/>
      <c r="H243" s="115">
        <f t="shared" si="40"/>
        <v>0</v>
      </c>
      <c r="J243" s="117"/>
      <c r="K243" s="115">
        <f t="shared" si="41"/>
        <v>0</v>
      </c>
      <c r="M243" s="123">
        <f t="shared" si="43"/>
        <v>0</v>
      </c>
      <c r="N243" s="120"/>
      <c r="O243" s="126">
        <f t="shared" si="35"/>
        <v>0</v>
      </c>
      <c r="P243" s="79">
        <f t="shared" si="42"/>
        <v>0</v>
      </c>
      <c r="Q243" s="97"/>
    </row>
    <row r="244" spans="2:17">
      <c r="B244" s="35"/>
      <c r="C244" s="110"/>
      <c r="D244" s="110"/>
      <c r="E244" s="110"/>
      <c r="F244" s="110"/>
      <c r="G244" s="110"/>
      <c r="H244" s="115">
        <f t="shared" si="40"/>
        <v>0</v>
      </c>
      <c r="J244" s="117"/>
      <c r="K244" s="115">
        <f t="shared" si="41"/>
        <v>0</v>
      </c>
      <c r="M244" s="123">
        <f t="shared" si="43"/>
        <v>0</v>
      </c>
      <c r="N244" s="120"/>
      <c r="O244" s="126">
        <f t="shared" si="35"/>
        <v>0</v>
      </c>
      <c r="P244" s="79">
        <f t="shared" si="42"/>
        <v>0</v>
      </c>
      <c r="Q244" s="97"/>
    </row>
    <row r="245" spans="2:17">
      <c r="B245" s="35"/>
      <c r="C245" s="110"/>
      <c r="D245" s="110"/>
      <c r="E245" s="110"/>
      <c r="F245" s="110"/>
      <c r="G245" s="110"/>
      <c r="H245" s="115">
        <f t="shared" si="40"/>
        <v>0</v>
      </c>
      <c r="J245" s="117"/>
      <c r="K245" s="115">
        <f t="shared" si="41"/>
        <v>0</v>
      </c>
      <c r="M245" s="123">
        <f t="shared" si="43"/>
        <v>0</v>
      </c>
      <c r="N245" s="120"/>
      <c r="O245" s="126">
        <f t="shared" si="35"/>
        <v>0</v>
      </c>
      <c r="P245" s="79">
        <f t="shared" si="42"/>
        <v>0</v>
      </c>
      <c r="Q245" s="97"/>
    </row>
    <row r="246" spans="2:17">
      <c r="B246" s="35"/>
      <c r="C246" s="110"/>
      <c r="D246" s="110"/>
      <c r="E246" s="110"/>
      <c r="F246" s="110"/>
      <c r="G246" s="110"/>
      <c r="H246" s="115">
        <f t="shared" si="40"/>
        <v>0</v>
      </c>
      <c r="J246" s="117"/>
      <c r="K246" s="115">
        <f t="shared" si="41"/>
        <v>0</v>
      </c>
      <c r="M246" s="123">
        <f t="shared" si="43"/>
        <v>0</v>
      </c>
      <c r="N246" s="120"/>
      <c r="O246" s="126">
        <f t="shared" si="35"/>
        <v>0</v>
      </c>
      <c r="P246" s="79">
        <f t="shared" si="42"/>
        <v>0</v>
      </c>
      <c r="Q246" s="97"/>
    </row>
    <row r="247" spans="2:17">
      <c r="B247" s="35"/>
      <c r="C247" s="110"/>
      <c r="D247" s="110"/>
      <c r="E247" s="110"/>
      <c r="F247" s="110"/>
      <c r="G247" s="110"/>
      <c r="H247" s="115">
        <f t="shared" si="40"/>
        <v>0</v>
      </c>
      <c r="J247" s="117"/>
      <c r="K247" s="115">
        <f t="shared" si="41"/>
        <v>0</v>
      </c>
      <c r="M247" s="123">
        <f t="shared" si="43"/>
        <v>0</v>
      </c>
      <c r="N247" s="120"/>
      <c r="O247" s="126">
        <f t="shared" si="35"/>
        <v>0</v>
      </c>
      <c r="P247" s="79">
        <f t="shared" si="42"/>
        <v>0</v>
      </c>
      <c r="Q247" s="97"/>
    </row>
    <row r="248" spans="2:17">
      <c r="B248" s="35"/>
      <c r="C248" s="110"/>
      <c r="D248" s="110"/>
      <c r="E248" s="110"/>
      <c r="F248" s="110"/>
      <c r="G248" s="110"/>
      <c r="H248" s="115">
        <f t="shared" si="40"/>
        <v>0</v>
      </c>
      <c r="J248" s="117"/>
      <c r="K248" s="115">
        <f t="shared" si="41"/>
        <v>0</v>
      </c>
      <c r="M248" s="123">
        <f t="shared" si="43"/>
        <v>0</v>
      </c>
      <c r="N248" s="120"/>
      <c r="O248" s="126">
        <f t="shared" si="35"/>
        <v>0</v>
      </c>
      <c r="P248" s="79">
        <f t="shared" si="42"/>
        <v>0</v>
      </c>
      <c r="Q248" s="97"/>
    </row>
    <row r="249" spans="2:17">
      <c r="B249" s="35"/>
      <c r="C249" s="110"/>
      <c r="D249" s="110"/>
      <c r="E249" s="110"/>
      <c r="F249" s="110"/>
      <c r="G249" s="110"/>
      <c r="H249" s="115">
        <f t="shared" si="40"/>
        <v>0</v>
      </c>
      <c r="J249" s="117"/>
      <c r="K249" s="115">
        <f t="shared" si="41"/>
        <v>0</v>
      </c>
      <c r="M249" s="123">
        <f t="shared" si="43"/>
        <v>0</v>
      </c>
      <c r="N249" s="120"/>
      <c r="O249" s="126">
        <f t="shared" si="35"/>
        <v>0</v>
      </c>
      <c r="P249" s="79">
        <f t="shared" si="42"/>
        <v>0</v>
      </c>
      <c r="Q249" s="97"/>
    </row>
    <row r="250" spans="2:17">
      <c r="B250" s="35"/>
      <c r="C250" s="110"/>
      <c r="D250" s="110"/>
      <c r="E250" s="110"/>
      <c r="F250" s="110"/>
      <c r="G250" s="110"/>
      <c r="H250" s="115">
        <f t="shared" si="40"/>
        <v>0</v>
      </c>
      <c r="J250" s="117"/>
      <c r="K250" s="115">
        <f t="shared" si="41"/>
        <v>0</v>
      </c>
      <c r="M250" s="123">
        <f t="shared" si="43"/>
        <v>0</v>
      </c>
      <c r="N250" s="120"/>
      <c r="O250" s="126">
        <f t="shared" si="35"/>
        <v>0</v>
      </c>
      <c r="P250" s="79">
        <f t="shared" si="42"/>
        <v>0</v>
      </c>
      <c r="Q250" s="97"/>
    </row>
    <row r="251" spans="2:17">
      <c r="B251" s="35"/>
      <c r="C251" s="110"/>
      <c r="D251" s="110"/>
      <c r="E251" s="110"/>
      <c r="F251" s="110"/>
      <c r="G251" s="110"/>
      <c r="H251" s="115">
        <f t="shared" si="40"/>
        <v>0</v>
      </c>
      <c r="J251" s="117"/>
      <c r="K251" s="115">
        <f t="shared" si="41"/>
        <v>0</v>
      </c>
      <c r="M251" s="123">
        <f t="shared" si="43"/>
        <v>0</v>
      </c>
      <c r="N251" s="120"/>
      <c r="O251" s="126">
        <f t="shared" si="35"/>
        <v>0</v>
      </c>
      <c r="P251" s="79">
        <f t="shared" si="42"/>
        <v>0</v>
      </c>
      <c r="Q251" s="97"/>
    </row>
    <row r="252" spans="2:17">
      <c r="B252" s="35"/>
      <c r="C252" s="110"/>
      <c r="D252" s="110"/>
      <c r="E252" s="110"/>
      <c r="F252" s="110"/>
      <c r="G252" s="110"/>
      <c r="H252" s="115">
        <f t="shared" si="40"/>
        <v>0</v>
      </c>
      <c r="J252" s="117"/>
      <c r="K252" s="115">
        <f t="shared" si="41"/>
        <v>0</v>
      </c>
      <c r="M252" s="123">
        <f t="shared" si="43"/>
        <v>0</v>
      </c>
      <c r="N252" s="120"/>
      <c r="O252" s="126">
        <f t="shared" si="35"/>
        <v>0</v>
      </c>
      <c r="P252" s="79">
        <f t="shared" si="42"/>
        <v>0</v>
      </c>
      <c r="Q252" s="97"/>
    </row>
    <row r="253" spans="2:17">
      <c r="B253" s="35"/>
      <c r="C253" s="110"/>
      <c r="D253" s="110"/>
      <c r="E253" s="110"/>
      <c r="F253" s="110"/>
      <c r="G253" s="110"/>
      <c r="H253" s="115">
        <f t="shared" si="40"/>
        <v>0</v>
      </c>
      <c r="J253" s="117"/>
      <c r="K253" s="115">
        <f t="shared" si="41"/>
        <v>0</v>
      </c>
      <c r="M253" s="123">
        <f t="shared" si="43"/>
        <v>0</v>
      </c>
      <c r="N253" s="120"/>
      <c r="O253" s="126">
        <f t="shared" si="35"/>
        <v>0</v>
      </c>
      <c r="P253" s="79">
        <f t="shared" si="42"/>
        <v>0</v>
      </c>
      <c r="Q253" s="97"/>
    </row>
    <row r="254" spans="2:17">
      <c r="B254" s="35"/>
      <c r="C254" s="110"/>
      <c r="D254" s="110"/>
      <c r="E254" s="110"/>
      <c r="F254" s="110"/>
      <c r="G254" s="110"/>
      <c r="H254" s="115">
        <f t="shared" si="40"/>
        <v>0</v>
      </c>
      <c r="J254" s="117"/>
      <c r="K254" s="115">
        <f t="shared" si="41"/>
        <v>0</v>
      </c>
      <c r="M254" s="123">
        <f t="shared" si="43"/>
        <v>0</v>
      </c>
      <c r="N254" s="120"/>
      <c r="O254" s="126">
        <f t="shared" si="35"/>
        <v>0</v>
      </c>
      <c r="P254" s="79">
        <f t="shared" si="42"/>
        <v>0</v>
      </c>
      <c r="Q254" s="97"/>
    </row>
    <row r="255" spans="2:17">
      <c r="B255" s="35"/>
      <c r="C255" s="110"/>
      <c r="D255" s="110"/>
      <c r="E255" s="110"/>
      <c r="F255" s="110"/>
      <c r="G255" s="110"/>
      <c r="H255" s="115">
        <f t="shared" si="40"/>
        <v>0</v>
      </c>
      <c r="J255" s="117"/>
      <c r="K255" s="115">
        <f t="shared" si="41"/>
        <v>0</v>
      </c>
      <c r="M255" s="123">
        <f t="shared" si="43"/>
        <v>0</v>
      </c>
      <c r="N255" s="120"/>
      <c r="O255" s="126">
        <f t="shared" si="35"/>
        <v>0</v>
      </c>
      <c r="P255" s="79">
        <f t="shared" si="42"/>
        <v>0</v>
      </c>
      <c r="Q255" s="97"/>
    </row>
    <row r="256" spans="2:17">
      <c r="B256" s="35"/>
      <c r="C256" s="110"/>
      <c r="D256" s="110"/>
      <c r="E256" s="110"/>
      <c r="F256" s="110"/>
      <c r="G256" s="110"/>
      <c r="H256" s="115">
        <f t="shared" si="40"/>
        <v>0</v>
      </c>
      <c r="J256" s="117"/>
      <c r="K256" s="115">
        <f t="shared" si="41"/>
        <v>0</v>
      </c>
      <c r="M256" s="123">
        <f t="shared" si="43"/>
        <v>0</v>
      </c>
      <c r="N256" s="120"/>
      <c r="O256" s="126">
        <f t="shared" si="35"/>
        <v>0</v>
      </c>
      <c r="P256" s="79">
        <f t="shared" si="42"/>
        <v>0</v>
      </c>
      <c r="Q256" s="97"/>
    </row>
    <row r="257" spans="1:18">
      <c r="B257" s="35"/>
      <c r="C257" s="110"/>
      <c r="D257" s="110"/>
      <c r="E257" s="110"/>
      <c r="F257" s="110"/>
      <c r="G257" s="110"/>
      <c r="H257" s="115">
        <f t="shared" si="40"/>
        <v>0</v>
      </c>
      <c r="J257" s="117"/>
      <c r="K257" s="115">
        <f t="shared" si="41"/>
        <v>0</v>
      </c>
      <c r="M257" s="123">
        <f t="shared" si="43"/>
        <v>0</v>
      </c>
      <c r="N257" s="120"/>
      <c r="O257" s="126">
        <f t="shared" si="35"/>
        <v>0</v>
      </c>
      <c r="P257" s="79">
        <f t="shared" si="42"/>
        <v>0</v>
      </c>
      <c r="Q257" s="97"/>
    </row>
    <row r="258" spans="1:18">
      <c r="B258" s="35"/>
      <c r="C258" s="110"/>
      <c r="D258" s="110"/>
      <c r="E258" s="110"/>
      <c r="F258" s="110"/>
      <c r="G258" s="110"/>
      <c r="H258" s="115">
        <f t="shared" si="40"/>
        <v>0</v>
      </c>
      <c r="J258" s="117"/>
      <c r="K258" s="115">
        <f t="shared" si="41"/>
        <v>0</v>
      </c>
      <c r="M258" s="123">
        <f t="shared" si="43"/>
        <v>0</v>
      </c>
      <c r="N258" s="120"/>
      <c r="O258" s="126">
        <f t="shared" si="35"/>
        <v>0</v>
      </c>
      <c r="P258" s="79">
        <f t="shared" si="42"/>
        <v>0</v>
      </c>
      <c r="Q258" s="97"/>
    </row>
    <row r="259" spans="1:18">
      <c r="B259" s="35"/>
      <c r="C259" s="110"/>
      <c r="D259" s="110"/>
      <c r="E259" s="110"/>
      <c r="F259" s="110"/>
      <c r="G259" s="110"/>
      <c r="H259" s="115">
        <f t="shared" si="40"/>
        <v>0</v>
      </c>
      <c r="J259" s="117"/>
      <c r="K259" s="115">
        <f t="shared" si="41"/>
        <v>0</v>
      </c>
      <c r="M259" s="123">
        <f t="shared" si="43"/>
        <v>0</v>
      </c>
      <c r="N259" s="120"/>
      <c r="O259" s="126">
        <f t="shared" si="35"/>
        <v>0</v>
      </c>
      <c r="P259" s="79">
        <f t="shared" si="42"/>
        <v>0</v>
      </c>
      <c r="Q259" s="97"/>
    </row>
    <row r="260" spans="1:18">
      <c r="B260" s="35"/>
      <c r="C260" s="110"/>
      <c r="D260" s="110"/>
      <c r="E260" s="110"/>
      <c r="F260" s="110"/>
      <c r="G260" s="110"/>
      <c r="H260" s="115">
        <f t="shared" si="40"/>
        <v>0</v>
      </c>
      <c r="J260" s="117"/>
      <c r="K260" s="115">
        <f t="shared" si="41"/>
        <v>0</v>
      </c>
      <c r="M260" s="123">
        <f t="shared" si="43"/>
        <v>0</v>
      </c>
      <c r="N260" s="120"/>
      <c r="O260" s="126">
        <f t="shared" si="35"/>
        <v>0</v>
      </c>
      <c r="P260" s="79">
        <f t="shared" si="42"/>
        <v>0</v>
      </c>
      <c r="Q260" s="97"/>
    </row>
    <row r="261" spans="1:18">
      <c r="B261" s="35"/>
      <c r="C261" s="110"/>
      <c r="D261" s="110"/>
      <c r="E261" s="110"/>
      <c r="F261" s="110"/>
      <c r="G261" s="110"/>
      <c r="H261" s="115">
        <f t="shared" si="40"/>
        <v>0</v>
      </c>
      <c r="J261" s="117"/>
      <c r="K261" s="115">
        <f t="shared" si="41"/>
        <v>0</v>
      </c>
      <c r="M261" s="123">
        <f t="shared" si="43"/>
        <v>0</v>
      </c>
      <c r="N261" s="120"/>
      <c r="O261" s="126">
        <f t="shared" si="35"/>
        <v>0</v>
      </c>
      <c r="P261" s="79">
        <f t="shared" si="42"/>
        <v>0</v>
      </c>
      <c r="Q261" s="97"/>
    </row>
    <row r="262" spans="1:18" ht="13" thickBot="1">
      <c r="B262" s="37"/>
      <c r="C262" s="111"/>
      <c r="D262" s="111"/>
      <c r="E262" s="111"/>
      <c r="F262" s="111"/>
      <c r="G262" s="111"/>
      <c r="H262" s="116">
        <f t="shared" si="40"/>
        <v>0</v>
      </c>
      <c r="J262" s="118"/>
      <c r="K262" s="116">
        <f t="shared" si="41"/>
        <v>0</v>
      </c>
      <c r="M262" s="124">
        <f t="shared" si="43"/>
        <v>0</v>
      </c>
      <c r="N262" s="121"/>
      <c r="O262" s="127">
        <f t="shared" si="35"/>
        <v>0</v>
      </c>
      <c r="P262" s="80">
        <f>(M262^2*O262)*100</f>
        <v>0</v>
      </c>
      <c r="Q262" s="97"/>
    </row>
    <row r="263" spans="1:18" ht="13.5" thickBot="1">
      <c r="B263" s="98" t="s">
        <v>1006</v>
      </c>
      <c r="C263" s="112">
        <f>SUM(C13:C262)</f>
        <v>2207.4500000000003</v>
      </c>
      <c r="D263" s="112">
        <f>SUM(D13:D262)</f>
        <v>0</v>
      </c>
      <c r="E263" s="112">
        <f>SUM(E13:E262)</f>
        <v>0</v>
      </c>
      <c r="F263" s="112">
        <f>SUM(F13:F262)</f>
        <v>1923.277</v>
      </c>
      <c r="G263" s="113">
        <f>SUM(G13:G262)</f>
        <v>1835.5160000000003</v>
      </c>
      <c r="H263" s="97"/>
      <c r="I263" s="99"/>
      <c r="J263" s="99"/>
      <c r="K263" s="97"/>
      <c r="L263" s="99"/>
      <c r="M263" s="100"/>
      <c r="N263" s="81">
        <f>SUM(N13:N262)</f>
        <v>5339.4590000000007</v>
      </c>
      <c r="O263" s="101"/>
      <c r="P263" s="81">
        <f>SUM(P13:P262)</f>
        <v>0.91575095255983041</v>
      </c>
      <c r="Q263" s="128">
        <f>(1-P263)*100</f>
        <v>8.4249047440169598</v>
      </c>
      <c r="R263" s="294">
        <f>1-SUM(O13:O262)</f>
        <v>0.56850853241873378</v>
      </c>
    </row>
    <row r="267" spans="1:18" ht="13" thickBot="1"/>
    <row r="268" spans="1:18" customFormat="1">
      <c r="A268" s="1093" t="s">
        <v>45</v>
      </c>
      <c r="B268" s="1094"/>
      <c r="C268" s="1095"/>
      <c r="D268" s="1096"/>
      <c r="E268" s="91"/>
      <c r="F268" s="91"/>
      <c r="G268" s="91"/>
      <c r="H268" s="91"/>
      <c r="I268" s="91"/>
      <c r="J268" s="91"/>
    </row>
    <row r="269" spans="1:18" customFormat="1">
      <c r="A269" s="1097"/>
      <c r="B269" s="1079"/>
      <c r="C269" s="1079"/>
      <c r="D269" s="1098"/>
      <c r="E269" s="91"/>
      <c r="F269" s="91"/>
      <c r="G269" s="91"/>
      <c r="H269" s="91"/>
      <c r="I269" s="91"/>
      <c r="J269" s="91"/>
    </row>
    <row r="270" spans="1:18" customFormat="1">
      <c r="A270" s="1099" t="s">
        <v>46</v>
      </c>
      <c r="B270" s="1080"/>
      <c r="C270" s="1079"/>
      <c r="D270" s="1098"/>
      <c r="E270" s="91"/>
      <c r="F270" s="91"/>
      <c r="G270" s="91"/>
      <c r="H270" s="91"/>
      <c r="I270" s="91"/>
      <c r="J270" s="91"/>
    </row>
    <row r="271" spans="1:18" customFormat="1">
      <c r="A271" s="1097"/>
      <c r="B271" s="1079"/>
      <c r="C271" s="1079"/>
      <c r="D271" s="1098"/>
      <c r="E271" s="91"/>
      <c r="F271" s="91"/>
      <c r="G271" s="91"/>
      <c r="H271" s="91"/>
      <c r="I271" s="91"/>
      <c r="J271" s="91"/>
    </row>
    <row r="272" spans="1:18" customFormat="1" ht="13" thickBot="1">
      <c r="A272" s="1100" t="s">
        <v>47</v>
      </c>
      <c r="B272" s="968"/>
      <c r="C272" s="1101" t="s">
        <v>48</v>
      </c>
      <c r="D272" s="1102"/>
      <c r="E272" s="91"/>
      <c r="F272" s="91"/>
      <c r="G272" s="91"/>
      <c r="H272" s="91"/>
      <c r="I272" s="91"/>
      <c r="J272" s="91"/>
    </row>
    <row r="273" spans="2:10" customFormat="1">
      <c r="D273" s="91"/>
      <c r="E273" s="91"/>
      <c r="F273" s="91"/>
      <c r="G273" s="91"/>
      <c r="H273" s="91"/>
      <c r="I273" s="91"/>
      <c r="J273" s="91"/>
    </row>
    <row r="275" spans="2:10">
      <c r="B275" s="3"/>
      <c r="C275" s="29"/>
    </row>
  </sheetData>
  <mergeCells count="17">
    <mergeCell ref="A6:G6"/>
    <mergeCell ref="A7:G7"/>
    <mergeCell ref="B10:B12"/>
    <mergeCell ref="C10:C12"/>
    <mergeCell ref="D10:D12"/>
    <mergeCell ref="E10:E12"/>
    <mergeCell ref="F10:F12"/>
    <mergeCell ref="G10:G12"/>
    <mergeCell ref="P10:P12"/>
    <mergeCell ref="Q10:Q12"/>
    <mergeCell ref="R10:R12"/>
    <mergeCell ref="H10:H12"/>
    <mergeCell ref="J10:J12"/>
    <mergeCell ref="K10:K12"/>
    <mergeCell ref="M10:M12"/>
    <mergeCell ref="N10:N12"/>
    <mergeCell ref="O10:O12"/>
  </mergeCells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3646-36C1-4A6E-88AA-E60641E5180D}">
  <dimension ref="A1:R275"/>
  <sheetViews>
    <sheetView zoomScaleNormal="100" zoomScalePageLayoutView="55" workbookViewId="0">
      <selection sqref="A1:XFD1048576"/>
    </sheetView>
  </sheetViews>
  <sheetFormatPr defaultColWidth="9.1796875" defaultRowHeight="12.5"/>
  <cols>
    <col min="1" max="1" width="7.1796875" style="91" customWidth="1"/>
    <col min="2" max="2" width="54.81640625" style="91" customWidth="1"/>
    <col min="3" max="3" width="19.81640625" style="91" customWidth="1"/>
    <col min="4" max="4" width="16.1796875" style="91" customWidth="1"/>
    <col min="5" max="5" width="12.1796875" style="91" customWidth="1"/>
    <col min="6" max="6" width="19.1796875" style="91" customWidth="1"/>
    <col min="7" max="7" width="20.54296875" style="91" customWidth="1"/>
    <col min="8" max="8" width="18" style="91" customWidth="1"/>
    <col min="9" max="9" width="1.81640625" style="91" customWidth="1"/>
    <col min="10" max="10" width="14.54296875" style="91" customWidth="1"/>
    <col min="11" max="11" width="11.81640625" style="91" customWidth="1"/>
    <col min="12" max="12" width="2.453125" style="91" customWidth="1"/>
    <col min="13" max="13" width="23.54296875" style="91" customWidth="1"/>
    <col min="14" max="14" width="12.453125" style="91" customWidth="1"/>
    <col min="15" max="15" width="23.7265625" style="91" customWidth="1"/>
    <col min="16" max="16" width="25.7265625" style="91" customWidth="1"/>
    <col min="17" max="17" width="12.7265625" style="91" customWidth="1"/>
    <col min="18" max="18" width="15.7265625" style="91" customWidth="1"/>
    <col min="19" max="16384" width="9.1796875" style="91"/>
  </cols>
  <sheetData>
    <row r="1" spans="1:18" s="85" customFormat="1" ht="20">
      <c r="A1" s="83" t="s">
        <v>0</v>
      </c>
      <c r="B1" s="84"/>
      <c r="C1" s="84"/>
    </row>
    <row r="2" spans="1:18" s="85" customFormat="1" ht="20"/>
    <row r="3" spans="1:18" s="85" customFormat="1" ht="20">
      <c r="A3" s="86" t="s">
        <v>1</v>
      </c>
      <c r="B3" s="87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5.5">
      <c r="A4" s="89"/>
      <c r="B4" s="90"/>
      <c r="C4" s="90"/>
    </row>
    <row r="5" spans="1:18" ht="16" thickBot="1">
      <c r="A5" s="89"/>
      <c r="B5" s="90"/>
      <c r="C5" s="90"/>
    </row>
    <row r="6" spans="1:18" ht="20">
      <c r="A6" s="1282" t="s">
        <v>2</v>
      </c>
      <c r="B6" s="1283"/>
      <c r="C6" s="1283"/>
      <c r="D6" s="1283"/>
      <c r="E6" s="1283"/>
      <c r="F6" s="1283"/>
      <c r="G6" s="1284"/>
    </row>
    <row r="7" spans="1:18" ht="20">
      <c r="A7" s="1285" t="s">
        <v>1010</v>
      </c>
      <c r="B7" s="1286"/>
      <c r="C7" s="1286"/>
      <c r="D7" s="1286"/>
      <c r="E7" s="1286"/>
      <c r="F7" s="1286"/>
      <c r="G7" s="1287"/>
    </row>
    <row r="8" spans="1:18" ht="16" customHeight="1">
      <c r="A8" s="89"/>
      <c r="R8" s="446"/>
    </row>
    <row r="9" spans="1:18" ht="16" customHeight="1">
      <c r="A9" s="89"/>
      <c r="B9" s="92">
        <v>1</v>
      </c>
      <c r="C9" s="93">
        <v>2</v>
      </c>
      <c r="D9" s="93">
        <v>3</v>
      </c>
      <c r="E9" s="93">
        <v>4</v>
      </c>
      <c r="F9" s="93">
        <v>5</v>
      </c>
      <c r="G9" s="93">
        <v>6</v>
      </c>
      <c r="H9" s="94">
        <v>7</v>
      </c>
      <c r="J9" s="95">
        <v>8</v>
      </c>
      <c r="K9" s="96">
        <v>9</v>
      </c>
      <c r="M9" s="92">
        <v>10</v>
      </c>
      <c r="N9" s="93">
        <v>11</v>
      </c>
      <c r="O9" s="93">
        <v>12</v>
      </c>
      <c r="P9" s="93">
        <v>13</v>
      </c>
      <c r="Q9" s="94">
        <v>14</v>
      </c>
      <c r="R9" s="94">
        <v>15</v>
      </c>
    </row>
    <row r="10" spans="1:18" ht="12.65" customHeight="1">
      <c r="B10" s="1279" t="s">
        <v>805</v>
      </c>
      <c r="C10" s="1267" t="s">
        <v>806</v>
      </c>
      <c r="D10" s="1267" t="s">
        <v>807</v>
      </c>
      <c r="E10" s="1267" t="s">
        <v>808</v>
      </c>
      <c r="F10" s="1267" t="s">
        <v>809</v>
      </c>
      <c r="G10" s="1267" t="s">
        <v>810</v>
      </c>
      <c r="H10" s="1270" t="s">
        <v>1488</v>
      </c>
      <c r="J10" s="1273" t="s">
        <v>811</v>
      </c>
      <c r="K10" s="1276" t="s">
        <v>812</v>
      </c>
      <c r="M10" s="1279" t="s">
        <v>813</v>
      </c>
      <c r="N10" s="1267" t="s">
        <v>814</v>
      </c>
      <c r="O10" s="1267" t="s">
        <v>815</v>
      </c>
      <c r="P10" s="1267" t="s">
        <v>816</v>
      </c>
      <c r="Q10" s="1270" t="s">
        <v>759</v>
      </c>
      <c r="R10" s="1270" t="s">
        <v>772</v>
      </c>
    </row>
    <row r="11" spans="1:18" ht="12.65" customHeight="1">
      <c r="B11" s="1280"/>
      <c r="C11" s="1267"/>
      <c r="D11" s="1267"/>
      <c r="E11" s="1267"/>
      <c r="F11" s="1267"/>
      <c r="G11" s="1267"/>
      <c r="H11" s="1271" t="s">
        <v>745</v>
      </c>
      <c r="J11" s="1274" t="s">
        <v>745</v>
      </c>
      <c r="K11" s="1277" t="s">
        <v>745</v>
      </c>
      <c r="M11" s="1280"/>
      <c r="N11" s="1268"/>
      <c r="O11" s="1268"/>
      <c r="P11" s="1268"/>
      <c r="Q11" s="1271"/>
      <c r="R11" s="1271"/>
    </row>
    <row r="12" spans="1:18" ht="13" customHeight="1" thickBot="1">
      <c r="B12" s="1281"/>
      <c r="C12" s="1288"/>
      <c r="D12" s="1288"/>
      <c r="E12" s="1288"/>
      <c r="F12" s="1288"/>
      <c r="G12" s="1288"/>
      <c r="H12" s="1272"/>
      <c r="J12" s="1275"/>
      <c r="K12" s="1278"/>
      <c r="M12" s="1281"/>
      <c r="N12" s="1269"/>
      <c r="O12" s="1269"/>
      <c r="P12" s="1269"/>
      <c r="Q12" s="1272"/>
      <c r="R12" s="1272"/>
    </row>
    <row r="13" spans="1:18">
      <c r="B13" s="34" t="s">
        <v>817</v>
      </c>
      <c r="C13" s="119">
        <v>43.665999999999997</v>
      </c>
      <c r="D13" s="109">
        <v>0</v>
      </c>
      <c r="E13" s="109">
        <v>0</v>
      </c>
      <c r="F13" s="119">
        <v>32.762999999999998</v>
      </c>
      <c r="G13" s="119">
        <v>31.809000000000001</v>
      </c>
      <c r="H13" s="114">
        <f>+C13+D13-E13-F13</f>
        <v>10.902999999999999</v>
      </c>
      <c r="J13" s="291">
        <v>2.621</v>
      </c>
      <c r="K13" s="114">
        <f>+H13-J13</f>
        <v>8.2819999999999983</v>
      </c>
      <c r="M13" s="122">
        <f>+IF(ISERROR(K13/(F13+J13)),0,K13/(F13+J13))</f>
        <v>0.23406059235812793</v>
      </c>
      <c r="N13" s="119">
        <v>96.912999999999997</v>
      </c>
      <c r="O13" s="125">
        <f>IF(K13&lt;0,N13/$N$263,0)</f>
        <v>0</v>
      </c>
      <c r="P13" s="78">
        <f>(M13^2*O13)*100</f>
        <v>0</v>
      </c>
      <c r="Q13" s="97"/>
    </row>
    <row r="14" spans="1:18">
      <c r="B14" s="35" t="s">
        <v>818</v>
      </c>
      <c r="C14" s="120">
        <v>10.526</v>
      </c>
      <c r="D14" s="110">
        <v>0</v>
      </c>
      <c r="E14" s="110">
        <v>0</v>
      </c>
      <c r="F14" s="120">
        <v>10.121</v>
      </c>
      <c r="G14" s="120">
        <v>9.8260000000000005</v>
      </c>
      <c r="H14" s="115">
        <f>+C14+D14-E14-F14</f>
        <v>0.40499999999999936</v>
      </c>
      <c r="J14" s="292">
        <v>0.81</v>
      </c>
      <c r="K14" s="115">
        <f t="shared" ref="K14:K37" si="0">+H14-J14</f>
        <v>-0.40500000000000069</v>
      </c>
      <c r="M14" s="123">
        <f>+IF(ISERROR(K14/(F14+J14)),0,K14/(F14+J14))</f>
        <v>-3.7050590064952947E-2</v>
      </c>
      <c r="N14" s="120">
        <v>35.978999999999999</v>
      </c>
      <c r="O14" s="126">
        <f t="shared" ref="O14:O77" si="1">IF(K14&lt;0,N14/$N$263,0)</f>
        <v>6.7383231147575056E-3</v>
      </c>
      <c r="P14" s="79">
        <f t="shared" ref="P14:P37" si="2">(M14^2*O14)*100</f>
        <v>9.2500076129614357E-4</v>
      </c>
      <c r="Q14" s="97"/>
    </row>
    <row r="15" spans="1:18">
      <c r="B15" s="35" t="s">
        <v>819</v>
      </c>
      <c r="C15" s="120">
        <v>94.983000000000004</v>
      </c>
      <c r="D15" s="110">
        <v>0</v>
      </c>
      <c r="E15" s="110">
        <v>0</v>
      </c>
      <c r="F15" s="120">
        <v>100.298</v>
      </c>
      <c r="G15" s="120">
        <v>97.376000000000005</v>
      </c>
      <c r="H15" s="115">
        <f t="shared" ref="H15:H37" si="3">+C15+D15-E15-F15</f>
        <v>-5.3149999999999977</v>
      </c>
      <c r="J15" s="292">
        <v>8.0239999999999991</v>
      </c>
      <c r="K15" s="115">
        <f t="shared" si="0"/>
        <v>-13.338999999999997</v>
      </c>
      <c r="M15" s="123">
        <f>+IF(ISERROR(K15/(F15+J15)),0,K15/(F15+J15))</f>
        <v>-0.12314211332877897</v>
      </c>
      <c r="N15" s="120">
        <v>301.57400000000001</v>
      </c>
      <c r="O15" s="126">
        <f>IF(K15&lt;0,N15/$N$263,0)</f>
        <v>5.6480253898381835E-2</v>
      </c>
      <c r="P15" s="79">
        <f>(M15^2*O15)*100</f>
        <v>8.5646544475039985E-2</v>
      </c>
      <c r="Q15" s="97"/>
    </row>
    <row r="16" spans="1:18">
      <c r="B16" s="35" t="s">
        <v>820</v>
      </c>
      <c r="C16" s="120">
        <v>24.378</v>
      </c>
      <c r="D16" s="110">
        <v>0</v>
      </c>
      <c r="E16" s="110">
        <v>0</v>
      </c>
      <c r="F16" s="120">
        <v>16.876999999999999</v>
      </c>
      <c r="G16" s="120">
        <v>16.385000000000002</v>
      </c>
      <c r="H16" s="115">
        <f t="shared" si="3"/>
        <v>7.5010000000000012</v>
      </c>
      <c r="J16" s="292">
        <v>1.35</v>
      </c>
      <c r="K16" s="115">
        <f t="shared" si="0"/>
        <v>6.1510000000000016</v>
      </c>
      <c r="M16" s="123">
        <f t="shared" ref="M16:M37" si="4">+IF(ISERROR(K16/(F16+J16)),0,K16/(F16+J16))</f>
        <v>0.33746639600592537</v>
      </c>
      <c r="N16" s="120">
        <v>56.704000000000001</v>
      </c>
      <c r="O16" s="126">
        <f>IF(K16&lt;0,N16/$N$263,0)</f>
        <v>0</v>
      </c>
      <c r="P16" s="79">
        <f>(M16^2*O16)*100</f>
        <v>0</v>
      </c>
      <c r="Q16" s="97"/>
    </row>
    <row r="17" spans="2:17">
      <c r="B17" s="35" t="s">
        <v>821</v>
      </c>
      <c r="C17" s="120">
        <v>2.5489999999999999</v>
      </c>
      <c r="D17" s="110">
        <v>0</v>
      </c>
      <c r="E17" s="110">
        <v>0</v>
      </c>
      <c r="F17" s="120">
        <v>4.6980000000000004</v>
      </c>
      <c r="G17" s="120">
        <v>4.5609999999999999</v>
      </c>
      <c r="H17" s="115">
        <f t="shared" si="3"/>
        <v>-2.1490000000000005</v>
      </c>
      <c r="J17" s="292">
        <v>0.45800000000000002</v>
      </c>
      <c r="K17" s="115">
        <f t="shared" si="0"/>
        <v>-2.6070000000000007</v>
      </c>
      <c r="M17" s="123">
        <f t="shared" si="4"/>
        <v>-0.50562451512800632</v>
      </c>
      <c r="N17" s="120">
        <v>8.2720000000000002</v>
      </c>
      <c r="O17" s="126">
        <f t="shared" si="1"/>
        <v>1.5492206232878647E-3</v>
      </c>
      <c r="P17" s="79">
        <f t="shared" si="2"/>
        <v>3.9606778051271205E-2</v>
      </c>
      <c r="Q17" s="97"/>
    </row>
    <row r="18" spans="2:17">
      <c r="B18" s="35" t="s">
        <v>822</v>
      </c>
      <c r="C18" s="120">
        <v>0.29699999999999999</v>
      </c>
      <c r="D18" s="110">
        <v>0</v>
      </c>
      <c r="E18" s="110">
        <v>0</v>
      </c>
      <c r="F18" s="120">
        <v>0.13700000000000001</v>
      </c>
      <c r="G18" s="120">
        <v>0.13300000000000001</v>
      </c>
      <c r="H18" s="115">
        <f t="shared" si="3"/>
        <v>0.15999999999999998</v>
      </c>
      <c r="J18" s="292">
        <v>1.0999999999999999E-2</v>
      </c>
      <c r="K18" s="115">
        <f t="shared" si="0"/>
        <v>0.14899999999999997</v>
      </c>
      <c r="M18" s="123">
        <f t="shared" si="4"/>
        <v>1.0067567567567564</v>
      </c>
      <c r="N18" s="120">
        <v>0.34599999999999997</v>
      </c>
      <c r="O18" s="126">
        <f t="shared" si="1"/>
        <v>0</v>
      </c>
      <c r="P18" s="79">
        <f t="shared" si="2"/>
        <v>0</v>
      </c>
      <c r="Q18" s="97"/>
    </row>
    <row r="19" spans="2:17">
      <c r="B19" s="35" t="s">
        <v>823</v>
      </c>
      <c r="C19" s="120">
        <v>0.17899999999999999</v>
      </c>
      <c r="D19" s="110">
        <v>0</v>
      </c>
      <c r="E19" s="110">
        <v>0</v>
      </c>
      <c r="F19" s="120">
        <v>0.16900000000000001</v>
      </c>
      <c r="G19" s="120">
        <v>0.16400000000000001</v>
      </c>
      <c r="H19" s="115">
        <f t="shared" si="3"/>
        <v>9.9999999999999811E-3</v>
      </c>
      <c r="J19" s="292">
        <v>1.4999999999999999E-2</v>
      </c>
      <c r="K19" s="115">
        <f t="shared" si="0"/>
        <v>-5.0000000000000183E-3</v>
      </c>
      <c r="M19" s="123">
        <f t="shared" si="4"/>
        <v>-2.7173913043478361E-2</v>
      </c>
      <c r="N19" s="120">
        <v>0.39800000000000002</v>
      </c>
      <c r="O19" s="126">
        <f t="shared" si="1"/>
        <v>7.4539386855484793E-5</v>
      </c>
      <c r="P19" s="79">
        <f t="shared" si="2"/>
        <v>5.5041489584922425E-6</v>
      </c>
      <c r="Q19" s="97"/>
    </row>
    <row r="20" spans="2:17">
      <c r="B20" s="35" t="s">
        <v>824</v>
      </c>
      <c r="C20" s="120">
        <v>18.474</v>
      </c>
      <c r="D20" s="110">
        <v>0</v>
      </c>
      <c r="E20" s="110">
        <v>0</v>
      </c>
      <c r="F20" s="120">
        <v>24.838999999999999</v>
      </c>
      <c r="G20" s="120">
        <v>24.114999999999998</v>
      </c>
      <c r="H20" s="115">
        <f t="shared" si="3"/>
        <v>-6.3649999999999984</v>
      </c>
      <c r="J20" s="292">
        <v>1.9870000000000001</v>
      </c>
      <c r="K20" s="115">
        <f t="shared" si="0"/>
        <v>-8.3519999999999985</v>
      </c>
      <c r="M20" s="123">
        <f t="shared" si="4"/>
        <v>-0.3113397450234846</v>
      </c>
      <c r="N20" s="120">
        <v>67.397000000000006</v>
      </c>
      <c r="O20" s="126">
        <f t="shared" si="1"/>
        <v>1.2622439838942484E-2</v>
      </c>
      <c r="P20" s="79">
        <f t="shared" si="2"/>
        <v>0.12235238523450305</v>
      </c>
      <c r="Q20" s="97"/>
    </row>
    <row r="21" spans="2:17">
      <c r="B21" s="35" t="s">
        <v>825</v>
      </c>
      <c r="C21" s="120">
        <v>108.175</v>
      </c>
      <c r="D21" s="110">
        <v>0</v>
      </c>
      <c r="E21" s="110">
        <v>0</v>
      </c>
      <c r="F21" s="120">
        <v>98.206000000000003</v>
      </c>
      <c r="G21" s="120">
        <v>95.346000000000004</v>
      </c>
      <c r="H21" s="115">
        <f t="shared" si="3"/>
        <v>9.9689999999999941</v>
      </c>
      <c r="J21" s="292">
        <v>7.8559999999999999</v>
      </c>
      <c r="K21" s="115">
        <f t="shared" si="0"/>
        <v>2.1129999999999942</v>
      </c>
      <c r="M21" s="123">
        <f t="shared" si="4"/>
        <v>1.9922309592502446E-2</v>
      </c>
      <c r="N21" s="120">
        <v>341.44600000000003</v>
      </c>
      <c r="O21" s="126">
        <f t="shared" si="1"/>
        <v>0</v>
      </c>
      <c r="P21" s="79">
        <f t="shared" si="2"/>
        <v>0</v>
      </c>
      <c r="Q21" s="97"/>
    </row>
    <row r="22" spans="2:17">
      <c r="B22" s="35" t="s">
        <v>826</v>
      </c>
      <c r="C22" s="120">
        <v>1.746</v>
      </c>
      <c r="D22" s="110">
        <v>0</v>
      </c>
      <c r="E22" s="110">
        <v>0</v>
      </c>
      <c r="F22" s="120">
        <v>1.048</v>
      </c>
      <c r="G22" s="120">
        <v>1.0169999999999999</v>
      </c>
      <c r="H22" s="115">
        <f t="shared" si="3"/>
        <v>0.69799999999999995</v>
      </c>
      <c r="J22" s="292">
        <v>8.4000000000000005E-2</v>
      </c>
      <c r="K22" s="115">
        <f t="shared" si="0"/>
        <v>0.61399999999999999</v>
      </c>
      <c r="M22" s="123">
        <f t="shared" si="4"/>
        <v>0.54240282685512364</v>
      </c>
      <c r="N22" s="120">
        <v>3.552</v>
      </c>
      <c r="O22" s="126">
        <f t="shared" si="1"/>
        <v>0</v>
      </c>
      <c r="P22" s="79">
        <f t="shared" si="2"/>
        <v>0</v>
      </c>
      <c r="Q22" s="97"/>
    </row>
    <row r="23" spans="2:17">
      <c r="B23" s="35" t="s">
        <v>827</v>
      </c>
      <c r="C23" s="120">
        <v>0.17399999999999999</v>
      </c>
      <c r="D23" s="110">
        <v>0</v>
      </c>
      <c r="E23" s="110">
        <v>0</v>
      </c>
      <c r="F23" s="120">
        <v>1.7330000000000001</v>
      </c>
      <c r="G23" s="120">
        <v>1.6819999999999999</v>
      </c>
      <c r="H23" s="115">
        <f t="shared" si="3"/>
        <v>-1.5590000000000002</v>
      </c>
      <c r="J23" s="292">
        <v>0.16800000000000001</v>
      </c>
      <c r="K23" s="115">
        <f t="shared" si="0"/>
        <v>-1.7270000000000001</v>
      </c>
      <c r="M23" s="123">
        <f t="shared" si="4"/>
        <v>-0.90846922672277752</v>
      </c>
      <c r="N23" s="120">
        <v>5.5830000000000002</v>
      </c>
      <c r="O23" s="126">
        <f t="shared" si="1"/>
        <v>1.0456115497843508E-3</v>
      </c>
      <c r="P23" s="79">
        <f t="shared" si="2"/>
        <v>8.629602930451262E-2</v>
      </c>
      <c r="Q23" s="97"/>
    </row>
    <row r="24" spans="2:17">
      <c r="B24" s="35" t="s">
        <v>828</v>
      </c>
      <c r="C24" s="120">
        <v>0.45600000000000002</v>
      </c>
      <c r="D24" s="110">
        <v>0</v>
      </c>
      <c r="E24" s="110">
        <v>0</v>
      </c>
      <c r="F24" s="120">
        <v>0.32400000000000001</v>
      </c>
      <c r="G24" s="120">
        <v>0.315</v>
      </c>
      <c r="H24" s="115">
        <f t="shared" si="3"/>
        <v>0.13200000000000001</v>
      </c>
      <c r="J24" s="292">
        <v>2.5999999999999999E-2</v>
      </c>
      <c r="K24" s="115">
        <f t="shared" si="0"/>
        <v>0.10600000000000001</v>
      </c>
      <c r="M24" s="123">
        <f t="shared" si="4"/>
        <v>0.30285714285714288</v>
      </c>
      <c r="N24" s="120">
        <v>0.70499999999999996</v>
      </c>
      <c r="O24" s="126">
        <f t="shared" si="1"/>
        <v>0</v>
      </c>
      <c r="P24" s="79">
        <f t="shared" si="2"/>
        <v>0</v>
      </c>
      <c r="Q24" s="97"/>
    </row>
    <row r="25" spans="2:17">
      <c r="B25" s="35" t="s">
        <v>829</v>
      </c>
      <c r="C25" s="120">
        <v>2</v>
      </c>
      <c r="D25" s="110">
        <v>0</v>
      </c>
      <c r="E25" s="110">
        <v>0</v>
      </c>
      <c r="F25" s="120">
        <v>1.331</v>
      </c>
      <c r="G25" s="120">
        <v>1.292</v>
      </c>
      <c r="H25" s="115">
        <f t="shared" si="3"/>
        <v>0.66900000000000004</v>
      </c>
      <c r="J25" s="292">
        <v>0.106</v>
      </c>
      <c r="K25" s="115">
        <f t="shared" si="0"/>
        <v>0.56300000000000006</v>
      </c>
      <c r="M25" s="123">
        <f t="shared" si="4"/>
        <v>0.39178844815588032</v>
      </c>
      <c r="N25" s="120">
        <v>5.4029999999999996</v>
      </c>
      <c r="O25" s="126">
        <f t="shared" si="1"/>
        <v>0</v>
      </c>
      <c r="P25" s="79">
        <f t="shared" si="2"/>
        <v>0</v>
      </c>
      <c r="Q25" s="97"/>
    </row>
    <row r="26" spans="2:17">
      <c r="B26" s="35" t="s">
        <v>830</v>
      </c>
      <c r="C26" s="120">
        <v>3.5999999999999997E-2</v>
      </c>
      <c r="D26" s="110">
        <v>0</v>
      </c>
      <c r="E26" s="110">
        <v>0</v>
      </c>
      <c r="F26" s="120">
        <v>8.0000000000000002E-3</v>
      </c>
      <c r="G26" s="120">
        <v>8.0000000000000002E-3</v>
      </c>
      <c r="H26" s="115">
        <f t="shared" si="3"/>
        <v>2.7999999999999997E-2</v>
      </c>
      <c r="J26" s="292">
        <v>1E-3</v>
      </c>
      <c r="K26" s="115">
        <f t="shared" si="0"/>
        <v>2.6999999999999996E-2</v>
      </c>
      <c r="M26" s="123">
        <f t="shared" si="4"/>
        <v>2.9999999999999991</v>
      </c>
      <c r="N26" s="120">
        <v>4.4999999999999998E-2</v>
      </c>
      <c r="O26" s="126">
        <f t="shared" si="1"/>
        <v>0</v>
      </c>
      <c r="P26" s="79">
        <f t="shared" si="2"/>
        <v>0</v>
      </c>
      <c r="Q26" s="97"/>
    </row>
    <row r="27" spans="2:17">
      <c r="B27" s="35" t="s">
        <v>831</v>
      </c>
      <c r="C27" s="120">
        <v>0.249</v>
      </c>
      <c r="D27" s="110">
        <v>0</v>
      </c>
      <c r="E27" s="110">
        <v>0</v>
      </c>
      <c r="F27" s="120">
        <v>0.159</v>
      </c>
      <c r="G27" s="120">
        <v>0.155</v>
      </c>
      <c r="H27" s="115">
        <f t="shared" si="3"/>
        <v>0.09</v>
      </c>
      <c r="J27" s="292">
        <v>1.2999999999999999E-2</v>
      </c>
      <c r="K27" s="115">
        <f t="shared" si="0"/>
        <v>7.6999999999999999E-2</v>
      </c>
      <c r="M27" s="123">
        <f t="shared" si="4"/>
        <v>0.44767441860465113</v>
      </c>
      <c r="N27" s="120">
        <v>0.44500000000000001</v>
      </c>
      <c r="O27" s="126">
        <f t="shared" si="1"/>
        <v>0</v>
      </c>
      <c r="P27" s="79">
        <f t="shared" si="2"/>
        <v>0</v>
      </c>
      <c r="Q27" s="97"/>
    </row>
    <row r="28" spans="2:17">
      <c r="B28" s="35" t="s">
        <v>832</v>
      </c>
      <c r="C28" s="120">
        <v>9.5000000000000001E-2</v>
      </c>
      <c r="D28" s="110">
        <v>0</v>
      </c>
      <c r="E28" s="110">
        <v>0</v>
      </c>
      <c r="F28" s="120">
        <v>9.7000000000000003E-2</v>
      </c>
      <c r="G28" s="120">
        <v>9.4E-2</v>
      </c>
      <c r="H28" s="115">
        <f t="shared" si="3"/>
        <v>-2.0000000000000018E-3</v>
      </c>
      <c r="J28" s="292">
        <v>8.0000000000000002E-3</v>
      </c>
      <c r="K28" s="115">
        <f t="shared" si="0"/>
        <v>-1.0000000000000002E-2</v>
      </c>
      <c r="M28" s="123">
        <f t="shared" si="4"/>
        <v>-9.5238095238095247E-2</v>
      </c>
      <c r="N28" s="120">
        <v>0.151</v>
      </c>
      <c r="O28" s="126">
        <f t="shared" si="1"/>
        <v>2.8280018631101013E-5</v>
      </c>
      <c r="P28" s="79">
        <f t="shared" si="2"/>
        <v>2.5650810549751494E-5</v>
      </c>
      <c r="Q28" s="97"/>
    </row>
    <row r="29" spans="2:17">
      <c r="B29" s="35" t="s">
        <v>833</v>
      </c>
      <c r="C29" s="120">
        <v>0.14899999999999999</v>
      </c>
      <c r="D29" s="110">
        <v>0</v>
      </c>
      <c r="E29" s="110">
        <v>0</v>
      </c>
      <c r="F29" s="120">
        <v>0.10299999999999999</v>
      </c>
      <c r="G29" s="120">
        <v>0.1</v>
      </c>
      <c r="H29" s="115">
        <f t="shared" si="3"/>
        <v>4.5999999999999999E-2</v>
      </c>
      <c r="J29" s="292">
        <v>1.2999999999999999E-2</v>
      </c>
      <c r="K29" s="115">
        <f t="shared" si="0"/>
        <v>3.3000000000000002E-2</v>
      </c>
      <c r="M29" s="123">
        <f t="shared" si="4"/>
        <v>0.28448275862068967</v>
      </c>
      <c r="N29" s="120">
        <v>0.42899999999999999</v>
      </c>
      <c r="O29" s="126">
        <f t="shared" si="1"/>
        <v>0</v>
      </c>
      <c r="P29" s="79">
        <f t="shared" si="2"/>
        <v>0</v>
      </c>
      <c r="Q29" s="97"/>
    </row>
    <row r="30" spans="2:17">
      <c r="B30" s="35" t="s">
        <v>834</v>
      </c>
      <c r="C30" s="120">
        <v>20.152000000000001</v>
      </c>
      <c r="D30" s="110">
        <v>0</v>
      </c>
      <c r="E30" s="110">
        <v>0</v>
      </c>
      <c r="F30" s="120">
        <v>25.969000000000001</v>
      </c>
      <c r="G30" s="120">
        <v>25.213000000000001</v>
      </c>
      <c r="H30" s="115">
        <f t="shared" si="3"/>
        <v>-5.8170000000000002</v>
      </c>
      <c r="J30" s="292">
        <v>2.1779999999999999</v>
      </c>
      <c r="K30" s="115">
        <f t="shared" si="0"/>
        <v>-7.9950000000000001</v>
      </c>
      <c r="M30" s="123">
        <f t="shared" si="4"/>
        <v>-0.28404448076171529</v>
      </c>
      <c r="N30" s="120">
        <v>80.775000000000006</v>
      </c>
      <c r="O30" s="126">
        <f t="shared" si="1"/>
        <v>1.5127937118723076E-2</v>
      </c>
      <c r="P30" s="79">
        <f t="shared" si="2"/>
        <v>0.12205411346093434</v>
      </c>
      <c r="Q30" s="97"/>
    </row>
    <row r="31" spans="2:17">
      <c r="B31" s="35" t="s">
        <v>835</v>
      </c>
      <c r="C31" s="120">
        <v>3.88</v>
      </c>
      <c r="D31" s="110">
        <v>0</v>
      </c>
      <c r="E31" s="110">
        <v>0</v>
      </c>
      <c r="F31" s="120">
        <v>3.0089999999999999</v>
      </c>
      <c r="G31" s="120">
        <v>2.9220000000000002</v>
      </c>
      <c r="H31" s="115">
        <f t="shared" si="3"/>
        <v>0.871</v>
      </c>
      <c r="J31" s="292">
        <v>0.24099999999999999</v>
      </c>
      <c r="K31" s="115">
        <f t="shared" si="0"/>
        <v>0.63</v>
      </c>
      <c r="M31" s="123">
        <f t="shared" si="4"/>
        <v>0.19384615384615383</v>
      </c>
      <c r="N31" s="120">
        <v>5.9210000000000003</v>
      </c>
      <c r="O31" s="126">
        <f t="shared" si="1"/>
        <v>0</v>
      </c>
      <c r="P31" s="79">
        <f t="shared" si="2"/>
        <v>0</v>
      </c>
      <c r="Q31" s="97"/>
    </row>
    <row r="32" spans="2:17">
      <c r="B32" s="35" t="s">
        <v>836</v>
      </c>
      <c r="C32" s="120">
        <v>0.57099999999999995</v>
      </c>
      <c r="D32" s="110">
        <v>0</v>
      </c>
      <c r="E32" s="110">
        <v>0</v>
      </c>
      <c r="F32" s="120">
        <v>0.27900000000000003</v>
      </c>
      <c r="G32" s="120">
        <v>0.27100000000000002</v>
      </c>
      <c r="H32" s="115">
        <f t="shared" si="3"/>
        <v>0.29199999999999993</v>
      </c>
      <c r="J32" s="292">
        <v>2.1999999999999999E-2</v>
      </c>
      <c r="K32" s="115">
        <f t="shared" si="0"/>
        <v>0.26999999999999991</v>
      </c>
      <c r="M32" s="123">
        <f t="shared" si="4"/>
        <v>0.89700996677740819</v>
      </c>
      <c r="N32" s="120">
        <v>0.42399999999999999</v>
      </c>
      <c r="O32" s="126">
        <f t="shared" si="1"/>
        <v>0</v>
      </c>
      <c r="P32" s="79">
        <f t="shared" si="2"/>
        <v>0</v>
      </c>
      <c r="Q32" s="97"/>
    </row>
    <row r="33" spans="2:17">
      <c r="B33" s="35" t="s">
        <v>837</v>
      </c>
      <c r="C33" s="120">
        <v>0.97899999999999998</v>
      </c>
      <c r="D33" s="110">
        <v>0</v>
      </c>
      <c r="E33" s="110">
        <v>0</v>
      </c>
      <c r="F33" s="120">
        <v>1.4910000000000001</v>
      </c>
      <c r="G33" s="120">
        <v>1.448</v>
      </c>
      <c r="H33" s="115">
        <f t="shared" si="3"/>
        <v>-0.51200000000000012</v>
      </c>
      <c r="J33" s="292">
        <v>0.13100000000000001</v>
      </c>
      <c r="K33" s="115">
        <f t="shared" si="0"/>
        <v>-0.64300000000000013</v>
      </c>
      <c r="M33" s="123">
        <f t="shared" si="4"/>
        <v>-0.39642416769420474</v>
      </c>
      <c r="N33" s="120">
        <v>2.71</v>
      </c>
      <c r="O33" s="126">
        <f t="shared" si="1"/>
        <v>5.0754205622704465E-4</v>
      </c>
      <c r="P33" s="79">
        <f t="shared" si="2"/>
        <v>7.9761310496781861E-3</v>
      </c>
      <c r="Q33" s="97"/>
    </row>
    <row r="34" spans="2:17">
      <c r="B34" s="35" t="s">
        <v>838</v>
      </c>
      <c r="C34" s="120">
        <v>1.046</v>
      </c>
      <c r="D34" s="110">
        <v>0</v>
      </c>
      <c r="E34" s="110">
        <v>0</v>
      </c>
      <c r="F34" s="120">
        <v>0.88200000000000001</v>
      </c>
      <c r="G34" s="120">
        <v>0.85599999999999998</v>
      </c>
      <c r="H34" s="115">
        <f t="shared" si="3"/>
        <v>0.16400000000000003</v>
      </c>
      <c r="J34" s="292">
        <v>0.12</v>
      </c>
      <c r="K34" s="115">
        <f t="shared" si="0"/>
        <v>4.4000000000000039E-2</v>
      </c>
      <c r="M34" s="123">
        <f t="shared" si="4"/>
        <v>4.3912175648702631E-2</v>
      </c>
      <c r="N34" s="120">
        <v>1.58</v>
      </c>
      <c r="O34" s="126">
        <f t="shared" si="1"/>
        <v>0</v>
      </c>
      <c r="P34" s="79">
        <f t="shared" si="2"/>
        <v>0</v>
      </c>
      <c r="Q34" s="97"/>
    </row>
    <row r="35" spans="2:17">
      <c r="B35" s="35" t="s">
        <v>839</v>
      </c>
      <c r="C35" s="120">
        <v>0.97</v>
      </c>
      <c r="D35" s="110">
        <v>0</v>
      </c>
      <c r="E35" s="110">
        <v>0</v>
      </c>
      <c r="F35" s="120">
        <v>0.54300000000000004</v>
      </c>
      <c r="G35" s="120">
        <v>0.52800000000000002</v>
      </c>
      <c r="H35" s="115">
        <f t="shared" si="3"/>
        <v>0.42699999999999994</v>
      </c>
      <c r="J35" s="292">
        <v>4.2999999999999997E-2</v>
      </c>
      <c r="K35" s="115">
        <f t="shared" si="0"/>
        <v>0.38399999999999995</v>
      </c>
      <c r="M35" s="123">
        <f t="shared" si="4"/>
        <v>0.65529010238907837</v>
      </c>
      <c r="N35" s="120">
        <v>1.0109999999999999</v>
      </c>
      <c r="O35" s="126">
        <f t="shared" si="1"/>
        <v>0</v>
      </c>
      <c r="P35" s="79">
        <f t="shared" si="2"/>
        <v>0</v>
      </c>
      <c r="Q35" s="97"/>
    </row>
    <row r="36" spans="2:17">
      <c r="B36" s="35" t="s">
        <v>840</v>
      </c>
      <c r="C36" s="120">
        <v>6.984</v>
      </c>
      <c r="D36" s="110">
        <v>0</v>
      </c>
      <c r="E36" s="110">
        <v>0</v>
      </c>
      <c r="F36" s="120">
        <v>6.319</v>
      </c>
      <c r="G36" s="120">
        <v>6.1349999999999998</v>
      </c>
      <c r="H36" s="115">
        <f t="shared" si="3"/>
        <v>0.66500000000000004</v>
      </c>
      <c r="J36" s="292">
        <v>0.50600000000000001</v>
      </c>
      <c r="K36" s="115">
        <f t="shared" si="0"/>
        <v>0.15900000000000003</v>
      </c>
      <c r="M36" s="123">
        <f t="shared" si="4"/>
        <v>2.3296703296703299E-2</v>
      </c>
      <c r="N36" s="120">
        <v>12.567</v>
      </c>
      <c r="O36" s="126">
        <f t="shared" si="1"/>
        <v>0</v>
      </c>
      <c r="P36" s="79">
        <f t="shared" si="2"/>
        <v>0</v>
      </c>
      <c r="Q36" s="97"/>
    </row>
    <row r="37" spans="2:17">
      <c r="B37" s="129" t="s">
        <v>841</v>
      </c>
      <c r="C37" s="133">
        <v>0.159</v>
      </c>
      <c r="D37" s="130">
        <v>0</v>
      </c>
      <c r="E37" s="130">
        <v>0</v>
      </c>
      <c r="F37" s="133">
        <v>5.1999999999999998E-2</v>
      </c>
      <c r="G37" s="133">
        <v>5.0999999999999997E-2</v>
      </c>
      <c r="H37" s="131">
        <f t="shared" si="3"/>
        <v>0.10700000000000001</v>
      </c>
      <c r="J37" s="293">
        <v>4.0000000000000001E-3</v>
      </c>
      <c r="K37" s="131">
        <f t="shared" si="0"/>
        <v>0.10300000000000001</v>
      </c>
      <c r="M37" s="132">
        <f t="shared" si="4"/>
        <v>1.8392857142857146</v>
      </c>
      <c r="N37" s="133">
        <v>7.2999999999999995E-2</v>
      </c>
      <c r="O37" s="134">
        <f t="shared" si="1"/>
        <v>0</v>
      </c>
      <c r="P37" s="135">
        <f t="shared" si="2"/>
        <v>0</v>
      </c>
      <c r="Q37" s="97"/>
    </row>
    <row r="38" spans="2:17">
      <c r="B38" s="35" t="s">
        <v>842</v>
      </c>
      <c r="C38" s="120">
        <v>0.02</v>
      </c>
      <c r="D38" s="110">
        <v>0</v>
      </c>
      <c r="E38" s="110">
        <v>0</v>
      </c>
      <c r="F38" s="120">
        <v>1.2E-2</v>
      </c>
      <c r="G38" s="120">
        <v>1.0999999999999999E-2</v>
      </c>
      <c r="H38" s="115">
        <f>+C38+D38-E38-F38</f>
        <v>8.0000000000000002E-3</v>
      </c>
      <c r="J38" s="292">
        <v>1E-3</v>
      </c>
      <c r="K38" s="115">
        <f>+H38-J38</f>
        <v>7.0000000000000001E-3</v>
      </c>
      <c r="M38" s="123">
        <f>+IF(ISERROR(K38/(F38+J38)),0,K38/(F38+J38))</f>
        <v>0.53846153846153844</v>
      </c>
      <c r="N38" s="120">
        <v>5.7000000000000002E-2</v>
      </c>
      <c r="O38" s="126">
        <f t="shared" si="1"/>
        <v>0</v>
      </c>
      <c r="P38" s="79">
        <f>(M38^2*O38)*100</f>
        <v>0</v>
      </c>
      <c r="Q38" s="97"/>
    </row>
    <row r="39" spans="2:17">
      <c r="B39" s="35" t="s">
        <v>843</v>
      </c>
      <c r="C39" s="120">
        <v>16.975000000000001</v>
      </c>
      <c r="D39" s="110">
        <v>0</v>
      </c>
      <c r="E39" s="110">
        <v>0</v>
      </c>
      <c r="F39" s="120">
        <v>13.151</v>
      </c>
      <c r="G39" s="120">
        <v>12.768000000000001</v>
      </c>
      <c r="H39" s="115">
        <f t="shared" ref="H39:H62" si="5">+C39+D39-E39-F39</f>
        <v>3.8240000000000016</v>
      </c>
      <c r="J39" s="292">
        <v>1.052</v>
      </c>
      <c r="K39" s="115">
        <f t="shared" ref="K39:K62" si="6">+H39-J39</f>
        <v>2.7720000000000016</v>
      </c>
      <c r="M39" s="123">
        <f>+IF(ISERROR(K39/(F39+J39)),0,K39/(F39+J39))</f>
        <v>0.1951700344997537</v>
      </c>
      <c r="N39" s="120">
        <v>26.774000000000001</v>
      </c>
      <c r="O39" s="126">
        <f t="shared" si="1"/>
        <v>0</v>
      </c>
      <c r="P39" s="79">
        <f t="shared" ref="P39:P62" si="7">(M39^2*O39)*100</f>
        <v>0</v>
      </c>
      <c r="Q39" s="97"/>
    </row>
    <row r="40" spans="2:17">
      <c r="B40" s="35" t="s">
        <v>844</v>
      </c>
      <c r="C40" s="120">
        <v>0.249</v>
      </c>
      <c r="D40" s="110">
        <v>0</v>
      </c>
      <c r="E40" s="110">
        <v>0</v>
      </c>
      <c r="F40" s="120">
        <v>0.13300000000000001</v>
      </c>
      <c r="G40" s="120">
        <v>0.129</v>
      </c>
      <c r="H40" s="115">
        <f t="shared" si="5"/>
        <v>0.11599999999999999</v>
      </c>
      <c r="J40" s="292">
        <v>1.0999999999999999E-2</v>
      </c>
      <c r="K40" s="115">
        <f t="shared" si="6"/>
        <v>0.105</v>
      </c>
      <c r="M40" s="123">
        <f t="shared" ref="M40:M62" si="8">+IF(ISERROR(K40/(F40+J40)),0,K40/(F40+J40))</f>
        <v>0.72916666666666652</v>
      </c>
      <c r="N40" s="120">
        <v>0.317</v>
      </c>
      <c r="O40" s="126">
        <f t="shared" si="1"/>
        <v>0</v>
      </c>
      <c r="P40" s="79">
        <f t="shared" si="7"/>
        <v>0</v>
      </c>
      <c r="Q40" s="97"/>
    </row>
    <row r="41" spans="2:17">
      <c r="B41" s="35" t="s">
        <v>845</v>
      </c>
      <c r="C41" s="120">
        <v>0.34799999999999998</v>
      </c>
      <c r="D41" s="110">
        <v>0</v>
      </c>
      <c r="E41" s="110">
        <v>0</v>
      </c>
      <c r="F41" s="120">
        <v>0.26700000000000002</v>
      </c>
      <c r="G41" s="120">
        <v>0.26</v>
      </c>
      <c r="H41" s="115">
        <f t="shared" si="5"/>
        <v>8.0999999999999961E-2</v>
      </c>
      <c r="J41" s="292">
        <v>2.1000000000000001E-2</v>
      </c>
      <c r="K41" s="115">
        <f t="shared" si="6"/>
        <v>5.9999999999999956E-2</v>
      </c>
      <c r="M41" s="123">
        <f t="shared" si="8"/>
        <v>0.20833333333333315</v>
      </c>
      <c r="N41" s="120">
        <v>0.45100000000000001</v>
      </c>
      <c r="O41" s="126">
        <f t="shared" si="1"/>
        <v>0</v>
      </c>
      <c r="P41" s="79">
        <f t="shared" si="7"/>
        <v>0</v>
      </c>
      <c r="Q41" s="97"/>
    </row>
    <row r="42" spans="2:17">
      <c r="B42" s="35" t="s">
        <v>846</v>
      </c>
      <c r="C42" s="120">
        <v>0.129</v>
      </c>
      <c r="D42" s="110">
        <v>0</v>
      </c>
      <c r="E42" s="110">
        <v>0</v>
      </c>
      <c r="F42" s="120">
        <v>9.2999999999999999E-2</v>
      </c>
      <c r="G42" s="120">
        <v>0.09</v>
      </c>
      <c r="H42" s="115">
        <f t="shared" si="5"/>
        <v>3.6000000000000004E-2</v>
      </c>
      <c r="J42" s="292">
        <v>7.0000000000000001E-3</v>
      </c>
      <c r="K42" s="115">
        <f t="shared" si="6"/>
        <v>2.9000000000000005E-2</v>
      </c>
      <c r="M42" s="123">
        <f t="shared" si="8"/>
        <v>0.29000000000000004</v>
      </c>
      <c r="N42" s="120">
        <v>0.17499999999999999</v>
      </c>
      <c r="O42" s="126">
        <f t="shared" si="1"/>
        <v>0</v>
      </c>
      <c r="P42" s="79">
        <f t="shared" si="7"/>
        <v>0</v>
      </c>
      <c r="Q42" s="97"/>
    </row>
    <row r="43" spans="2:17">
      <c r="B43" s="35" t="s">
        <v>847</v>
      </c>
      <c r="C43" s="120">
        <v>2.4E-2</v>
      </c>
      <c r="D43" s="110">
        <v>0</v>
      </c>
      <c r="E43" s="110">
        <v>0</v>
      </c>
      <c r="F43" s="120">
        <v>1.4E-2</v>
      </c>
      <c r="G43" s="120">
        <v>1.4E-2</v>
      </c>
      <c r="H43" s="115">
        <f t="shared" si="5"/>
        <v>0.01</v>
      </c>
      <c r="J43" s="292">
        <v>1E-3</v>
      </c>
      <c r="K43" s="115">
        <f t="shared" si="6"/>
        <v>9.0000000000000011E-3</v>
      </c>
      <c r="M43" s="123">
        <f t="shared" si="8"/>
        <v>0.60000000000000009</v>
      </c>
      <c r="N43" s="120">
        <v>2.5000000000000001E-2</v>
      </c>
      <c r="O43" s="126">
        <f t="shared" si="1"/>
        <v>0</v>
      </c>
      <c r="P43" s="79">
        <f t="shared" si="7"/>
        <v>0</v>
      </c>
      <c r="Q43" s="97"/>
    </row>
    <row r="44" spans="2:17">
      <c r="B44" s="35" t="s">
        <v>848</v>
      </c>
      <c r="C44" s="120">
        <v>0.39800000000000002</v>
      </c>
      <c r="D44" s="110">
        <v>0</v>
      </c>
      <c r="E44" s="110">
        <v>0</v>
      </c>
      <c r="F44" s="120">
        <v>0.437</v>
      </c>
      <c r="G44" s="120">
        <v>0.42399999999999999</v>
      </c>
      <c r="H44" s="115">
        <f t="shared" si="5"/>
        <v>-3.8999999999999979E-2</v>
      </c>
      <c r="J44" s="292">
        <v>3.5000000000000003E-2</v>
      </c>
      <c r="K44" s="115">
        <f t="shared" si="6"/>
        <v>-7.3999999999999982E-2</v>
      </c>
      <c r="M44" s="123">
        <f t="shared" si="8"/>
        <v>-0.15677966101694912</v>
      </c>
      <c r="N44" s="120">
        <v>0.879</v>
      </c>
      <c r="O44" s="126">
        <f t="shared" si="1"/>
        <v>1.6462341971349529E-4</v>
      </c>
      <c r="P44" s="79">
        <f t="shared" si="7"/>
        <v>4.0464209564021648E-4</v>
      </c>
      <c r="Q44" s="97"/>
    </row>
    <row r="45" spans="2:17">
      <c r="B45" s="35" t="s">
        <v>849</v>
      </c>
      <c r="C45" s="120">
        <v>2.2709999999999999</v>
      </c>
      <c r="D45" s="110">
        <v>0</v>
      </c>
      <c r="E45" s="110">
        <v>0</v>
      </c>
      <c r="F45" s="120">
        <v>2.0470000000000002</v>
      </c>
      <c r="G45" s="120">
        <v>1.9870000000000001</v>
      </c>
      <c r="H45" s="115">
        <f t="shared" si="5"/>
        <v>0.22399999999999975</v>
      </c>
      <c r="J45" s="292">
        <v>0.33700000000000002</v>
      </c>
      <c r="K45" s="115">
        <f t="shared" si="6"/>
        <v>-0.11300000000000027</v>
      </c>
      <c r="M45" s="123">
        <f t="shared" si="8"/>
        <v>-4.7399328859060508E-2</v>
      </c>
      <c r="N45" s="120">
        <v>4.6710000000000003</v>
      </c>
      <c r="O45" s="126">
        <f t="shared" si="1"/>
        <v>8.748077286481645E-4</v>
      </c>
      <c r="P45" s="79">
        <f t="shared" si="7"/>
        <v>1.9654273539037624E-4</v>
      </c>
      <c r="Q45" s="97"/>
    </row>
    <row r="46" spans="2:17">
      <c r="B46" s="35" t="s">
        <v>850</v>
      </c>
      <c r="C46" s="120">
        <v>0.496</v>
      </c>
      <c r="D46" s="110">
        <v>0</v>
      </c>
      <c r="E46" s="110">
        <v>0</v>
      </c>
      <c r="F46" s="120">
        <v>0.48599999999999999</v>
      </c>
      <c r="G46" s="120">
        <v>0.47199999999999998</v>
      </c>
      <c r="H46" s="115">
        <f t="shared" si="5"/>
        <v>1.0000000000000009E-2</v>
      </c>
      <c r="J46" s="292">
        <v>5.2999999999999999E-2</v>
      </c>
      <c r="K46" s="115">
        <f t="shared" si="6"/>
        <v>-4.299999999999999E-2</v>
      </c>
      <c r="M46" s="123">
        <f t="shared" si="8"/>
        <v>-7.9777365491651181E-2</v>
      </c>
      <c r="N46" s="120">
        <v>0.56399999999999995</v>
      </c>
      <c r="O46" s="126">
        <f t="shared" si="1"/>
        <v>1.0562867886053622E-4</v>
      </c>
      <c r="P46" s="79">
        <f t="shared" si="7"/>
        <v>6.7226612607395458E-5</v>
      </c>
      <c r="Q46" s="97"/>
    </row>
    <row r="47" spans="2:17">
      <c r="B47" s="35" t="s">
        <v>851</v>
      </c>
      <c r="C47" s="120">
        <v>7.4999999999999997E-2</v>
      </c>
      <c r="D47" s="110">
        <v>0</v>
      </c>
      <c r="E47" s="110">
        <v>0</v>
      </c>
      <c r="F47" s="120">
        <v>7.2999999999999995E-2</v>
      </c>
      <c r="G47" s="120">
        <v>7.0999999999999994E-2</v>
      </c>
      <c r="H47" s="115">
        <f t="shared" si="5"/>
        <v>2.0000000000000018E-3</v>
      </c>
      <c r="J47" s="292">
        <v>6.0000000000000001E-3</v>
      </c>
      <c r="K47" s="115">
        <f t="shared" si="6"/>
        <v>-3.9999999999999983E-3</v>
      </c>
      <c r="M47" s="123">
        <f t="shared" si="8"/>
        <v>-5.0632911392405042E-2</v>
      </c>
      <c r="N47" s="120">
        <v>5.5E-2</v>
      </c>
      <c r="O47" s="126">
        <f t="shared" si="1"/>
        <v>1.0300669037818249E-5</v>
      </c>
      <c r="P47" s="79">
        <f t="shared" si="7"/>
        <v>2.6407739882245127E-6</v>
      </c>
      <c r="Q47" s="97"/>
    </row>
    <row r="48" spans="2:17">
      <c r="B48" s="35" t="s">
        <v>852</v>
      </c>
      <c r="C48" s="120">
        <v>0.17899999999999999</v>
      </c>
      <c r="D48" s="110">
        <v>0</v>
      </c>
      <c r="E48" s="110">
        <v>0</v>
      </c>
      <c r="F48" s="120">
        <v>0.14099999999999999</v>
      </c>
      <c r="G48" s="120">
        <v>0.13700000000000001</v>
      </c>
      <c r="H48" s="115">
        <f t="shared" si="5"/>
        <v>3.8000000000000006E-2</v>
      </c>
      <c r="J48" s="292">
        <v>1.7999999999999999E-2</v>
      </c>
      <c r="K48" s="115">
        <f t="shared" si="6"/>
        <v>2.0000000000000007E-2</v>
      </c>
      <c r="M48" s="123">
        <f t="shared" si="8"/>
        <v>0.12578616352201263</v>
      </c>
      <c r="N48" s="120">
        <v>0.3</v>
      </c>
      <c r="O48" s="126">
        <f t="shared" si="1"/>
        <v>0</v>
      </c>
      <c r="P48" s="79">
        <f t="shared" si="7"/>
        <v>0</v>
      </c>
      <c r="Q48" s="97"/>
    </row>
    <row r="49" spans="2:17">
      <c r="B49" s="35" t="s">
        <v>853</v>
      </c>
      <c r="C49" s="120">
        <v>0.05</v>
      </c>
      <c r="D49" s="110">
        <v>0</v>
      </c>
      <c r="E49" s="110">
        <v>0</v>
      </c>
      <c r="F49" s="120">
        <v>3.3000000000000002E-2</v>
      </c>
      <c r="G49" s="120">
        <v>3.2000000000000001E-2</v>
      </c>
      <c r="H49" s="115">
        <f t="shared" si="5"/>
        <v>1.7000000000000001E-2</v>
      </c>
      <c r="J49" s="292">
        <v>3.0000000000000001E-3</v>
      </c>
      <c r="K49" s="115">
        <f t="shared" si="6"/>
        <v>1.4000000000000002E-2</v>
      </c>
      <c r="M49" s="123">
        <f t="shared" si="8"/>
        <v>0.3888888888888889</v>
      </c>
      <c r="N49" s="120">
        <v>0.11799999999999999</v>
      </c>
      <c r="O49" s="126">
        <f t="shared" si="1"/>
        <v>0</v>
      </c>
      <c r="P49" s="79">
        <f t="shared" si="7"/>
        <v>0</v>
      </c>
      <c r="Q49" s="97"/>
    </row>
    <row r="50" spans="2:17">
      <c r="B50" s="35" t="s">
        <v>854</v>
      </c>
      <c r="C50" s="120">
        <v>1.4159999999999999</v>
      </c>
      <c r="D50" s="110">
        <v>0</v>
      </c>
      <c r="E50" s="110">
        <v>0</v>
      </c>
      <c r="F50" s="120">
        <v>1.2430000000000001</v>
      </c>
      <c r="G50" s="120">
        <v>1.2070000000000001</v>
      </c>
      <c r="H50" s="115">
        <f t="shared" si="5"/>
        <v>0.17299999999999982</v>
      </c>
      <c r="J50" s="292">
        <v>9.9000000000000005E-2</v>
      </c>
      <c r="K50" s="115">
        <f t="shared" si="6"/>
        <v>7.3999999999999816E-2</v>
      </c>
      <c r="M50" s="123">
        <f t="shared" si="8"/>
        <v>5.5141579731743523E-2</v>
      </c>
      <c r="N50" s="120">
        <v>2.0059999999999998</v>
      </c>
      <c r="O50" s="126">
        <f t="shared" si="1"/>
        <v>0</v>
      </c>
      <c r="P50" s="79">
        <f t="shared" si="7"/>
        <v>0</v>
      </c>
      <c r="Q50" s="97"/>
    </row>
    <row r="51" spans="2:17">
      <c r="B51" s="35" t="s">
        <v>855</v>
      </c>
      <c r="C51" s="120">
        <v>0.14899999999999999</v>
      </c>
      <c r="D51" s="110">
        <v>0</v>
      </c>
      <c r="E51" s="110">
        <v>0</v>
      </c>
      <c r="F51" s="120">
        <v>7.3999999999999996E-2</v>
      </c>
      <c r="G51" s="120">
        <v>7.1999999999999995E-2</v>
      </c>
      <c r="H51" s="115">
        <f t="shared" si="5"/>
        <v>7.4999999999999997E-2</v>
      </c>
      <c r="J51" s="292">
        <v>6.0000000000000001E-3</v>
      </c>
      <c r="K51" s="115">
        <f t="shared" si="6"/>
        <v>6.8999999999999992E-2</v>
      </c>
      <c r="M51" s="123">
        <f t="shared" si="8"/>
        <v>0.86249999999999993</v>
      </c>
      <c r="N51" s="120">
        <v>0.14599999999999999</v>
      </c>
      <c r="O51" s="126">
        <f t="shared" si="1"/>
        <v>0</v>
      </c>
      <c r="P51" s="79">
        <f t="shared" si="7"/>
        <v>0</v>
      </c>
      <c r="Q51" s="97"/>
    </row>
    <row r="52" spans="2:17">
      <c r="B52" s="35" t="s">
        <v>856</v>
      </c>
      <c r="C52" s="120">
        <v>0.32200000000000001</v>
      </c>
      <c r="D52" s="110">
        <v>0</v>
      </c>
      <c r="E52" s="110">
        <v>0</v>
      </c>
      <c r="F52" s="120">
        <v>0.26400000000000001</v>
      </c>
      <c r="G52" s="120">
        <v>0.25700000000000001</v>
      </c>
      <c r="H52" s="115">
        <f t="shared" si="5"/>
        <v>5.7999999999999996E-2</v>
      </c>
      <c r="J52" s="292">
        <v>2.5999999999999999E-2</v>
      </c>
      <c r="K52" s="115">
        <f t="shared" si="6"/>
        <v>3.2000000000000001E-2</v>
      </c>
      <c r="M52" s="123">
        <f t="shared" si="8"/>
        <v>0.11034482758620688</v>
      </c>
      <c r="N52" s="120">
        <v>0.35699999999999998</v>
      </c>
      <c r="O52" s="126">
        <f t="shared" si="1"/>
        <v>0</v>
      </c>
      <c r="P52" s="79">
        <f t="shared" si="7"/>
        <v>0</v>
      </c>
      <c r="Q52" s="97"/>
    </row>
    <row r="53" spans="2:17">
      <c r="B53" s="35" t="s">
        <v>857</v>
      </c>
      <c r="C53" s="120">
        <v>0.14899999999999999</v>
      </c>
      <c r="D53" s="110">
        <v>0</v>
      </c>
      <c r="E53" s="110">
        <v>0</v>
      </c>
      <c r="F53" s="120">
        <v>9.9000000000000005E-2</v>
      </c>
      <c r="G53" s="120">
        <v>9.6000000000000002E-2</v>
      </c>
      <c r="H53" s="115">
        <f t="shared" si="5"/>
        <v>4.9999999999999989E-2</v>
      </c>
      <c r="J53" s="292">
        <v>8.0000000000000002E-3</v>
      </c>
      <c r="K53" s="115">
        <f t="shared" si="6"/>
        <v>4.1999999999999989E-2</v>
      </c>
      <c r="M53" s="123">
        <f t="shared" si="8"/>
        <v>0.39252336448598119</v>
      </c>
      <c r="N53" s="120">
        <v>0.114</v>
      </c>
      <c r="O53" s="126">
        <f t="shared" si="1"/>
        <v>0</v>
      </c>
      <c r="P53" s="79">
        <f t="shared" si="7"/>
        <v>0</v>
      </c>
      <c r="Q53" s="97"/>
    </row>
    <row r="54" spans="2:17">
      <c r="B54" s="35" t="s">
        <v>858</v>
      </c>
      <c r="C54" s="120">
        <v>0.44800000000000001</v>
      </c>
      <c r="D54" s="110">
        <v>0</v>
      </c>
      <c r="E54" s="110">
        <v>0</v>
      </c>
      <c r="F54" s="120">
        <v>0.44</v>
      </c>
      <c r="G54" s="120">
        <v>0.42699999999999999</v>
      </c>
      <c r="H54" s="115">
        <f t="shared" si="5"/>
        <v>8.0000000000000071E-3</v>
      </c>
      <c r="J54" s="292">
        <v>7.8E-2</v>
      </c>
      <c r="K54" s="115">
        <f t="shared" si="6"/>
        <v>-6.9999999999999993E-2</v>
      </c>
      <c r="M54" s="123">
        <f t="shared" si="8"/>
        <v>-0.13513513513513511</v>
      </c>
      <c r="N54" s="120">
        <v>0.77500000000000002</v>
      </c>
      <c r="O54" s="126">
        <f t="shared" si="1"/>
        <v>1.4514579098743897E-4</v>
      </c>
      <c r="P54" s="79">
        <f t="shared" si="7"/>
        <v>2.6505805512680593E-4</v>
      </c>
      <c r="Q54" s="97"/>
    </row>
    <row r="55" spans="2:17">
      <c r="B55" s="35" t="s">
        <v>859</v>
      </c>
      <c r="C55" s="120">
        <v>0.19900000000000001</v>
      </c>
      <c r="D55" s="110">
        <v>0</v>
      </c>
      <c r="E55" s="110">
        <v>0</v>
      </c>
      <c r="F55" s="120">
        <v>0.187</v>
      </c>
      <c r="G55" s="120">
        <v>0.182</v>
      </c>
      <c r="H55" s="115">
        <f t="shared" si="5"/>
        <v>1.2000000000000011E-2</v>
      </c>
      <c r="J55" s="292">
        <v>3.9E-2</v>
      </c>
      <c r="K55" s="115">
        <f t="shared" si="6"/>
        <v>-2.6999999999999989E-2</v>
      </c>
      <c r="M55" s="123">
        <f t="shared" si="8"/>
        <v>-0.11946902654867252</v>
      </c>
      <c r="N55" s="120">
        <v>0.28699999999999998</v>
      </c>
      <c r="O55" s="126">
        <f t="shared" si="1"/>
        <v>5.3750763888251589E-5</v>
      </c>
      <c r="P55" s="79">
        <f t="shared" si="7"/>
        <v>7.6717649922733528E-5</v>
      </c>
      <c r="Q55" s="97"/>
    </row>
    <row r="56" spans="2:17">
      <c r="B56" s="35" t="s">
        <v>860</v>
      </c>
      <c r="C56" s="120">
        <v>0.1</v>
      </c>
      <c r="D56" s="110">
        <v>0</v>
      </c>
      <c r="E56" s="110">
        <v>0</v>
      </c>
      <c r="F56" s="120">
        <v>6.9000000000000006E-2</v>
      </c>
      <c r="G56" s="120">
        <v>6.7000000000000004E-2</v>
      </c>
      <c r="H56" s="115">
        <f t="shared" si="5"/>
        <v>3.1E-2</v>
      </c>
      <c r="J56" s="292">
        <v>5.0000000000000001E-3</v>
      </c>
      <c r="K56" s="115">
        <f t="shared" si="6"/>
        <v>2.5999999999999999E-2</v>
      </c>
      <c r="M56" s="123">
        <f t="shared" si="8"/>
        <v>0.35135135135135126</v>
      </c>
      <c r="N56" s="120">
        <v>0.10199999999999999</v>
      </c>
      <c r="O56" s="126">
        <f t="shared" si="1"/>
        <v>0</v>
      </c>
      <c r="P56" s="79">
        <f t="shared" si="7"/>
        <v>0</v>
      </c>
      <c r="Q56" s="97"/>
    </row>
    <row r="57" spans="2:17">
      <c r="B57" s="35" t="s">
        <v>861</v>
      </c>
      <c r="C57" s="120">
        <v>0.1</v>
      </c>
      <c r="D57" s="110">
        <v>0</v>
      </c>
      <c r="E57" s="110">
        <v>0</v>
      </c>
      <c r="F57" s="120">
        <v>6.9000000000000006E-2</v>
      </c>
      <c r="G57" s="120">
        <v>6.7000000000000004E-2</v>
      </c>
      <c r="H57" s="115">
        <f t="shared" si="5"/>
        <v>3.1E-2</v>
      </c>
      <c r="J57" s="292">
        <v>6.0000000000000001E-3</v>
      </c>
      <c r="K57" s="115">
        <f t="shared" si="6"/>
        <v>2.5000000000000001E-2</v>
      </c>
      <c r="M57" s="123">
        <f t="shared" si="8"/>
        <v>0.33333333333333331</v>
      </c>
      <c r="N57" s="120">
        <v>0.152</v>
      </c>
      <c r="O57" s="126">
        <f t="shared" si="1"/>
        <v>0</v>
      </c>
      <c r="P57" s="79">
        <f t="shared" si="7"/>
        <v>0</v>
      </c>
      <c r="Q57" s="97"/>
    </row>
    <row r="58" spans="2:17">
      <c r="B58" s="35" t="s">
        <v>862</v>
      </c>
      <c r="C58" s="120">
        <v>5.8999999999999997E-2</v>
      </c>
      <c r="D58" s="110">
        <v>0</v>
      </c>
      <c r="E58" s="110">
        <v>0</v>
      </c>
      <c r="F58" s="120">
        <v>3.9E-2</v>
      </c>
      <c r="G58" s="120">
        <v>3.7999999999999999E-2</v>
      </c>
      <c r="H58" s="115">
        <f t="shared" si="5"/>
        <v>1.9999999999999997E-2</v>
      </c>
      <c r="J58" s="292">
        <v>3.0000000000000001E-3</v>
      </c>
      <c r="K58" s="115">
        <f t="shared" si="6"/>
        <v>1.6999999999999998E-2</v>
      </c>
      <c r="M58" s="123">
        <f t="shared" si="8"/>
        <v>0.40476190476190466</v>
      </c>
      <c r="N58" s="120">
        <v>0.10199999999999999</v>
      </c>
      <c r="O58" s="126">
        <f t="shared" si="1"/>
        <v>0</v>
      </c>
      <c r="P58" s="79">
        <f t="shared" si="7"/>
        <v>0</v>
      </c>
      <c r="Q58" s="97"/>
    </row>
    <row r="59" spans="2:17">
      <c r="B59" s="35" t="s">
        <v>863</v>
      </c>
      <c r="C59" s="120">
        <v>0.04</v>
      </c>
      <c r="D59" s="110">
        <v>0</v>
      </c>
      <c r="E59" s="110">
        <v>0</v>
      </c>
      <c r="F59" s="120">
        <v>2.8000000000000001E-2</v>
      </c>
      <c r="G59" s="120">
        <v>2.8000000000000001E-2</v>
      </c>
      <c r="H59" s="115">
        <f t="shared" si="5"/>
        <v>1.2E-2</v>
      </c>
      <c r="J59" s="292">
        <v>2E-3</v>
      </c>
      <c r="K59" s="115">
        <f t="shared" si="6"/>
        <v>0.01</v>
      </c>
      <c r="M59" s="123">
        <f t="shared" si="8"/>
        <v>0.33333333333333337</v>
      </c>
      <c r="N59" s="120">
        <v>7.0000000000000007E-2</v>
      </c>
      <c r="O59" s="126">
        <f t="shared" si="1"/>
        <v>0</v>
      </c>
      <c r="P59" s="79">
        <f t="shared" si="7"/>
        <v>0</v>
      </c>
      <c r="Q59" s="97"/>
    </row>
    <row r="60" spans="2:17">
      <c r="B60" s="35" t="s">
        <v>864</v>
      </c>
      <c r="C60" s="120">
        <v>0.153</v>
      </c>
      <c r="D60" s="110">
        <v>0</v>
      </c>
      <c r="E60" s="110">
        <v>0</v>
      </c>
      <c r="F60" s="120">
        <v>0.121</v>
      </c>
      <c r="G60" s="120">
        <v>0.11700000000000001</v>
      </c>
      <c r="H60" s="115">
        <f t="shared" si="5"/>
        <v>3.2000000000000001E-2</v>
      </c>
      <c r="J60" s="292">
        <v>0.01</v>
      </c>
      <c r="K60" s="115">
        <f t="shared" si="6"/>
        <v>2.1999999999999999E-2</v>
      </c>
      <c r="M60" s="123">
        <f t="shared" si="8"/>
        <v>0.1679389312977099</v>
      </c>
      <c r="N60" s="120">
        <v>0.246</v>
      </c>
      <c r="O60" s="126">
        <f t="shared" si="1"/>
        <v>0</v>
      </c>
      <c r="P60" s="79">
        <f t="shared" si="7"/>
        <v>0</v>
      </c>
      <c r="Q60" s="97"/>
    </row>
    <row r="61" spans="2:17">
      <c r="B61" s="35" t="s">
        <v>865</v>
      </c>
      <c r="C61" s="120">
        <v>0.05</v>
      </c>
      <c r="D61" s="110">
        <v>0</v>
      </c>
      <c r="E61" s="110">
        <v>0</v>
      </c>
      <c r="F61" s="120">
        <v>1.4999999999999999E-2</v>
      </c>
      <c r="G61" s="120">
        <v>1.4999999999999999E-2</v>
      </c>
      <c r="H61" s="115">
        <f t="shared" si="5"/>
        <v>3.5000000000000003E-2</v>
      </c>
      <c r="J61" s="292">
        <v>1E-3</v>
      </c>
      <c r="K61" s="115">
        <f t="shared" si="6"/>
        <v>3.4000000000000002E-2</v>
      </c>
      <c r="M61" s="123">
        <f t="shared" si="8"/>
        <v>2.125</v>
      </c>
      <c r="N61" s="120">
        <v>4.8000000000000001E-2</v>
      </c>
      <c r="O61" s="126">
        <f t="shared" si="1"/>
        <v>0</v>
      </c>
      <c r="P61" s="79">
        <f t="shared" si="7"/>
        <v>0</v>
      </c>
      <c r="Q61" s="97"/>
    </row>
    <row r="62" spans="2:17">
      <c r="B62" s="35" t="s">
        <v>866</v>
      </c>
      <c r="C62" s="120">
        <v>0.318</v>
      </c>
      <c r="D62" s="110">
        <v>0</v>
      </c>
      <c r="E62" s="110">
        <v>0</v>
      </c>
      <c r="F62" s="120">
        <v>0.33800000000000002</v>
      </c>
      <c r="G62" s="120">
        <v>0.32800000000000001</v>
      </c>
      <c r="H62" s="115">
        <f t="shared" si="5"/>
        <v>-2.0000000000000018E-2</v>
      </c>
      <c r="J62" s="292">
        <v>2.7E-2</v>
      </c>
      <c r="K62" s="115">
        <f t="shared" si="6"/>
        <v>-4.7000000000000014E-2</v>
      </c>
      <c r="M62" s="123">
        <f t="shared" si="8"/>
        <v>-0.12876712328767126</v>
      </c>
      <c r="N62" s="120">
        <v>0.95199999999999996</v>
      </c>
      <c r="O62" s="126">
        <f t="shared" si="1"/>
        <v>1.7829521680005406E-4</v>
      </c>
      <c r="P62" s="79">
        <f t="shared" si="7"/>
        <v>2.9563080045886251E-4</v>
      </c>
      <c r="Q62" s="97"/>
    </row>
    <row r="63" spans="2:17">
      <c r="B63" s="35" t="s">
        <v>867</v>
      </c>
      <c r="C63" s="120">
        <v>1.4550000000000001</v>
      </c>
      <c r="D63" s="110">
        <v>0</v>
      </c>
      <c r="E63" s="110">
        <v>0</v>
      </c>
      <c r="F63" s="120">
        <v>0.93200000000000005</v>
      </c>
      <c r="G63" s="120">
        <v>0.90500000000000003</v>
      </c>
      <c r="H63" s="115">
        <f>+C63+D63-E63-F63</f>
        <v>0.52300000000000002</v>
      </c>
      <c r="J63" s="292">
        <v>0.127</v>
      </c>
      <c r="K63" s="115">
        <f>+H63-J63</f>
        <v>0.39600000000000002</v>
      </c>
      <c r="M63" s="123">
        <f>+IF(ISERROR(K63/(F63+J63)),0,K63/(F63+J63))</f>
        <v>0.3739376770538243</v>
      </c>
      <c r="N63" s="120">
        <v>1.5960000000000001</v>
      </c>
      <c r="O63" s="126">
        <f t="shared" si="1"/>
        <v>0</v>
      </c>
      <c r="P63" s="79">
        <f>(M63^2*O63)*100</f>
        <v>0</v>
      </c>
      <c r="Q63" s="97"/>
    </row>
    <row r="64" spans="2:17">
      <c r="B64" s="35" t="s">
        <v>868</v>
      </c>
      <c r="C64" s="120">
        <v>5.8000000000000003E-2</v>
      </c>
      <c r="D64" s="110">
        <v>0</v>
      </c>
      <c r="E64" s="110">
        <v>0</v>
      </c>
      <c r="F64" s="120">
        <v>4.5999999999999999E-2</v>
      </c>
      <c r="G64" s="120">
        <v>4.4999999999999998E-2</v>
      </c>
      <c r="H64" s="115">
        <f t="shared" ref="H64:H87" si="9">+C64+D64-E64-F64</f>
        <v>1.2000000000000004E-2</v>
      </c>
      <c r="J64" s="292">
        <v>4.0000000000000001E-3</v>
      </c>
      <c r="K64" s="115">
        <f t="shared" ref="K64:K87" si="10">+H64-J64</f>
        <v>8.0000000000000036E-3</v>
      </c>
      <c r="M64" s="123">
        <f>+IF(ISERROR(K64/(F64+J64)),0,K64/(F64+J64))</f>
        <v>0.16000000000000006</v>
      </c>
      <c r="N64" s="120">
        <v>4.8000000000000001E-2</v>
      </c>
      <c r="O64" s="126">
        <f t="shared" si="1"/>
        <v>0</v>
      </c>
      <c r="P64" s="79">
        <f t="shared" ref="P64:P87" si="11">(M64^2*O64)*100</f>
        <v>0</v>
      </c>
      <c r="Q64" s="97"/>
    </row>
    <row r="65" spans="2:17">
      <c r="B65" s="35" t="s">
        <v>869</v>
      </c>
      <c r="C65" s="120">
        <v>0.158</v>
      </c>
      <c r="D65" s="110">
        <v>0</v>
      </c>
      <c r="E65" s="110">
        <v>0</v>
      </c>
      <c r="F65" s="120">
        <v>0.23400000000000001</v>
      </c>
      <c r="G65" s="120">
        <v>0.22700000000000001</v>
      </c>
      <c r="H65" s="115">
        <f t="shared" si="9"/>
        <v>-7.6000000000000012E-2</v>
      </c>
      <c r="J65" s="292">
        <v>2.4E-2</v>
      </c>
      <c r="K65" s="115">
        <f t="shared" si="10"/>
        <v>-0.1</v>
      </c>
      <c r="M65" s="123">
        <f t="shared" ref="M65:M87" si="12">+IF(ISERROR(K65/(F65+J65)),0,K65/(F65+J65))</f>
        <v>-0.38759689922480622</v>
      </c>
      <c r="N65" s="120">
        <v>0.52900000000000003</v>
      </c>
      <c r="O65" s="126">
        <f t="shared" si="1"/>
        <v>9.9073707654651896E-5</v>
      </c>
      <c r="P65" s="79">
        <f t="shared" si="11"/>
        <v>1.4883977473506987E-3</v>
      </c>
      <c r="Q65" s="97"/>
    </row>
    <row r="66" spans="2:17">
      <c r="B66" s="35" t="s">
        <v>870</v>
      </c>
      <c r="C66" s="120">
        <v>2.4E-2</v>
      </c>
      <c r="D66" s="110">
        <v>0</v>
      </c>
      <c r="E66" s="110">
        <v>0</v>
      </c>
      <c r="F66" s="120">
        <v>2.8000000000000001E-2</v>
      </c>
      <c r="G66" s="120">
        <v>2.8000000000000001E-2</v>
      </c>
      <c r="H66" s="115">
        <f t="shared" si="9"/>
        <v>-4.0000000000000001E-3</v>
      </c>
      <c r="J66" s="292">
        <v>2E-3</v>
      </c>
      <c r="K66" s="115">
        <f t="shared" si="10"/>
        <v>-6.0000000000000001E-3</v>
      </c>
      <c r="M66" s="123">
        <f t="shared" si="12"/>
        <v>-0.2</v>
      </c>
      <c r="N66" s="120">
        <v>6.6000000000000003E-2</v>
      </c>
      <c r="O66" s="126">
        <f t="shared" si="1"/>
        <v>1.23608028453819E-5</v>
      </c>
      <c r="P66" s="79">
        <f t="shared" si="11"/>
        <v>4.9443211381527612E-5</v>
      </c>
      <c r="Q66" s="97"/>
    </row>
    <row r="67" spans="2:17">
      <c r="B67" s="35" t="s">
        <v>871</v>
      </c>
      <c r="C67" s="120">
        <v>8.2000000000000003E-2</v>
      </c>
      <c r="D67" s="110">
        <v>0</v>
      </c>
      <c r="E67" s="110">
        <v>0</v>
      </c>
      <c r="F67" s="120">
        <v>0.13600000000000001</v>
      </c>
      <c r="G67" s="120">
        <v>0.13200000000000001</v>
      </c>
      <c r="H67" s="115">
        <f t="shared" si="9"/>
        <v>-5.4000000000000006E-2</v>
      </c>
      <c r="J67" s="292">
        <v>1.0999999999999999E-2</v>
      </c>
      <c r="K67" s="115">
        <f t="shared" si="10"/>
        <v>-6.5000000000000002E-2</v>
      </c>
      <c r="M67" s="123">
        <f t="shared" si="12"/>
        <v>-0.44217687074829926</v>
      </c>
      <c r="N67" s="120">
        <v>0.23200000000000001</v>
      </c>
      <c r="O67" s="126">
        <f t="shared" si="1"/>
        <v>4.3450094850433347E-5</v>
      </c>
      <c r="P67" s="79">
        <f t="shared" si="11"/>
        <v>8.4953792745189895E-4</v>
      </c>
      <c r="Q67" s="97"/>
    </row>
    <row r="68" spans="2:17">
      <c r="B68" s="35" t="s">
        <v>872</v>
      </c>
      <c r="C68" s="120">
        <v>0.01</v>
      </c>
      <c r="D68" s="110">
        <v>0</v>
      </c>
      <c r="E68" s="110">
        <v>0</v>
      </c>
      <c r="F68" s="120">
        <v>2E-3</v>
      </c>
      <c r="G68" s="120">
        <v>2E-3</v>
      </c>
      <c r="H68" s="115">
        <f t="shared" si="9"/>
        <v>8.0000000000000002E-3</v>
      </c>
      <c r="J68" s="292">
        <v>0</v>
      </c>
      <c r="K68" s="115">
        <f t="shared" si="10"/>
        <v>8.0000000000000002E-3</v>
      </c>
      <c r="M68" s="123">
        <f t="shared" si="12"/>
        <v>4</v>
      </c>
      <c r="N68" s="120">
        <v>2.1000000000000001E-2</v>
      </c>
      <c r="O68" s="126">
        <f t="shared" si="1"/>
        <v>0</v>
      </c>
      <c r="P68" s="79">
        <f t="shared" si="11"/>
        <v>0</v>
      </c>
      <c r="Q68" s="97"/>
    </row>
    <row r="69" spans="2:17">
      <c r="B69" s="35" t="s">
        <v>873</v>
      </c>
      <c r="C69" s="120">
        <v>0.378</v>
      </c>
      <c r="D69" s="110">
        <v>0</v>
      </c>
      <c r="E69" s="110">
        <v>0</v>
      </c>
      <c r="F69" s="120">
        <v>0.20300000000000001</v>
      </c>
      <c r="G69" s="120">
        <v>0.19700000000000001</v>
      </c>
      <c r="H69" s="115">
        <f t="shared" si="9"/>
        <v>0.17499999999999999</v>
      </c>
      <c r="J69" s="292">
        <v>1.6E-2</v>
      </c>
      <c r="K69" s="115">
        <f t="shared" si="10"/>
        <v>0.15899999999999997</v>
      </c>
      <c r="M69" s="123">
        <f t="shared" si="12"/>
        <v>0.72602739726027377</v>
      </c>
      <c r="N69" s="120">
        <v>0.40300000000000002</v>
      </c>
      <c r="O69" s="126">
        <f t="shared" si="1"/>
        <v>0</v>
      </c>
      <c r="P69" s="79">
        <f t="shared" si="11"/>
        <v>0</v>
      </c>
      <c r="Q69" s="97"/>
    </row>
    <row r="70" spans="2:17">
      <c r="B70" s="35" t="s">
        <v>874</v>
      </c>
      <c r="C70" s="120">
        <v>0.254</v>
      </c>
      <c r="D70" s="110">
        <v>0</v>
      </c>
      <c r="E70" s="110">
        <v>0</v>
      </c>
      <c r="F70" s="120">
        <v>0.124</v>
      </c>
      <c r="G70" s="120">
        <v>0.12</v>
      </c>
      <c r="H70" s="115">
        <f t="shared" si="9"/>
        <v>0.13</v>
      </c>
      <c r="J70" s="292">
        <v>0.01</v>
      </c>
      <c r="K70" s="115">
        <f t="shared" si="10"/>
        <v>0.12000000000000001</v>
      </c>
      <c r="M70" s="123">
        <f t="shared" si="12"/>
        <v>0.89552238805970152</v>
      </c>
      <c r="N70" s="120">
        <v>0.21</v>
      </c>
      <c r="O70" s="126">
        <f t="shared" si="1"/>
        <v>0</v>
      </c>
      <c r="P70" s="79">
        <f t="shared" si="11"/>
        <v>0</v>
      </c>
      <c r="Q70" s="97"/>
    </row>
    <row r="71" spans="2:17">
      <c r="B71" s="35" t="s">
        <v>875</v>
      </c>
      <c r="C71" s="120">
        <v>0.19400000000000001</v>
      </c>
      <c r="D71" s="110">
        <v>0</v>
      </c>
      <c r="E71" s="110">
        <v>0</v>
      </c>
      <c r="F71" s="120">
        <v>3.9E-2</v>
      </c>
      <c r="G71" s="120">
        <v>3.7999999999999999E-2</v>
      </c>
      <c r="H71" s="115">
        <f t="shared" si="9"/>
        <v>0.155</v>
      </c>
      <c r="J71" s="292">
        <v>3.0000000000000001E-3</v>
      </c>
      <c r="K71" s="115">
        <f t="shared" si="10"/>
        <v>0.152</v>
      </c>
      <c r="M71" s="123">
        <f t="shared" si="12"/>
        <v>3.6190476190476186</v>
      </c>
      <c r="N71" s="120">
        <v>0.223</v>
      </c>
      <c r="O71" s="126">
        <f t="shared" si="1"/>
        <v>0</v>
      </c>
      <c r="P71" s="79">
        <f t="shared" si="11"/>
        <v>0</v>
      </c>
      <c r="Q71" s="97"/>
    </row>
    <row r="72" spans="2:17">
      <c r="B72" s="35" t="s">
        <v>876</v>
      </c>
      <c r="C72" s="120">
        <v>2.5999999999999999E-2</v>
      </c>
      <c r="D72" s="110">
        <v>0</v>
      </c>
      <c r="E72" s="110">
        <v>0</v>
      </c>
      <c r="F72" s="120">
        <v>0.01</v>
      </c>
      <c r="G72" s="120">
        <v>0.01</v>
      </c>
      <c r="H72" s="115">
        <f t="shared" si="9"/>
        <v>1.6E-2</v>
      </c>
      <c r="J72" s="292">
        <v>1E-3</v>
      </c>
      <c r="K72" s="115">
        <f t="shared" si="10"/>
        <v>1.4999999999999999E-2</v>
      </c>
      <c r="M72" s="123">
        <f t="shared" si="12"/>
        <v>1.3636363636363638</v>
      </c>
      <c r="N72" s="120">
        <v>5.2999999999999999E-2</v>
      </c>
      <c r="O72" s="126">
        <f t="shared" si="1"/>
        <v>0</v>
      </c>
      <c r="P72" s="79">
        <f t="shared" si="11"/>
        <v>0</v>
      </c>
      <c r="Q72" s="97"/>
    </row>
    <row r="73" spans="2:17">
      <c r="B73" s="35" t="s">
        <v>877</v>
      </c>
      <c r="C73" s="120">
        <v>2.1520000000000001</v>
      </c>
      <c r="D73" s="110">
        <v>0</v>
      </c>
      <c r="E73" s="110">
        <v>0</v>
      </c>
      <c r="F73" s="120">
        <v>2.16</v>
      </c>
      <c r="G73" s="120">
        <v>2.097</v>
      </c>
      <c r="H73" s="115">
        <f t="shared" si="9"/>
        <v>-8.0000000000000071E-3</v>
      </c>
      <c r="J73" s="292">
        <v>0.17299999999999999</v>
      </c>
      <c r="K73" s="115">
        <f t="shared" si="10"/>
        <v>-0.18099999999999999</v>
      </c>
      <c r="M73" s="123">
        <f t="shared" si="12"/>
        <v>-7.7582511787398195E-2</v>
      </c>
      <c r="N73" s="120">
        <v>3.823</v>
      </c>
      <c r="O73" s="126">
        <f t="shared" si="1"/>
        <v>7.1599014057416668E-4</v>
      </c>
      <c r="P73" s="79">
        <f t="shared" si="11"/>
        <v>4.309577688494156E-4</v>
      </c>
      <c r="Q73" s="97"/>
    </row>
    <row r="74" spans="2:17">
      <c r="B74" s="35" t="s">
        <v>878</v>
      </c>
      <c r="C74" s="120">
        <v>0.97099999999999997</v>
      </c>
      <c r="D74" s="110">
        <v>0</v>
      </c>
      <c r="E74" s="110">
        <v>0</v>
      </c>
      <c r="F74" s="120">
        <v>0.47799999999999998</v>
      </c>
      <c r="G74" s="120">
        <v>0.46400000000000002</v>
      </c>
      <c r="H74" s="115">
        <f t="shared" si="9"/>
        <v>0.49299999999999999</v>
      </c>
      <c r="J74" s="292">
        <v>6.8000000000000005E-2</v>
      </c>
      <c r="K74" s="115">
        <f t="shared" si="10"/>
        <v>0.42499999999999999</v>
      </c>
      <c r="M74" s="123">
        <f t="shared" si="12"/>
        <v>0.77838827838827829</v>
      </c>
      <c r="N74" s="120">
        <v>1.373</v>
      </c>
      <c r="O74" s="126">
        <f t="shared" si="1"/>
        <v>0</v>
      </c>
      <c r="P74" s="79">
        <f t="shared" si="11"/>
        <v>0</v>
      </c>
      <c r="Q74" s="97"/>
    </row>
    <row r="75" spans="2:17">
      <c r="B75" s="35" t="s">
        <v>879</v>
      </c>
      <c r="C75" s="120">
        <v>0.36299999999999999</v>
      </c>
      <c r="D75" s="110">
        <v>0</v>
      </c>
      <c r="E75" s="110">
        <v>0</v>
      </c>
      <c r="F75" s="120">
        <v>0.42599999999999999</v>
      </c>
      <c r="G75" s="120">
        <v>0.41299999999999998</v>
      </c>
      <c r="H75" s="115">
        <f t="shared" si="9"/>
        <v>-6.3E-2</v>
      </c>
      <c r="J75" s="292">
        <v>3.4000000000000002E-2</v>
      </c>
      <c r="K75" s="115">
        <f t="shared" si="10"/>
        <v>-9.7000000000000003E-2</v>
      </c>
      <c r="M75" s="123">
        <f t="shared" si="12"/>
        <v>-0.21086956521739134</v>
      </c>
      <c r="N75" s="120">
        <v>0.54900000000000004</v>
      </c>
      <c r="O75" s="126">
        <f t="shared" si="1"/>
        <v>1.028194054865858E-4</v>
      </c>
      <c r="P75" s="79">
        <f t="shared" si="11"/>
        <v>4.5719649632480438E-4</v>
      </c>
      <c r="Q75" s="97"/>
    </row>
    <row r="76" spans="2:17">
      <c r="B76" s="35" t="s">
        <v>880</v>
      </c>
      <c r="C76" s="120">
        <v>0.30499999999999999</v>
      </c>
      <c r="D76" s="110">
        <v>0</v>
      </c>
      <c r="E76" s="110">
        <v>0</v>
      </c>
      <c r="F76" s="120">
        <v>0.246</v>
      </c>
      <c r="G76" s="120">
        <v>0.23899999999999999</v>
      </c>
      <c r="H76" s="115">
        <f t="shared" si="9"/>
        <v>5.8999999999999997E-2</v>
      </c>
      <c r="J76" s="292">
        <v>0.02</v>
      </c>
      <c r="K76" s="115">
        <f t="shared" si="10"/>
        <v>3.8999999999999993E-2</v>
      </c>
      <c r="M76" s="123">
        <f t="shared" si="12"/>
        <v>0.14661654135338342</v>
      </c>
      <c r="N76" s="120">
        <v>0.39600000000000002</v>
      </c>
      <c r="O76" s="126">
        <f t="shared" si="1"/>
        <v>0</v>
      </c>
      <c r="P76" s="79">
        <f t="shared" si="11"/>
        <v>0</v>
      </c>
      <c r="Q76" s="97"/>
    </row>
    <row r="77" spans="2:17">
      <c r="B77" s="35" t="s">
        <v>881</v>
      </c>
      <c r="C77" s="120">
        <v>0.39800000000000002</v>
      </c>
      <c r="D77" s="110">
        <v>0</v>
      </c>
      <c r="E77" s="110">
        <v>0</v>
      </c>
      <c r="F77" s="120">
        <v>0.39800000000000002</v>
      </c>
      <c r="G77" s="120">
        <v>0.38700000000000001</v>
      </c>
      <c r="H77" s="115">
        <f t="shared" si="9"/>
        <v>0</v>
      </c>
      <c r="J77" s="292">
        <v>4.2000000000000003E-2</v>
      </c>
      <c r="K77" s="115">
        <f t="shared" si="10"/>
        <v>-4.2000000000000003E-2</v>
      </c>
      <c r="M77" s="123">
        <f t="shared" si="12"/>
        <v>-9.5454545454545459E-2</v>
      </c>
      <c r="N77" s="120">
        <v>0.66</v>
      </c>
      <c r="O77" s="126">
        <f t="shared" si="1"/>
        <v>1.2360802845381901E-4</v>
      </c>
      <c r="P77" s="79">
        <f t="shared" si="11"/>
        <v>1.1262632344655824E-4</v>
      </c>
      <c r="Q77" s="97"/>
    </row>
    <row r="78" spans="2:17">
      <c r="B78" s="35" t="s">
        <v>882</v>
      </c>
      <c r="C78" s="120">
        <v>7.6999999999999999E-2</v>
      </c>
      <c r="D78" s="110">
        <v>0</v>
      </c>
      <c r="E78" s="110">
        <v>0</v>
      </c>
      <c r="F78" s="120">
        <v>0.14099999999999999</v>
      </c>
      <c r="G78" s="120">
        <v>0.13700000000000001</v>
      </c>
      <c r="H78" s="115">
        <f t="shared" si="9"/>
        <v>-6.3999999999999987E-2</v>
      </c>
      <c r="J78" s="292">
        <v>1.0999999999999999E-2</v>
      </c>
      <c r="K78" s="115">
        <f t="shared" si="10"/>
        <v>-7.4999999999999983E-2</v>
      </c>
      <c r="M78" s="123">
        <f t="shared" si="12"/>
        <v>-0.49342105263157887</v>
      </c>
      <c r="N78" s="120">
        <v>0.34899999999999998</v>
      </c>
      <c r="O78" s="126">
        <f t="shared" ref="O78:O141" si="13">IF(K78&lt;0,N78/$N$263,0)</f>
        <v>6.53624271672467E-5</v>
      </c>
      <c r="P78" s="79">
        <f t="shared" si="11"/>
        <v>1.5913419876028507E-3</v>
      </c>
      <c r="Q78" s="97"/>
    </row>
    <row r="79" spans="2:17">
      <c r="B79" s="35" t="s">
        <v>883</v>
      </c>
      <c r="C79" s="120">
        <v>0.189</v>
      </c>
      <c r="D79" s="110">
        <v>0</v>
      </c>
      <c r="E79" s="110">
        <v>0</v>
      </c>
      <c r="F79" s="120">
        <v>0.182</v>
      </c>
      <c r="G79" s="120">
        <v>0.17699999999999999</v>
      </c>
      <c r="H79" s="115">
        <f t="shared" si="9"/>
        <v>7.0000000000000062E-3</v>
      </c>
      <c r="J79" s="292">
        <v>1.4999999999999999E-2</v>
      </c>
      <c r="K79" s="115">
        <f t="shared" si="10"/>
        <v>-7.9999999999999932E-3</v>
      </c>
      <c r="M79" s="123">
        <f t="shared" si="12"/>
        <v>-4.0609137055837526E-2</v>
      </c>
      <c r="N79" s="120">
        <v>0.54600000000000004</v>
      </c>
      <c r="O79" s="126">
        <f t="shared" si="13"/>
        <v>1.0225755081179572E-4</v>
      </c>
      <c r="P79" s="79">
        <f t="shared" si="11"/>
        <v>1.6863313282885193E-5</v>
      </c>
      <c r="Q79" s="97"/>
    </row>
    <row r="80" spans="2:17">
      <c r="B80" s="35" t="s">
        <v>884</v>
      </c>
      <c r="C80" s="120">
        <v>1.7999999999999999E-2</v>
      </c>
      <c r="D80" s="110">
        <v>0</v>
      </c>
      <c r="E80" s="110">
        <v>0</v>
      </c>
      <c r="F80" s="120">
        <v>8.4000000000000005E-2</v>
      </c>
      <c r="G80" s="120">
        <v>8.1000000000000003E-2</v>
      </c>
      <c r="H80" s="115">
        <f t="shared" si="9"/>
        <v>-6.6000000000000003E-2</v>
      </c>
      <c r="J80" s="292">
        <v>7.0000000000000001E-3</v>
      </c>
      <c r="K80" s="115">
        <f t="shared" si="10"/>
        <v>-7.3000000000000009E-2</v>
      </c>
      <c r="M80" s="123">
        <f t="shared" si="12"/>
        <v>-0.80219780219780223</v>
      </c>
      <c r="N80" s="120">
        <v>0.23899999999999999</v>
      </c>
      <c r="O80" s="126">
        <f t="shared" si="13"/>
        <v>4.4761089091610209E-5</v>
      </c>
      <c r="P80" s="79">
        <f t="shared" si="11"/>
        <v>2.8804714861633959E-3</v>
      </c>
      <c r="Q80" s="97"/>
    </row>
    <row r="81" spans="2:17">
      <c r="B81" s="35" t="s">
        <v>885</v>
      </c>
      <c r="C81" s="120">
        <v>9.4E-2</v>
      </c>
      <c r="D81" s="110">
        <v>0</v>
      </c>
      <c r="E81" s="110">
        <v>0</v>
      </c>
      <c r="F81" s="120">
        <v>0.22500000000000001</v>
      </c>
      <c r="G81" s="120">
        <v>0.218</v>
      </c>
      <c r="H81" s="115">
        <f t="shared" si="9"/>
        <v>-0.13100000000000001</v>
      </c>
      <c r="J81" s="292">
        <v>3.4000000000000002E-2</v>
      </c>
      <c r="K81" s="115">
        <f t="shared" si="10"/>
        <v>-0.16500000000000001</v>
      </c>
      <c r="M81" s="123">
        <f t="shared" si="12"/>
        <v>-0.63706563706563712</v>
      </c>
      <c r="N81" s="120">
        <v>0.54100000000000004</v>
      </c>
      <c r="O81" s="126">
        <f t="shared" si="13"/>
        <v>1.0132112635381225E-4</v>
      </c>
      <c r="P81" s="79">
        <f t="shared" si="11"/>
        <v>4.1121445192864427E-3</v>
      </c>
      <c r="Q81" s="97"/>
    </row>
    <row r="82" spans="2:17">
      <c r="B82" s="35" t="s">
        <v>886</v>
      </c>
      <c r="C82" s="120">
        <v>0.54600000000000004</v>
      </c>
      <c r="D82" s="110">
        <v>0</v>
      </c>
      <c r="E82" s="110">
        <v>0</v>
      </c>
      <c r="F82" s="120">
        <v>0.49399999999999999</v>
      </c>
      <c r="G82" s="120">
        <v>0.47899999999999998</v>
      </c>
      <c r="H82" s="115">
        <f t="shared" si="9"/>
        <v>5.2000000000000046E-2</v>
      </c>
      <c r="J82" s="292">
        <v>3.9E-2</v>
      </c>
      <c r="K82" s="115">
        <f t="shared" si="10"/>
        <v>1.3000000000000046E-2</v>
      </c>
      <c r="M82" s="123">
        <f t="shared" si="12"/>
        <v>2.4390243902439109E-2</v>
      </c>
      <c r="N82" s="120">
        <v>0.91300000000000003</v>
      </c>
      <c r="O82" s="126">
        <f t="shared" si="13"/>
        <v>0</v>
      </c>
      <c r="P82" s="79">
        <f t="shared" si="11"/>
        <v>0</v>
      </c>
      <c r="Q82" s="97"/>
    </row>
    <row r="83" spans="2:17">
      <c r="B83" s="35" t="s">
        <v>887</v>
      </c>
      <c r="C83" s="120">
        <v>6.0999999999999999E-2</v>
      </c>
      <c r="D83" s="110">
        <v>0</v>
      </c>
      <c r="E83" s="110">
        <v>0</v>
      </c>
      <c r="F83" s="120">
        <v>0.14399999999999999</v>
      </c>
      <c r="G83" s="120">
        <v>0.14000000000000001</v>
      </c>
      <c r="H83" s="115">
        <f t="shared" si="9"/>
        <v>-8.299999999999999E-2</v>
      </c>
      <c r="J83" s="292">
        <v>1.7999999999999999E-2</v>
      </c>
      <c r="K83" s="115">
        <f t="shared" si="10"/>
        <v>-0.10099999999999999</v>
      </c>
      <c r="M83" s="123">
        <f t="shared" si="12"/>
        <v>-0.62345679012345678</v>
      </c>
      <c r="N83" s="120">
        <v>0.26400000000000001</v>
      </c>
      <c r="O83" s="126">
        <f t="shared" si="13"/>
        <v>4.9443211381527598E-5</v>
      </c>
      <c r="P83" s="79">
        <f t="shared" si="11"/>
        <v>1.9218495629590119E-3</v>
      </c>
      <c r="Q83" s="97"/>
    </row>
    <row r="84" spans="2:17">
      <c r="B84" s="35" t="s">
        <v>888</v>
      </c>
      <c r="C84" s="120">
        <v>1</v>
      </c>
      <c r="D84" s="110">
        <v>0</v>
      </c>
      <c r="E84" s="110">
        <v>0</v>
      </c>
      <c r="F84" s="120">
        <v>0.75900000000000001</v>
      </c>
      <c r="G84" s="120">
        <v>0.73699999999999999</v>
      </c>
      <c r="H84" s="115">
        <f t="shared" si="9"/>
        <v>0.24099999999999999</v>
      </c>
      <c r="J84" s="292">
        <v>6.0999999999999999E-2</v>
      </c>
      <c r="K84" s="115">
        <f t="shared" si="10"/>
        <v>0.18</v>
      </c>
      <c r="M84" s="123">
        <f t="shared" si="12"/>
        <v>0.21951219512195119</v>
      </c>
      <c r="N84" s="120">
        <v>1.581</v>
      </c>
      <c r="O84" s="126">
        <f t="shared" si="13"/>
        <v>0</v>
      </c>
      <c r="P84" s="79">
        <f t="shared" si="11"/>
        <v>0</v>
      </c>
      <c r="Q84" s="97"/>
    </row>
    <row r="85" spans="2:17">
      <c r="B85" s="35" t="s">
        <v>889</v>
      </c>
      <c r="C85" s="120">
        <v>0.159</v>
      </c>
      <c r="D85" s="110">
        <v>0</v>
      </c>
      <c r="E85" s="110">
        <v>0</v>
      </c>
      <c r="F85" s="120">
        <v>9.9000000000000005E-2</v>
      </c>
      <c r="G85" s="120">
        <v>9.6000000000000002E-2</v>
      </c>
      <c r="H85" s="115">
        <f t="shared" si="9"/>
        <v>0.06</v>
      </c>
      <c r="J85" s="292">
        <v>8.0000000000000002E-3</v>
      </c>
      <c r="K85" s="115">
        <f t="shared" si="10"/>
        <v>5.1999999999999998E-2</v>
      </c>
      <c r="M85" s="123">
        <f t="shared" si="12"/>
        <v>0.4859813084112149</v>
      </c>
      <c r="N85" s="120">
        <v>0.17299999999999999</v>
      </c>
      <c r="O85" s="126">
        <f t="shared" si="13"/>
        <v>0</v>
      </c>
      <c r="P85" s="79">
        <f t="shared" si="11"/>
        <v>0</v>
      </c>
      <c r="Q85" s="97"/>
    </row>
    <row r="86" spans="2:17">
      <c r="B86" s="35" t="s">
        <v>890</v>
      </c>
      <c r="C86" s="120">
        <v>2.3E-2</v>
      </c>
      <c r="D86" s="110">
        <v>0</v>
      </c>
      <c r="E86" s="110">
        <v>0</v>
      </c>
      <c r="F86" s="120">
        <v>4.4999999999999998E-2</v>
      </c>
      <c r="G86" s="120">
        <v>4.3999999999999997E-2</v>
      </c>
      <c r="H86" s="115">
        <f t="shared" si="9"/>
        <v>-2.1999999999999999E-2</v>
      </c>
      <c r="J86" s="292">
        <v>5.0000000000000001E-3</v>
      </c>
      <c r="K86" s="115">
        <f t="shared" si="10"/>
        <v>-2.7E-2</v>
      </c>
      <c r="M86" s="123">
        <f t="shared" si="12"/>
        <v>-0.54</v>
      </c>
      <c r="N86" s="120">
        <v>7.0999999999999994E-2</v>
      </c>
      <c r="O86" s="126">
        <f t="shared" si="13"/>
        <v>1.3297227303365376E-5</v>
      </c>
      <c r="P86" s="79">
        <f t="shared" si="11"/>
        <v>3.8774714816613439E-4</v>
      </c>
      <c r="Q86" s="97"/>
    </row>
    <row r="87" spans="2:17">
      <c r="B87" s="35" t="s">
        <v>891</v>
      </c>
      <c r="C87" s="120">
        <v>1.413</v>
      </c>
      <c r="D87" s="110">
        <v>0</v>
      </c>
      <c r="E87" s="110">
        <v>0</v>
      </c>
      <c r="F87" s="120">
        <v>1.5069999999999999</v>
      </c>
      <c r="G87" s="120">
        <v>1.4630000000000001</v>
      </c>
      <c r="H87" s="115">
        <f t="shared" si="9"/>
        <v>-9.3999999999999861E-2</v>
      </c>
      <c r="J87" s="292">
        <v>0.19700000000000001</v>
      </c>
      <c r="K87" s="115">
        <f t="shared" si="10"/>
        <v>-0.29099999999999987</v>
      </c>
      <c r="M87" s="123">
        <f t="shared" si="12"/>
        <v>-0.17077464788732388</v>
      </c>
      <c r="N87" s="120">
        <v>2.9609999999999999</v>
      </c>
      <c r="O87" s="126">
        <f t="shared" si="13"/>
        <v>5.5455056401781521E-4</v>
      </c>
      <c r="P87" s="79">
        <f t="shared" si="11"/>
        <v>1.6172901758218915E-3</v>
      </c>
      <c r="Q87" s="97"/>
    </row>
    <row r="88" spans="2:17">
      <c r="B88" s="35" t="s">
        <v>892</v>
      </c>
      <c r="C88" s="120">
        <v>0.51700000000000002</v>
      </c>
      <c r="D88" s="110">
        <v>0</v>
      </c>
      <c r="E88" s="110">
        <v>0</v>
      </c>
      <c r="F88" s="120">
        <v>0.50900000000000001</v>
      </c>
      <c r="G88" s="120">
        <v>0.49399999999999999</v>
      </c>
      <c r="H88" s="115">
        <f>+C88+D88-E88-F88</f>
        <v>8.0000000000000071E-3</v>
      </c>
      <c r="J88" s="292">
        <v>4.1000000000000002E-2</v>
      </c>
      <c r="K88" s="115">
        <f>+H88-J88</f>
        <v>-3.2999999999999995E-2</v>
      </c>
      <c r="M88" s="123">
        <f>+IF(ISERROR(K88/(F88+J88)),0,K88/(F88+J88))</f>
        <v>-5.9999999999999984E-2</v>
      </c>
      <c r="N88" s="120">
        <v>0.92200000000000004</v>
      </c>
      <c r="O88" s="126">
        <f t="shared" si="13"/>
        <v>1.7267667005215322E-4</v>
      </c>
      <c r="P88" s="79">
        <f>(M88^2*O88)*100</f>
        <v>6.2163601218775131E-5</v>
      </c>
      <c r="Q88" s="97"/>
    </row>
    <row r="89" spans="2:17">
      <c r="B89" s="35" t="s">
        <v>893</v>
      </c>
      <c r="C89" s="120">
        <v>1.2609999999999999</v>
      </c>
      <c r="D89" s="110">
        <v>0</v>
      </c>
      <c r="E89" s="110">
        <v>0</v>
      </c>
      <c r="F89" s="120">
        <v>0.88800000000000001</v>
      </c>
      <c r="G89" s="120">
        <v>0.86199999999999999</v>
      </c>
      <c r="H89" s="115">
        <f t="shared" ref="H89:H112" si="14">+C89+D89-E89-F89</f>
        <v>0.37299999999999989</v>
      </c>
      <c r="J89" s="292">
        <v>7.0999999999999994E-2</v>
      </c>
      <c r="K89" s="115">
        <f t="shared" ref="K89:K112" si="15">+H89-J89</f>
        <v>0.30199999999999988</v>
      </c>
      <c r="M89" s="123">
        <f>+IF(ISERROR(K89/(F89+J89)),0,K89/(F89+J89))</f>
        <v>0.31491136600625641</v>
      </c>
      <c r="N89" s="120">
        <v>1.4490000000000001</v>
      </c>
      <c r="O89" s="126">
        <f t="shared" si="13"/>
        <v>0</v>
      </c>
      <c r="P89" s="79">
        <f t="shared" ref="P89:P112" si="16">(M89^2*O89)*100</f>
        <v>0</v>
      </c>
      <c r="Q89" s="97"/>
    </row>
    <row r="90" spans="2:17">
      <c r="B90" s="35" t="s">
        <v>894</v>
      </c>
      <c r="C90" s="120">
        <v>0.42799999999999999</v>
      </c>
      <c r="D90" s="110">
        <v>0</v>
      </c>
      <c r="E90" s="110">
        <v>0</v>
      </c>
      <c r="F90" s="120">
        <v>0.161</v>
      </c>
      <c r="G90" s="120">
        <v>0.156</v>
      </c>
      <c r="H90" s="115">
        <f t="shared" si="14"/>
        <v>0.26700000000000002</v>
      </c>
      <c r="J90" s="292">
        <v>1.2999999999999999E-2</v>
      </c>
      <c r="K90" s="115">
        <f t="shared" si="15"/>
        <v>0.254</v>
      </c>
      <c r="M90" s="123">
        <f t="shared" ref="M90:M112" si="17">+IF(ISERROR(K90/(F90+J90)),0,K90/(F90+J90))</f>
        <v>1.4597701149425286</v>
      </c>
      <c r="N90" s="120">
        <v>0.19500000000000001</v>
      </c>
      <c r="O90" s="126">
        <f t="shared" si="13"/>
        <v>0</v>
      </c>
      <c r="P90" s="79">
        <f t="shared" si="16"/>
        <v>0</v>
      </c>
      <c r="Q90" s="97"/>
    </row>
    <row r="91" spans="2:17">
      <c r="B91" s="35" t="s">
        <v>895</v>
      </c>
      <c r="C91" s="120">
        <v>5.7000000000000002E-2</v>
      </c>
      <c r="D91" s="110">
        <v>0</v>
      </c>
      <c r="E91" s="110">
        <v>0</v>
      </c>
      <c r="F91" s="120">
        <v>2.5999999999999999E-2</v>
      </c>
      <c r="G91" s="120">
        <v>2.5000000000000001E-2</v>
      </c>
      <c r="H91" s="115">
        <f t="shared" si="14"/>
        <v>3.1000000000000003E-2</v>
      </c>
      <c r="J91" s="292">
        <v>2E-3</v>
      </c>
      <c r="K91" s="115">
        <f t="shared" si="15"/>
        <v>2.9000000000000005E-2</v>
      </c>
      <c r="M91" s="123">
        <f t="shared" si="17"/>
        <v>1.035714285714286</v>
      </c>
      <c r="N91" s="120">
        <v>8.4000000000000005E-2</v>
      </c>
      <c r="O91" s="126">
        <f t="shared" si="13"/>
        <v>0</v>
      </c>
      <c r="P91" s="79">
        <f t="shared" si="16"/>
        <v>0</v>
      </c>
      <c r="Q91" s="97"/>
    </row>
    <row r="92" spans="2:17">
      <c r="B92" s="35" t="s">
        <v>896</v>
      </c>
      <c r="C92" s="120">
        <v>0.35299999999999998</v>
      </c>
      <c r="D92" s="110">
        <v>0</v>
      </c>
      <c r="E92" s="110">
        <v>0</v>
      </c>
      <c r="F92" s="120">
        <v>0.34200000000000003</v>
      </c>
      <c r="G92" s="120">
        <v>0.33200000000000002</v>
      </c>
      <c r="H92" s="115">
        <f t="shared" si="14"/>
        <v>1.0999999999999954E-2</v>
      </c>
      <c r="J92" s="292">
        <v>2.7E-2</v>
      </c>
      <c r="K92" s="115">
        <f t="shared" si="15"/>
        <v>-1.6000000000000045E-2</v>
      </c>
      <c r="M92" s="123">
        <f t="shared" si="17"/>
        <v>-4.3360433604336161E-2</v>
      </c>
      <c r="N92" s="120">
        <v>0.52200000000000002</v>
      </c>
      <c r="O92" s="126">
        <f t="shared" si="13"/>
        <v>9.7762713413475027E-5</v>
      </c>
      <c r="P92" s="79">
        <f t="shared" si="16"/>
        <v>1.8380633686481256E-5</v>
      </c>
      <c r="Q92" s="97"/>
    </row>
    <row r="93" spans="2:17">
      <c r="B93" s="35" t="s">
        <v>897</v>
      </c>
      <c r="C93" s="120">
        <v>4.9000000000000002E-2</v>
      </c>
      <c r="D93" s="110">
        <v>0</v>
      </c>
      <c r="E93" s="110">
        <v>0</v>
      </c>
      <c r="F93" s="120">
        <v>1.9E-2</v>
      </c>
      <c r="G93" s="120">
        <v>1.7999999999999999E-2</v>
      </c>
      <c r="H93" s="115">
        <f t="shared" si="14"/>
        <v>3.0000000000000002E-2</v>
      </c>
      <c r="J93" s="292">
        <v>2E-3</v>
      </c>
      <c r="K93" s="115">
        <f t="shared" si="15"/>
        <v>2.8000000000000004E-2</v>
      </c>
      <c r="M93" s="123">
        <f t="shared" si="17"/>
        <v>1.3333333333333337</v>
      </c>
      <c r="N93" s="120">
        <v>9.1999999999999998E-2</v>
      </c>
      <c r="O93" s="126">
        <f t="shared" si="13"/>
        <v>0</v>
      </c>
      <c r="P93" s="79">
        <f t="shared" si="16"/>
        <v>0</v>
      </c>
      <c r="Q93" s="97"/>
    </row>
    <row r="94" spans="2:17">
      <c r="B94" s="35" t="s">
        <v>898</v>
      </c>
      <c r="C94" s="120">
        <v>0.04</v>
      </c>
      <c r="D94" s="110">
        <v>0</v>
      </c>
      <c r="E94" s="110">
        <v>0</v>
      </c>
      <c r="F94" s="120">
        <v>8.0000000000000002E-3</v>
      </c>
      <c r="G94" s="120">
        <v>8.0000000000000002E-3</v>
      </c>
      <c r="H94" s="115">
        <f t="shared" si="14"/>
        <v>3.2000000000000001E-2</v>
      </c>
      <c r="J94" s="292">
        <v>1E-3</v>
      </c>
      <c r="K94" s="115">
        <f t="shared" si="15"/>
        <v>3.1E-2</v>
      </c>
      <c r="M94" s="123">
        <f t="shared" si="17"/>
        <v>3.4444444444444442</v>
      </c>
      <c r="N94" s="120">
        <v>5.3999999999999999E-2</v>
      </c>
      <c r="O94" s="126">
        <f t="shared" si="13"/>
        <v>0</v>
      </c>
      <c r="P94" s="79">
        <f t="shared" si="16"/>
        <v>0</v>
      </c>
      <c r="Q94" s="97"/>
    </row>
    <row r="95" spans="2:17">
      <c r="B95" s="35" t="s">
        <v>899</v>
      </c>
      <c r="C95" s="120">
        <v>0.61099999999999999</v>
      </c>
      <c r="D95" s="110">
        <v>0</v>
      </c>
      <c r="E95" s="110">
        <v>0</v>
      </c>
      <c r="F95" s="120">
        <v>0.42799999999999999</v>
      </c>
      <c r="G95" s="120">
        <v>0.41499999999999998</v>
      </c>
      <c r="H95" s="115">
        <f t="shared" si="14"/>
        <v>0.183</v>
      </c>
      <c r="J95" s="292">
        <v>5.3999999999999999E-2</v>
      </c>
      <c r="K95" s="115">
        <f t="shared" si="15"/>
        <v>0.129</v>
      </c>
      <c r="M95" s="123">
        <f t="shared" si="17"/>
        <v>0.26763485477178423</v>
      </c>
      <c r="N95" s="120">
        <v>0.49299999999999999</v>
      </c>
      <c r="O95" s="126">
        <f t="shared" si="13"/>
        <v>0</v>
      </c>
      <c r="P95" s="79">
        <f t="shared" si="16"/>
        <v>0</v>
      </c>
      <c r="Q95" s="97"/>
    </row>
    <row r="96" spans="2:17">
      <c r="B96" s="35" t="s">
        <v>900</v>
      </c>
      <c r="C96" s="120">
        <v>0.35</v>
      </c>
      <c r="D96" s="110">
        <v>0</v>
      </c>
      <c r="E96" s="110">
        <v>0</v>
      </c>
      <c r="F96" s="120">
        <v>0.16700000000000001</v>
      </c>
      <c r="G96" s="120">
        <v>0.16200000000000001</v>
      </c>
      <c r="H96" s="115">
        <f t="shared" si="14"/>
        <v>0.18299999999999997</v>
      </c>
      <c r="J96" s="292">
        <v>1.2999999999999999E-2</v>
      </c>
      <c r="K96" s="115">
        <f t="shared" si="15"/>
        <v>0.16999999999999996</v>
      </c>
      <c r="M96" s="123">
        <f t="shared" si="17"/>
        <v>0.94444444444444409</v>
      </c>
      <c r="N96" s="120">
        <v>0.32400000000000001</v>
      </c>
      <c r="O96" s="126">
        <f t="shared" si="13"/>
        <v>0</v>
      </c>
      <c r="P96" s="79">
        <f t="shared" si="16"/>
        <v>0</v>
      </c>
      <c r="Q96" s="97"/>
    </row>
    <row r="97" spans="2:17">
      <c r="B97" s="35" t="s">
        <v>901</v>
      </c>
      <c r="C97" s="120">
        <v>0.60599999999999998</v>
      </c>
      <c r="D97" s="110">
        <v>0</v>
      </c>
      <c r="E97" s="110">
        <v>0</v>
      </c>
      <c r="F97" s="120">
        <v>0.47099999999999997</v>
      </c>
      <c r="G97" s="120">
        <v>0.45700000000000002</v>
      </c>
      <c r="H97" s="115">
        <f t="shared" si="14"/>
        <v>0.13500000000000001</v>
      </c>
      <c r="J97" s="292">
        <v>3.7999999999999999E-2</v>
      </c>
      <c r="K97" s="115">
        <f t="shared" si="15"/>
        <v>9.7000000000000003E-2</v>
      </c>
      <c r="M97" s="123">
        <f t="shared" si="17"/>
        <v>0.19056974459724951</v>
      </c>
      <c r="N97" s="120">
        <v>0.59399999999999997</v>
      </c>
      <c r="O97" s="126">
        <f t="shared" si="13"/>
        <v>0</v>
      </c>
      <c r="P97" s="79">
        <f t="shared" si="16"/>
        <v>0</v>
      </c>
      <c r="Q97" s="97"/>
    </row>
    <row r="98" spans="2:17">
      <c r="B98" s="35" t="s">
        <v>902</v>
      </c>
      <c r="C98" s="120">
        <v>4.2629999999999999</v>
      </c>
      <c r="D98" s="110">
        <v>0</v>
      </c>
      <c r="E98" s="110">
        <v>0</v>
      </c>
      <c r="F98" s="120">
        <v>3.8490000000000002</v>
      </c>
      <c r="G98" s="120">
        <v>3.7370000000000001</v>
      </c>
      <c r="H98" s="115">
        <f t="shared" si="14"/>
        <v>0.4139999999999997</v>
      </c>
      <c r="J98" s="292">
        <v>0.308</v>
      </c>
      <c r="K98" s="115">
        <f t="shared" si="15"/>
        <v>0.10599999999999971</v>
      </c>
      <c r="M98" s="123">
        <f t="shared" si="17"/>
        <v>2.5499158046668198E-2</v>
      </c>
      <c r="N98" s="120">
        <v>5.431</v>
      </c>
      <c r="O98" s="126">
        <f t="shared" si="13"/>
        <v>0</v>
      </c>
      <c r="P98" s="79">
        <f t="shared" si="16"/>
        <v>0</v>
      </c>
      <c r="Q98" s="97"/>
    </row>
    <row r="99" spans="2:17">
      <c r="B99" s="35" t="s">
        <v>903</v>
      </c>
      <c r="C99" s="120">
        <v>6.84</v>
      </c>
      <c r="D99" s="110">
        <v>0</v>
      </c>
      <c r="E99" s="110">
        <v>0</v>
      </c>
      <c r="F99" s="120">
        <v>6.4189999999999996</v>
      </c>
      <c r="G99" s="120">
        <v>6.2320000000000002</v>
      </c>
      <c r="H99" s="115">
        <f t="shared" si="14"/>
        <v>0.42100000000000026</v>
      </c>
      <c r="J99" s="292">
        <v>0.51400000000000001</v>
      </c>
      <c r="K99" s="115">
        <f t="shared" si="15"/>
        <v>-9.299999999999975E-2</v>
      </c>
      <c r="M99" s="123">
        <f t="shared" si="17"/>
        <v>-1.3414106447425321E-2</v>
      </c>
      <c r="N99" s="120">
        <v>14.31</v>
      </c>
      <c r="O99" s="126">
        <f t="shared" si="13"/>
        <v>2.6800467987487119E-3</v>
      </c>
      <c r="P99" s="79">
        <f t="shared" si="16"/>
        <v>4.8224293566308718E-5</v>
      </c>
      <c r="Q99" s="97"/>
    </row>
    <row r="100" spans="2:17">
      <c r="B100" s="35" t="s">
        <v>904</v>
      </c>
      <c r="C100" s="120">
        <v>0.59699999999999998</v>
      </c>
      <c r="D100" s="110">
        <v>0</v>
      </c>
      <c r="E100" s="110">
        <v>0</v>
      </c>
      <c r="F100" s="120">
        <v>0.60899999999999999</v>
      </c>
      <c r="G100" s="120">
        <v>0.59099999999999997</v>
      </c>
      <c r="H100" s="115">
        <f t="shared" si="14"/>
        <v>-1.2000000000000011E-2</v>
      </c>
      <c r="J100" s="292">
        <v>4.9000000000000002E-2</v>
      </c>
      <c r="K100" s="115">
        <f t="shared" si="15"/>
        <v>-6.1000000000000013E-2</v>
      </c>
      <c r="M100" s="123">
        <f t="shared" si="17"/>
        <v>-9.2705167173252293E-2</v>
      </c>
      <c r="N100" s="120">
        <v>0.98</v>
      </c>
      <c r="O100" s="126">
        <f t="shared" si="13"/>
        <v>1.8353919376476154E-4</v>
      </c>
      <c r="P100" s="79">
        <f t="shared" si="16"/>
        <v>1.5773813527191128E-4</v>
      </c>
      <c r="Q100" s="97"/>
    </row>
    <row r="101" spans="2:17">
      <c r="B101" s="35" t="s">
        <v>905</v>
      </c>
      <c r="C101" s="120">
        <v>0.58699999999999997</v>
      </c>
      <c r="D101" s="110">
        <v>0</v>
      </c>
      <c r="E101" s="110">
        <v>0</v>
      </c>
      <c r="F101" s="120">
        <v>0.38200000000000001</v>
      </c>
      <c r="G101" s="120">
        <v>0.371</v>
      </c>
      <c r="H101" s="115">
        <f t="shared" si="14"/>
        <v>0.20499999999999996</v>
      </c>
      <c r="J101" s="292">
        <v>3.1E-2</v>
      </c>
      <c r="K101" s="115">
        <f t="shared" si="15"/>
        <v>0.17399999999999996</v>
      </c>
      <c r="M101" s="123">
        <f t="shared" si="17"/>
        <v>0.42130750605326861</v>
      </c>
      <c r="N101" s="120">
        <v>0.747</v>
      </c>
      <c r="O101" s="126">
        <f t="shared" si="13"/>
        <v>0</v>
      </c>
      <c r="P101" s="79">
        <f t="shared" si="16"/>
        <v>0</v>
      </c>
      <c r="Q101" s="97"/>
    </row>
    <row r="102" spans="2:17">
      <c r="B102" s="35" t="s">
        <v>906</v>
      </c>
      <c r="C102" s="120">
        <v>0.39800000000000002</v>
      </c>
      <c r="D102" s="110">
        <v>0</v>
      </c>
      <c r="E102" s="110">
        <v>0</v>
      </c>
      <c r="F102" s="120">
        <v>0.33</v>
      </c>
      <c r="G102" s="120">
        <v>0.32100000000000001</v>
      </c>
      <c r="H102" s="115">
        <f t="shared" si="14"/>
        <v>6.8000000000000005E-2</v>
      </c>
      <c r="J102" s="292">
        <v>2.5999999999999999E-2</v>
      </c>
      <c r="K102" s="115">
        <f t="shared" si="15"/>
        <v>4.200000000000001E-2</v>
      </c>
      <c r="M102" s="123">
        <f t="shared" si="17"/>
        <v>0.11797752808988765</v>
      </c>
      <c r="N102" s="120">
        <v>0.86599999999999999</v>
      </c>
      <c r="O102" s="126">
        <f t="shared" si="13"/>
        <v>0</v>
      </c>
      <c r="P102" s="79">
        <f t="shared" si="16"/>
        <v>0</v>
      </c>
      <c r="Q102" s="97"/>
    </row>
    <row r="103" spans="2:17">
      <c r="B103" s="35" t="s">
        <v>907</v>
      </c>
      <c r="C103" s="120">
        <v>5.7000000000000002E-2</v>
      </c>
      <c r="D103" s="110">
        <v>0</v>
      </c>
      <c r="E103" s="110">
        <v>0</v>
      </c>
      <c r="F103" s="120">
        <v>2.4E-2</v>
      </c>
      <c r="G103" s="120">
        <v>2.3E-2</v>
      </c>
      <c r="H103" s="115">
        <f t="shared" si="14"/>
        <v>3.3000000000000002E-2</v>
      </c>
      <c r="J103" s="292">
        <v>2E-3</v>
      </c>
      <c r="K103" s="115">
        <f t="shared" si="15"/>
        <v>3.1E-2</v>
      </c>
      <c r="M103" s="123">
        <f t="shared" si="17"/>
        <v>1.1923076923076923</v>
      </c>
      <c r="N103" s="120">
        <v>0.114</v>
      </c>
      <c r="O103" s="126">
        <f t="shared" si="13"/>
        <v>0</v>
      </c>
      <c r="P103" s="79">
        <f t="shared" si="16"/>
        <v>0</v>
      </c>
      <c r="Q103" s="97"/>
    </row>
    <row r="104" spans="2:17">
      <c r="B104" s="35" t="s">
        <v>908</v>
      </c>
      <c r="C104" s="120">
        <v>0.02</v>
      </c>
      <c r="D104" s="110">
        <v>0</v>
      </c>
      <c r="E104" s="110">
        <v>0</v>
      </c>
      <c r="F104" s="120">
        <v>1.0999999999999999E-2</v>
      </c>
      <c r="G104" s="120">
        <v>1.0999999999999999E-2</v>
      </c>
      <c r="H104" s="115">
        <f t="shared" si="14"/>
        <v>9.0000000000000011E-3</v>
      </c>
      <c r="J104" s="292">
        <v>1E-3</v>
      </c>
      <c r="K104" s="115">
        <f t="shared" si="15"/>
        <v>8.0000000000000002E-3</v>
      </c>
      <c r="M104" s="123">
        <f t="shared" si="17"/>
        <v>0.66666666666666663</v>
      </c>
      <c r="N104" s="120">
        <v>6.9000000000000006E-2</v>
      </c>
      <c r="O104" s="126">
        <f t="shared" si="13"/>
        <v>0</v>
      </c>
      <c r="P104" s="79">
        <f t="shared" si="16"/>
        <v>0</v>
      </c>
      <c r="Q104" s="97"/>
    </row>
    <row r="105" spans="2:17">
      <c r="B105" s="35" t="s">
        <v>909</v>
      </c>
      <c r="C105" s="120">
        <v>0.03</v>
      </c>
      <c r="D105" s="110">
        <v>0</v>
      </c>
      <c r="E105" s="110">
        <v>0</v>
      </c>
      <c r="F105" s="120">
        <v>6.0000000000000001E-3</v>
      </c>
      <c r="G105" s="120">
        <v>6.0000000000000001E-3</v>
      </c>
      <c r="H105" s="115">
        <f t="shared" si="14"/>
        <v>2.4E-2</v>
      </c>
      <c r="J105" s="292">
        <v>1E-3</v>
      </c>
      <c r="K105" s="115">
        <f t="shared" si="15"/>
        <v>2.3E-2</v>
      </c>
      <c r="M105" s="123">
        <f t="shared" si="17"/>
        <v>3.2857142857142856</v>
      </c>
      <c r="N105" s="120">
        <v>5.6000000000000001E-2</v>
      </c>
      <c r="O105" s="126">
        <f t="shared" si="13"/>
        <v>0</v>
      </c>
      <c r="P105" s="79">
        <f t="shared" si="16"/>
        <v>0</v>
      </c>
      <c r="Q105" s="97"/>
    </row>
    <row r="106" spans="2:17">
      <c r="B106" s="35" t="s">
        <v>910</v>
      </c>
      <c r="C106" s="120">
        <v>0.01</v>
      </c>
      <c r="D106" s="110">
        <v>0</v>
      </c>
      <c r="E106" s="110">
        <v>0</v>
      </c>
      <c r="F106" s="120">
        <v>1.2E-2</v>
      </c>
      <c r="G106" s="120">
        <v>1.0999999999999999E-2</v>
      </c>
      <c r="H106" s="115">
        <f t="shared" si="14"/>
        <v>-2E-3</v>
      </c>
      <c r="J106" s="292">
        <v>1E-3</v>
      </c>
      <c r="K106" s="115">
        <f t="shared" si="15"/>
        <v>-3.0000000000000001E-3</v>
      </c>
      <c r="M106" s="123">
        <f t="shared" si="17"/>
        <v>-0.23076923076923075</v>
      </c>
      <c r="N106" s="120">
        <v>3.9E-2</v>
      </c>
      <c r="O106" s="126">
        <f t="shared" si="13"/>
        <v>7.3041107722711223E-6</v>
      </c>
      <c r="P106" s="79">
        <f t="shared" si="16"/>
        <v>3.8897631331621357E-5</v>
      </c>
      <c r="Q106" s="97"/>
    </row>
    <row r="107" spans="2:17">
      <c r="B107" s="35" t="s">
        <v>911</v>
      </c>
      <c r="C107" s="120">
        <v>1.4999999999999999E-2</v>
      </c>
      <c r="D107" s="110">
        <v>0</v>
      </c>
      <c r="E107" s="110">
        <v>0</v>
      </c>
      <c r="F107" s="120">
        <v>4.0000000000000001E-3</v>
      </c>
      <c r="G107" s="120">
        <v>4.0000000000000001E-3</v>
      </c>
      <c r="H107" s="115">
        <f t="shared" si="14"/>
        <v>1.0999999999999999E-2</v>
      </c>
      <c r="J107" s="292">
        <v>0</v>
      </c>
      <c r="K107" s="115">
        <f t="shared" si="15"/>
        <v>1.0999999999999999E-2</v>
      </c>
      <c r="M107" s="123">
        <f t="shared" si="17"/>
        <v>2.75</v>
      </c>
      <c r="N107" s="120">
        <v>1.9E-2</v>
      </c>
      <c r="O107" s="126">
        <f t="shared" si="13"/>
        <v>0</v>
      </c>
      <c r="P107" s="79">
        <f t="shared" si="16"/>
        <v>0</v>
      </c>
      <c r="Q107" s="97"/>
    </row>
    <row r="108" spans="2:17">
      <c r="B108" s="35" t="s">
        <v>912</v>
      </c>
      <c r="C108" s="120">
        <v>1.2010000000000001</v>
      </c>
      <c r="D108" s="110">
        <v>0</v>
      </c>
      <c r="E108" s="110">
        <v>0</v>
      </c>
      <c r="F108" s="120">
        <v>1.228</v>
      </c>
      <c r="G108" s="120">
        <v>1.1919999999999999</v>
      </c>
      <c r="H108" s="115">
        <f t="shared" si="14"/>
        <v>-2.6999999999999913E-2</v>
      </c>
      <c r="J108" s="292">
        <v>9.8000000000000004E-2</v>
      </c>
      <c r="K108" s="115">
        <f t="shared" si="15"/>
        <v>-0.12499999999999992</v>
      </c>
      <c r="M108" s="123">
        <f t="shared" si="17"/>
        <v>-9.4268476621417727E-2</v>
      </c>
      <c r="N108" s="120">
        <v>2.9079999999999999</v>
      </c>
      <c r="O108" s="126">
        <f t="shared" si="13"/>
        <v>5.4462446476319034E-4</v>
      </c>
      <c r="P108" s="79">
        <f t="shared" si="16"/>
        <v>4.8398301870268578E-4</v>
      </c>
      <c r="Q108" s="97"/>
    </row>
    <row r="109" spans="2:17">
      <c r="B109" s="35" t="s">
        <v>913</v>
      </c>
      <c r="C109" s="120">
        <v>0.52400000000000002</v>
      </c>
      <c r="D109" s="110">
        <v>0</v>
      </c>
      <c r="E109" s="110">
        <v>0</v>
      </c>
      <c r="F109" s="120">
        <v>0.372</v>
      </c>
      <c r="G109" s="120">
        <v>0.36099999999999999</v>
      </c>
      <c r="H109" s="115">
        <f t="shared" si="14"/>
        <v>0.15200000000000002</v>
      </c>
      <c r="J109" s="292">
        <v>0.03</v>
      </c>
      <c r="K109" s="115">
        <f t="shared" si="15"/>
        <v>0.12200000000000003</v>
      </c>
      <c r="M109" s="123">
        <f t="shared" si="17"/>
        <v>0.30348258706467668</v>
      </c>
      <c r="N109" s="120">
        <v>0.499</v>
      </c>
      <c r="O109" s="126">
        <f t="shared" si="13"/>
        <v>0</v>
      </c>
      <c r="P109" s="79">
        <f t="shared" si="16"/>
        <v>0</v>
      </c>
      <c r="Q109" s="97"/>
    </row>
    <row r="110" spans="2:17">
      <c r="B110" s="35" t="s">
        <v>914</v>
      </c>
      <c r="C110" s="120">
        <v>0.85699999999999998</v>
      </c>
      <c r="D110" s="110">
        <v>0</v>
      </c>
      <c r="E110" s="110">
        <v>0</v>
      </c>
      <c r="F110" s="120">
        <v>0.34200000000000003</v>
      </c>
      <c r="G110" s="120">
        <v>0.33200000000000002</v>
      </c>
      <c r="H110" s="115">
        <f t="shared" si="14"/>
        <v>0.5149999999999999</v>
      </c>
      <c r="J110" s="292">
        <v>2.7E-2</v>
      </c>
      <c r="K110" s="115">
        <f t="shared" si="15"/>
        <v>0.48799999999999988</v>
      </c>
      <c r="M110" s="123">
        <f t="shared" si="17"/>
        <v>1.3224932249322487</v>
      </c>
      <c r="N110" s="120">
        <v>1.1519999999999999</v>
      </c>
      <c r="O110" s="126">
        <f t="shared" si="13"/>
        <v>0</v>
      </c>
      <c r="P110" s="79">
        <f t="shared" si="16"/>
        <v>0</v>
      </c>
      <c r="Q110" s="97"/>
    </row>
    <row r="111" spans="2:17">
      <c r="B111" s="35" t="s">
        <v>915</v>
      </c>
      <c r="C111" s="120">
        <v>5.6440000000000001</v>
      </c>
      <c r="D111" s="110">
        <v>0</v>
      </c>
      <c r="E111" s="110">
        <v>0</v>
      </c>
      <c r="F111" s="120">
        <v>3.589</v>
      </c>
      <c r="G111" s="120">
        <v>3.484</v>
      </c>
      <c r="H111" s="115">
        <f t="shared" si="14"/>
        <v>2.0550000000000002</v>
      </c>
      <c r="J111" s="292">
        <v>0.28699999999999998</v>
      </c>
      <c r="K111" s="115">
        <f t="shared" si="15"/>
        <v>1.7680000000000002</v>
      </c>
      <c r="M111" s="123">
        <f t="shared" si="17"/>
        <v>0.45614035087719307</v>
      </c>
      <c r="N111" s="120">
        <v>9.2579999999999991</v>
      </c>
      <c r="O111" s="126">
        <f t="shared" si="13"/>
        <v>0</v>
      </c>
      <c r="P111" s="79">
        <f t="shared" si="16"/>
        <v>0</v>
      </c>
      <c r="Q111" s="97"/>
    </row>
    <row r="112" spans="2:17">
      <c r="B112" s="35" t="s">
        <v>916</v>
      </c>
      <c r="C112" s="120">
        <v>2.0840000000000001</v>
      </c>
      <c r="D112" s="110">
        <v>0</v>
      </c>
      <c r="E112" s="110">
        <v>0</v>
      </c>
      <c r="F112" s="120">
        <v>1.7729999999999999</v>
      </c>
      <c r="G112" s="120">
        <v>1.7210000000000001</v>
      </c>
      <c r="H112" s="115">
        <f t="shared" si="14"/>
        <v>0.31100000000000017</v>
      </c>
      <c r="J112" s="292">
        <v>0.14199999999999999</v>
      </c>
      <c r="K112" s="115">
        <f t="shared" si="15"/>
        <v>0.16900000000000018</v>
      </c>
      <c r="M112" s="123">
        <f t="shared" si="17"/>
        <v>8.825065274151446E-2</v>
      </c>
      <c r="N112" s="120">
        <v>4.3159999999999998</v>
      </c>
      <c r="O112" s="126">
        <f t="shared" si="13"/>
        <v>0</v>
      </c>
      <c r="P112" s="79">
        <f t="shared" si="16"/>
        <v>0</v>
      </c>
      <c r="Q112" s="97"/>
    </row>
    <row r="113" spans="2:17">
      <c r="B113" s="35" t="s">
        <v>917</v>
      </c>
      <c r="C113" s="120">
        <v>3.0000000000000001E-3</v>
      </c>
      <c r="D113" s="110">
        <v>0</v>
      </c>
      <c r="E113" s="110">
        <v>0</v>
      </c>
      <c r="F113" s="120">
        <v>2E-3</v>
      </c>
      <c r="G113" s="120">
        <v>2E-3</v>
      </c>
      <c r="H113" s="115">
        <f>+C113+D113-E113-F113</f>
        <v>1E-3</v>
      </c>
      <c r="J113" s="292">
        <v>0</v>
      </c>
      <c r="K113" s="115">
        <f>+H113-J113</f>
        <v>1E-3</v>
      </c>
      <c r="M113" s="123">
        <f>+IF(ISERROR(K113/(F113+J113)),0,K113/(F113+J113))</f>
        <v>0.5</v>
      </c>
      <c r="N113" s="120">
        <v>1.6E-2</v>
      </c>
      <c r="O113" s="126">
        <f t="shared" si="13"/>
        <v>0</v>
      </c>
      <c r="P113" s="79">
        <f>(M113^2*O113)*100</f>
        <v>0</v>
      </c>
      <c r="Q113" s="97"/>
    </row>
    <row r="114" spans="2:17">
      <c r="B114" s="35" t="s">
        <v>918</v>
      </c>
      <c r="C114" s="120">
        <v>1.2E-2</v>
      </c>
      <c r="D114" s="110">
        <v>0</v>
      </c>
      <c r="E114" s="110">
        <v>0</v>
      </c>
      <c r="F114" s="120">
        <v>7.0000000000000001E-3</v>
      </c>
      <c r="G114" s="120">
        <v>7.0000000000000001E-3</v>
      </c>
      <c r="H114" s="115">
        <f t="shared" ref="H114:H137" si="18">+C114+D114-E114-F114</f>
        <v>5.0000000000000001E-3</v>
      </c>
      <c r="J114" s="292">
        <v>1E-3</v>
      </c>
      <c r="K114" s="115">
        <f t="shared" ref="K114:K137" si="19">+H114-J114</f>
        <v>4.0000000000000001E-3</v>
      </c>
      <c r="M114" s="123">
        <f>+IF(ISERROR(K114/(F114+J114)),0,K114/(F114+J114))</f>
        <v>0.5</v>
      </c>
      <c r="N114" s="120">
        <v>2.8000000000000001E-2</v>
      </c>
      <c r="O114" s="126">
        <f t="shared" si="13"/>
        <v>0</v>
      </c>
      <c r="P114" s="79">
        <f t="shared" ref="P114:P137" si="20">(M114^2*O114)*100</f>
        <v>0</v>
      </c>
      <c r="Q114" s="97"/>
    </row>
    <row r="115" spans="2:17">
      <c r="B115" s="35" t="s">
        <v>919</v>
      </c>
      <c r="C115" s="120">
        <v>0.61299999999999999</v>
      </c>
      <c r="D115" s="110">
        <v>0</v>
      </c>
      <c r="E115" s="110">
        <v>0</v>
      </c>
      <c r="F115" s="120">
        <v>0.47399999999999998</v>
      </c>
      <c r="G115" s="120">
        <v>0.46</v>
      </c>
      <c r="H115" s="115">
        <f t="shared" si="18"/>
        <v>0.13900000000000001</v>
      </c>
      <c r="J115" s="292">
        <v>0.04</v>
      </c>
      <c r="K115" s="115">
        <f t="shared" si="19"/>
        <v>9.9000000000000005E-2</v>
      </c>
      <c r="M115" s="123">
        <f t="shared" ref="M115:M137" si="21">+IF(ISERROR(K115/(F115+J115)),0,K115/(F115+J115))</f>
        <v>0.19260700389105059</v>
      </c>
      <c r="N115" s="120">
        <v>1.0309999999999999</v>
      </c>
      <c r="O115" s="126">
        <f t="shared" si="13"/>
        <v>0</v>
      </c>
      <c r="P115" s="79">
        <f t="shared" si="20"/>
        <v>0</v>
      </c>
      <c r="Q115" s="97"/>
    </row>
    <row r="116" spans="2:17">
      <c r="B116" s="35" t="s">
        <v>920</v>
      </c>
      <c r="C116" s="120">
        <v>3.0000000000000001E-3</v>
      </c>
      <c r="D116" s="110">
        <v>0</v>
      </c>
      <c r="E116" s="110">
        <v>0</v>
      </c>
      <c r="F116" s="120">
        <v>1E-3</v>
      </c>
      <c r="G116" s="120">
        <v>1E-3</v>
      </c>
      <c r="H116" s="115">
        <f t="shared" si="18"/>
        <v>2E-3</v>
      </c>
      <c r="J116" s="292">
        <v>0</v>
      </c>
      <c r="K116" s="115">
        <f t="shared" si="19"/>
        <v>2E-3</v>
      </c>
      <c r="M116" s="123">
        <f t="shared" si="21"/>
        <v>2</v>
      </c>
      <c r="N116" s="120">
        <v>0.01</v>
      </c>
      <c r="O116" s="126">
        <f t="shared" si="13"/>
        <v>0</v>
      </c>
      <c r="P116" s="79">
        <f t="shared" si="20"/>
        <v>0</v>
      </c>
      <c r="Q116" s="97"/>
    </row>
    <row r="117" spans="2:17">
      <c r="B117" s="35" t="s">
        <v>921</v>
      </c>
      <c r="C117" s="120">
        <v>0.97</v>
      </c>
      <c r="D117" s="110">
        <v>0</v>
      </c>
      <c r="E117" s="110">
        <v>0</v>
      </c>
      <c r="F117" s="120">
        <v>0.91600000000000004</v>
      </c>
      <c r="G117" s="120">
        <v>0.89</v>
      </c>
      <c r="H117" s="115">
        <f t="shared" si="18"/>
        <v>5.3999999999999937E-2</v>
      </c>
      <c r="J117" s="292">
        <v>0.113</v>
      </c>
      <c r="K117" s="115">
        <f t="shared" si="19"/>
        <v>-5.9000000000000066E-2</v>
      </c>
      <c r="M117" s="123">
        <f t="shared" si="21"/>
        <v>-5.733722060252678E-2</v>
      </c>
      <c r="N117" s="120">
        <v>1.71</v>
      </c>
      <c r="O117" s="126">
        <f t="shared" si="13"/>
        <v>3.2025716463034918E-4</v>
      </c>
      <c r="P117" s="79">
        <f t="shared" si="20"/>
        <v>1.0528636406016085E-4</v>
      </c>
      <c r="Q117" s="97"/>
    </row>
    <row r="118" spans="2:17">
      <c r="B118" s="35" t="s">
        <v>922</v>
      </c>
      <c r="C118" s="120">
        <v>1.2509999999999999</v>
      </c>
      <c r="D118" s="110">
        <v>0</v>
      </c>
      <c r="E118" s="110">
        <v>0</v>
      </c>
      <c r="F118" s="120">
        <v>0.876</v>
      </c>
      <c r="G118" s="120">
        <v>0.85099999999999998</v>
      </c>
      <c r="H118" s="115">
        <f t="shared" si="18"/>
        <v>0.37499999999999989</v>
      </c>
      <c r="J118" s="292">
        <v>7.0000000000000007E-2</v>
      </c>
      <c r="K118" s="115">
        <f t="shared" si="19"/>
        <v>0.30499999999999988</v>
      </c>
      <c r="M118" s="123">
        <f t="shared" si="21"/>
        <v>0.32241014799154322</v>
      </c>
      <c r="N118" s="120">
        <v>1.91</v>
      </c>
      <c r="O118" s="126">
        <f t="shared" si="13"/>
        <v>0</v>
      </c>
      <c r="P118" s="79">
        <f t="shared" si="20"/>
        <v>0</v>
      </c>
      <c r="Q118" s="97"/>
    </row>
    <row r="119" spans="2:17">
      <c r="B119" s="35" t="s">
        <v>923</v>
      </c>
      <c r="C119" s="120">
        <v>0.34300000000000003</v>
      </c>
      <c r="D119" s="110">
        <v>0</v>
      </c>
      <c r="E119" s="110">
        <v>0</v>
      </c>
      <c r="F119" s="120">
        <v>0.95199999999999996</v>
      </c>
      <c r="G119" s="120">
        <v>0.92400000000000004</v>
      </c>
      <c r="H119" s="115">
        <f t="shared" si="18"/>
        <v>-0.60899999999999999</v>
      </c>
      <c r="J119" s="292">
        <v>9.7000000000000003E-2</v>
      </c>
      <c r="K119" s="115">
        <f t="shared" si="19"/>
        <v>-0.70599999999999996</v>
      </c>
      <c r="M119" s="123">
        <f t="shared" si="21"/>
        <v>-0.67302192564346996</v>
      </c>
      <c r="N119" s="120">
        <v>1.419</v>
      </c>
      <c r="O119" s="126">
        <f t="shared" si="13"/>
        <v>2.6575726117571082E-4</v>
      </c>
      <c r="P119" s="79">
        <f t="shared" si="20"/>
        <v>1.2037701368080963E-2</v>
      </c>
      <c r="Q119" s="97"/>
    </row>
    <row r="120" spans="2:17">
      <c r="B120" s="35" t="s">
        <v>924</v>
      </c>
      <c r="C120" s="120">
        <v>126.496</v>
      </c>
      <c r="D120" s="110">
        <v>0</v>
      </c>
      <c r="E120" s="110">
        <v>0</v>
      </c>
      <c r="F120" s="120">
        <v>132.14099999999999</v>
      </c>
      <c r="G120" s="120">
        <v>128.292</v>
      </c>
      <c r="H120" s="115">
        <f t="shared" si="18"/>
        <v>-5.644999999999996</v>
      </c>
      <c r="J120" s="292">
        <v>10.571</v>
      </c>
      <c r="K120" s="115">
        <f t="shared" si="19"/>
        <v>-16.215999999999994</v>
      </c>
      <c r="M120" s="123">
        <f t="shared" si="21"/>
        <v>-0.11362744548461233</v>
      </c>
      <c r="N120" s="120">
        <v>372.93400000000003</v>
      </c>
      <c r="O120" s="126">
        <f t="shared" si="13"/>
        <v>6.9844903762722024E-2</v>
      </c>
      <c r="P120" s="79">
        <f t="shared" si="20"/>
        <v>9.0178126773976394E-2</v>
      </c>
      <c r="Q120" s="97"/>
    </row>
    <row r="121" spans="2:17">
      <c r="B121" s="35" t="s">
        <v>925</v>
      </c>
      <c r="C121" s="120">
        <v>12.912000000000001</v>
      </c>
      <c r="D121" s="110">
        <v>0</v>
      </c>
      <c r="E121" s="110">
        <v>0</v>
      </c>
      <c r="F121" s="120">
        <v>12.249000000000001</v>
      </c>
      <c r="G121" s="120">
        <v>11.893000000000001</v>
      </c>
      <c r="H121" s="115">
        <f t="shared" si="18"/>
        <v>0.66300000000000026</v>
      </c>
      <c r="J121" s="292">
        <v>1.0720000000000001</v>
      </c>
      <c r="K121" s="115">
        <f t="shared" si="19"/>
        <v>-0.40899999999999981</v>
      </c>
      <c r="M121" s="123">
        <f t="shared" si="21"/>
        <v>-3.0703400645597158E-2</v>
      </c>
      <c r="N121" s="120">
        <v>34.780999999999999</v>
      </c>
      <c r="O121" s="126">
        <f t="shared" si="13"/>
        <v>6.5139558146246638E-3</v>
      </c>
      <c r="P121" s="79">
        <f t="shared" si="20"/>
        <v>6.1406984026824178E-4</v>
      </c>
      <c r="Q121" s="97"/>
    </row>
    <row r="122" spans="2:17">
      <c r="B122" s="35" t="s">
        <v>926</v>
      </c>
      <c r="C122" s="120">
        <v>18.25</v>
      </c>
      <c r="D122" s="110">
        <v>0</v>
      </c>
      <c r="E122" s="110">
        <v>0</v>
      </c>
      <c r="F122" s="120">
        <v>11.973000000000001</v>
      </c>
      <c r="G122" s="120">
        <v>11.624000000000001</v>
      </c>
      <c r="H122" s="115">
        <f t="shared" si="18"/>
        <v>6.2769999999999992</v>
      </c>
      <c r="J122" s="292">
        <v>0.95799999999999996</v>
      </c>
      <c r="K122" s="115">
        <f t="shared" si="19"/>
        <v>5.3189999999999991</v>
      </c>
      <c r="M122" s="123">
        <f t="shared" si="21"/>
        <v>0.41133709689892495</v>
      </c>
      <c r="N122" s="120">
        <v>33.981999999999999</v>
      </c>
      <c r="O122" s="126">
        <f t="shared" si="13"/>
        <v>0</v>
      </c>
      <c r="P122" s="79">
        <f t="shared" si="20"/>
        <v>0</v>
      </c>
      <c r="Q122" s="97"/>
    </row>
    <row r="123" spans="2:17">
      <c r="B123" s="35" t="s">
        <v>927</v>
      </c>
      <c r="C123" s="120">
        <v>1.94</v>
      </c>
      <c r="D123" s="110">
        <v>0</v>
      </c>
      <c r="E123" s="110">
        <v>0</v>
      </c>
      <c r="F123" s="120">
        <v>1.718</v>
      </c>
      <c r="G123" s="120">
        <v>1.6679999999999999</v>
      </c>
      <c r="H123" s="115">
        <f t="shared" si="18"/>
        <v>0.22199999999999998</v>
      </c>
      <c r="J123" s="292">
        <v>0.13700000000000001</v>
      </c>
      <c r="K123" s="115">
        <f t="shared" si="19"/>
        <v>8.4999999999999964E-2</v>
      </c>
      <c r="M123" s="123">
        <f t="shared" si="21"/>
        <v>4.5822102425875991E-2</v>
      </c>
      <c r="N123" s="120">
        <v>4.3890000000000002</v>
      </c>
      <c r="O123" s="126">
        <f t="shared" si="13"/>
        <v>0</v>
      </c>
      <c r="P123" s="79">
        <f t="shared" si="20"/>
        <v>0</v>
      </c>
      <c r="Q123" s="97"/>
    </row>
    <row r="124" spans="2:17">
      <c r="B124" s="35" t="s">
        <v>928</v>
      </c>
      <c r="C124" s="120">
        <v>6.3230000000000004</v>
      </c>
      <c r="D124" s="110">
        <v>0</v>
      </c>
      <c r="E124" s="110">
        <v>0</v>
      </c>
      <c r="F124" s="120">
        <v>7.3920000000000003</v>
      </c>
      <c r="G124" s="120">
        <v>7.1769999999999996</v>
      </c>
      <c r="H124" s="115">
        <f t="shared" si="18"/>
        <v>-1.069</v>
      </c>
      <c r="J124" s="292">
        <v>0.59099999999999997</v>
      </c>
      <c r="K124" s="115">
        <f t="shared" si="19"/>
        <v>-1.66</v>
      </c>
      <c r="M124" s="123">
        <f t="shared" si="21"/>
        <v>-0.20794187648753598</v>
      </c>
      <c r="N124" s="120">
        <v>18.077000000000002</v>
      </c>
      <c r="O124" s="126">
        <f t="shared" si="13"/>
        <v>3.3855489853934638E-3</v>
      </c>
      <c r="P124" s="79">
        <f t="shared" si="20"/>
        <v>1.463905422621691E-2</v>
      </c>
      <c r="Q124" s="97"/>
    </row>
    <row r="125" spans="2:17">
      <c r="B125" s="35" t="s">
        <v>929</v>
      </c>
      <c r="C125" s="120">
        <v>0.44800000000000001</v>
      </c>
      <c r="D125" s="110">
        <v>0</v>
      </c>
      <c r="E125" s="110">
        <v>0</v>
      </c>
      <c r="F125" s="120">
        <v>0.28199999999999997</v>
      </c>
      <c r="G125" s="120">
        <v>0.27400000000000002</v>
      </c>
      <c r="H125" s="115">
        <f t="shared" si="18"/>
        <v>0.16600000000000004</v>
      </c>
      <c r="J125" s="292">
        <v>2.3E-2</v>
      </c>
      <c r="K125" s="115">
        <f t="shared" si="19"/>
        <v>0.14300000000000004</v>
      </c>
      <c r="M125" s="123">
        <f t="shared" si="21"/>
        <v>0.46885245901639361</v>
      </c>
      <c r="N125" s="120">
        <v>0.79400000000000004</v>
      </c>
      <c r="O125" s="126">
        <f t="shared" si="13"/>
        <v>0</v>
      </c>
      <c r="P125" s="79">
        <f t="shared" si="20"/>
        <v>0</v>
      </c>
      <c r="Q125" s="97"/>
    </row>
    <row r="126" spans="2:17">
      <c r="B126" s="35" t="s">
        <v>930</v>
      </c>
      <c r="C126" s="120">
        <v>4.3999999999999997E-2</v>
      </c>
      <c r="D126" s="110">
        <v>0</v>
      </c>
      <c r="E126" s="110">
        <v>0</v>
      </c>
      <c r="F126" s="120">
        <v>4.5999999999999999E-2</v>
      </c>
      <c r="G126" s="120">
        <v>4.4999999999999998E-2</v>
      </c>
      <c r="H126" s="115">
        <f t="shared" si="18"/>
        <v>-2.0000000000000018E-3</v>
      </c>
      <c r="J126" s="292">
        <v>4.0000000000000001E-3</v>
      </c>
      <c r="K126" s="115">
        <f t="shared" si="19"/>
        <v>-6.0000000000000019E-3</v>
      </c>
      <c r="M126" s="123">
        <f t="shared" si="21"/>
        <v>-0.12000000000000004</v>
      </c>
      <c r="N126" s="120">
        <v>6.6000000000000003E-2</v>
      </c>
      <c r="O126" s="126">
        <f t="shared" si="13"/>
        <v>1.23608028453819E-5</v>
      </c>
      <c r="P126" s="79">
        <f t="shared" si="20"/>
        <v>1.7799556097349945E-5</v>
      </c>
      <c r="Q126" s="97"/>
    </row>
    <row r="127" spans="2:17">
      <c r="B127" s="35" t="s">
        <v>931</v>
      </c>
      <c r="C127" s="120">
        <v>17.117000000000001</v>
      </c>
      <c r="D127" s="110">
        <v>0</v>
      </c>
      <c r="E127" s="110">
        <v>0</v>
      </c>
      <c r="F127" s="120">
        <v>16.745000000000001</v>
      </c>
      <c r="G127" s="120">
        <v>16.257000000000001</v>
      </c>
      <c r="H127" s="115">
        <f t="shared" si="18"/>
        <v>0.37199999999999989</v>
      </c>
      <c r="J127" s="292">
        <v>1.375</v>
      </c>
      <c r="K127" s="115">
        <f t="shared" si="19"/>
        <v>-1.0030000000000001</v>
      </c>
      <c r="M127" s="123">
        <f t="shared" si="21"/>
        <v>-5.5353200883002211E-2</v>
      </c>
      <c r="N127" s="120">
        <v>26.41</v>
      </c>
      <c r="O127" s="126">
        <f t="shared" si="13"/>
        <v>4.9461939870687269E-3</v>
      </c>
      <c r="P127" s="79">
        <f t="shared" si="20"/>
        <v>1.5155023862065695E-3</v>
      </c>
      <c r="Q127" s="97"/>
    </row>
    <row r="128" spans="2:17">
      <c r="B128" s="35" t="s">
        <v>932</v>
      </c>
      <c r="C128" s="120">
        <v>29.998000000000001</v>
      </c>
      <c r="D128" s="110">
        <v>0</v>
      </c>
      <c r="E128" s="110">
        <v>0</v>
      </c>
      <c r="F128" s="120">
        <v>31.989000000000001</v>
      </c>
      <c r="G128" s="120">
        <v>31.056999999999999</v>
      </c>
      <c r="H128" s="115">
        <f t="shared" si="18"/>
        <v>-1.9909999999999997</v>
      </c>
      <c r="J128" s="292">
        <v>2.5590000000000002</v>
      </c>
      <c r="K128" s="115">
        <f t="shared" si="19"/>
        <v>-4.55</v>
      </c>
      <c r="M128" s="123">
        <f t="shared" si="21"/>
        <v>-0.13170082204469144</v>
      </c>
      <c r="N128" s="120">
        <v>47.234000000000002</v>
      </c>
      <c r="O128" s="126">
        <f t="shared" si="13"/>
        <v>8.846214569678313E-3</v>
      </c>
      <c r="P128" s="79">
        <f t="shared" si="20"/>
        <v>1.534385340739591E-2</v>
      </c>
      <c r="Q128" s="97"/>
    </row>
    <row r="129" spans="2:17">
      <c r="B129" s="35" t="s">
        <v>933</v>
      </c>
      <c r="C129" s="120">
        <v>0.1</v>
      </c>
      <c r="D129" s="110">
        <v>0</v>
      </c>
      <c r="E129" s="110">
        <v>0</v>
      </c>
      <c r="F129" s="120">
        <v>2.1000000000000001E-2</v>
      </c>
      <c r="G129" s="120">
        <v>0.02</v>
      </c>
      <c r="H129" s="115">
        <f t="shared" si="18"/>
        <v>7.9000000000000001E-2</v>
      </c>
      <c r="J129" s="292">
        <v>2E-3</v>
      </c>
      <c r="K129" s="115">
        <f t="shared" si="19"/>
        <v>7.6999999999999999E-2</v>
      </c>
      <c r="M129" s="123">
        <f t="shared" si="21"/>
        <v>3.347826086956522</v>
      </c>
      <c r="N129" s="120">
        <v>7.6999999999999999E-2</v>
      </c>
      <c r="O129" s="126">
        <f t="shared" si="13"/>
        <v>0</v>
      </c>
      <c r="P129" s="79">
        <f t="shared" si="20"/>
        <v>0</v>
      </c>
      <c r="Q129" s="97"/>
    </row>
    <row r="130" spans="2:17">
      <c r="B130" s="35" t="s">
        <v>934</v>
      </c>
      <c r="C130" s="120">
        <v>14.625</v>
      </c>
      <c r="D130" s="110">
        <v>0</v>
      </c>
      <c r="E130" s="110">
        <v>0</v>
      </c>
      <c r="F130" s="120">
        <v>13.154999999999999</v>
      </c>
      <c r="G130" s="120">
        <v>12.772</v>
      </c>
      <c r="H130" s="115">
        <f t="shared" si="18"/>
        <v>1.4700000000000006</v>
      </c>
      <c r="J130" s="292">
        <v>1.052</v>
      </c>
      <c r="K130" s="115">
        <f t="shared" si="19"/>
        <v>0.41800000000000059</v>
      </c>
      <c r="M130" s="123">
        <f t="shared" si="21"/>
        <v>2.9422115858379717E-2</v>
      </c>
      <c r="N130" s="120">
        <v>20.571000000000002</v>
      </c>
      <c r="O130" s="126">
        <f t="shared" si="13"/>
        <v>0</v>
      </c>
      <c r="P130" s="79">
        <f t="shared" si="20"/>
        <v>0</v>
      </c>
      <c r="Q130" s="97"/>
    </row>
    <row r="131" spans="2:17">
      <c r="B131" s="35" t="s">
        <v>935</v>
      </c>
      <c r="C131" s="120">
        <v>17.898</v>
      </c>
      <c r="D131" s="110">
        <v>0</v>
      </c>
      <c r="E131" s="110">
        <v>0</v>
      </c>
      <c r="F131" s="120">
        <v>15.926</v>
      </c>
      <c r="G131" s="120">
        <v>15.462</v>
      </c>
      <c r="H131" s="115">
        <f t="shared" si="18"/>
        <v>1.9719999999999995</v>
      </c>
      <c r="J131" s="292">
        <v>1.4059999999999999</v>
      </c>
      <c r="K131" s="115">
        <f t="shared" si="19"/>
        <v>0.56599999999999961</v>
      </c>
      <c r="M131" s="123">
        <f t="shared" si="21"/>
        <v>3.2656358181398545E-2</v>
      </c>
      <c r="N131" s="120">
        <v>35.353999999999999</v>
      </c>
      <c r="O131" s="126">
        <f t="shared" si="13"/>
        <v>0</v>
      </c>
      <c r="P131" s="79">
        <f t="shared" si="20"/>
        <v>0</v>
      </c>
      <c r="Q131" s="97"/>
    </row>
    <row r="132" spans="2:17">
      <c r="B132" s="35" t="s">
        <v>936</v>
      </c>
      <c r="C132" s="120">
        <v>0.4</v>
      </c>
      <c r="D132" s="110">
        <v>0</v>
      </c>
      <c r="E132" s="110">
        <v>0</v>
      </c>
      <c r="F132" s="120">
        <v>0.18099999999999999</v>
      </c>
      <c r="G132" s="120">
        <v>0.17599999999999999</v>
      </c>
      <c r="H132" s="115">
        <f t="shared" si="18"/>
        <v>0.21900000000000003</v>
      </c>
      <c r="J132" s="292">
        <v>1.4999999999999999E-2</v>
      </c>
      <c r="K132" s="115">
        <f t="shared" si="19"/>
        <v>0.20400000000000001</v>
      </c>
      <c r="M132" s="123">
        <f t="shared" si="21"/>
        <v>1.0408163265306123</v>
      </c>
      <c r="N132" s="120">
        <v>0.13500000000000001</v>
      </c>
      <c r="O132" s="126">
        <f t="shared" si="13"/>
        <v>0</v>
      </c>
      <c r="P132" s="79">
        <f t="shared" si="20"/>
        <v>0</v>
      </c>
      <c r="Q132" s="97"/>
    </row>
    <row r="133" spans="2:17">
      <c r="B133" s="35" t="s">
        <v>937</v>
      </c>
      <c r="C133" s="120">
        <v>0.39900000000000002</v>
      </c>
      <c r="D133" s="110">
        <v>0</v>
      </c>
      <c r="E133" s="110">
        <v>0</v>
      </c>
      <c r="F133" s="120">
        <v>0.26500000000000001</v>
      </c>
      <c r="G133" s="120">
        <v>0.25700000000000001</v>
      </c>
      <c r="H133" s="115">
        <f t="shared" si="18"/>
        <v>0.13400000000000001</v>
      </c>
      <c r="J133" s="292">
        <v>2.1000000000000001E-2</v>
      </c>
      <c r="K133" s="115">
        <f t="shared" si="19"/>
        <v>0.113</v>
      </c>
      <c r="M133" s="123">
        <f t="shared" si="21"/>
        <v>0.39510489510489505</v>
      </c>
      <c r="N133" s="120">
        <v>0.91200000000000003</v>
      </c>
      <c r="O133" s="126">
        <f t="shared" si="13"/>
        <v>0</v>
      </c>
      <c r="P133" s="79">
        <f t="shared" si="20"/>
        <v>0</v>
      </c>
      <c r="Q133" s="97"/>
    </row>
    <row r="134" spans="2:17">
      <c r="B134" s="35" t="s">
        <v>938</v>
      </c>
      <c r="C134" s="120">
        <v>0.27400000000000002</v>
      </c>
      <c r="D134" s="110">
        <v>0</v>
      </c>
      <c r="E134" s="110">
        <v>0</v>
      </c>
      <c r="F134" s="120">
        <v>0.151</v>
      </c>
      <c r="G134" s="120">
        <v>0.14599999999999999</v>
      </c>
      <c r="H134" s="115">
        <f t="shared" si="18"/>
        <v>0.12300000000000003</v>
      </c>
      <c r="J134" s="292">
        <v>1.2E-2</v>
      </c>
      <c r="K134" s="115">
        <f t="shared" si="19"/>
        <v>0.11100000000000003</v>
      </c>
      <c r="M134" s="123">
        <f t="shared" si="21"/>
        <v>0.68098159509202472</v>
      </c>
      <c r="N134" s="120">
        <v>0.34300000000000003</v>
      </c>
      <c r="O134" s="126">
        <f t="shared" si="13"/>
        <v>0</v>
      </c>
      <c r="P134" s="79">
        <f t="shared" si="20"/>
        <v>0</v>
      </c>
      <c r="Q134" s="97"/>
    </row>
    <row r="135" spans="2:17">
      <c r="B135" s="35" t="s">
        <v>939</v>
      </c>
      <c r="C135" s="120">
        <v>0.11899999999999999</v>
      </c>
      <c r="D135" s="110">
        <v>0</v>
      </c>
      <c r="E135" s="110">
        <v>0</v>
      </c>
      <c r="F135" s="120">
        <v>6.3E-2</v>
      </c>
      <c r="G135" s="120">
        <v>6.0999999999999999E-2</v>
      </c>
      <c r="H135" s="115">
        <f t="shared" si="18"/>
        <v>5.5999999999999994E-2</v>
      </c>
      <c r="J135" s="292">
        <v>5.0000000000000001E-3</v>
      </c>
      <c r="K135" s="115">
        <f t="shared" si="19"/>
        <v>5.0999999999999997E-2</v>
      </c>
      <c r="M135" s="123">
        <f t="shared" si="21"/>
        <v>0.74999999999999989</v>
      </c>
      <c r="N135" s="120">
        <v>0.23100000000000001</v>
      </c>
      <c r="O135" s="126">
        <f t="shared" si="13"/>
        <v>0</v>
      </c>
      <c r="P135" s="79">
        <f t="shared" si="20"/>
        <v>0</v>
      </c>
      <c r="Q135" s="97"/>
    </row>
    <row r="136" spans="2:17">
      <c r="B136" s="35" t="s">
        <v>940</v>
      </c>
      <c r="C136" s="120">
        <v>9.9000000000000005E-2</v>
      </c>
      <c r="D136" s="110">
        <v>0</v>
      </c>
      <c r="E136" s="110">
        <v>0</v>
      </c>
      <c r="F136" s="120">
        <v>6.0999999999999999E-2</v>
      </c>
      <c r="G136" s="120">
        <v>5.8999999999999997E-2</v>
      </c>
      <c r="H136" s="115">
        <f t="shared" si="18"/>
        <v>3.8000000000000006E-2</v>
      </c>
      <c r="J136" s="292">
        <v>5.0000000000000001E-3</v>
      </c>
      <c r="K136" s="115">
        <f t="shared" si="19"/>
        <v>3.3000000000000008E-2</v>
      </c>
      <c r="M136" s="123">
        <f t="shared" si="21"/>
        <v>0.50000000000000011</v>
      </c>
      <c r="N136" s="120">
        <v>5.8999999999999997E-2</v>
      </c>
      <c r="O136" s="126">
        <f t="shared" si="13"/>
        <v>0</v>
      </c>
      <c r="P136" s="79">
        <f t="shared" si="20"/>
        <v>0</v>
      </c>
      <c r="Q136" s="97"/>
    </row>
    <row r="137" spans="2:17">
      <c r="B137" s="35" t="s">
        <v>941</v>
      </c>
      <c r="C137" s="120">
        <v>9.9000000000000005E-2</v>
      </c>
      <c r="D137" s="110">
        <v>0</v>
      </c>
      <c r="E137" s="110">
        <v>0</v>
      </c>
      <c r="F137" s="120">
        <v>5.1999999999999998E-2</v>
      </c>
      <c r="G137" s="120">
        <v>0.05</v>
      </c>
      <c r="H137" s="115">
        <f t="shared" si="18"/>
        <v>4.7000000000000007E-2</v>
      </c>
      <c r="J137" s="292">
        <v>4.0000000000000001E-3</v>
      </c>
      <c r="K137" s="115">
        <f t="shared" si="19"/>
        <v>4.300000000000001E-2</v>
      </c>
      <c r="M137" s="123">
        <f t="shared" si="21"/>
        <v>0.76785714285714313</v>
      </c>
      <c r="N137" s="120">
        <v>0.21199999999999999</v>
      </c>
      <c r="O137" s="126">
        <f t="shared" si="13"/>
        <v>0</v>
      </c>
      <c r="P137" s="79">
        <f t="shared" si="20"/>
        <v>0</v>
      </c>
      <c r="Q137" s="97"/>
    </row>
    <row r="138" spans="2:17">
      <c r="B138" s="35" t="s">
        <v>942</v>
      </c>
      <c r="C138" s="120">
        <v>9.9000000000000005E-2</v>
      </c>
      <c r="D138" s="110">
        <v>0</v>
      </c>
      <c r="E138" s="110">
        <v>0</v>
      </c>
      <c r="F138" s="120">
        <v>8.2000000000000003E-2</v>
      </c>
      <c r="G138" s="120">
        <v>0.08</v>
      </c>
      <c r="H138" s="115">
        <f>+C138+D138-E138-F138</f>
        <v>1.7000000000000001E-2</v>
      </c>
      <c r="J138" s="292">
        <v>7.0000000000000001E-3</v>
      </c>
      <c r="K138" s="115">
        <f>+H138-J138</f>
        <v>1.0000000000000002E-2</v>
      </c>
      <c r="M138" s="123">
        <f>+IF(ISERROR(K138/(F138+J138)),0,K138/(F138+J138))</f>
        <v>0.11235955056179776</v>
      </c>
      <c r="N138" s="120">
        <v>0.121</v>
      </c>
      <c r="O138" s="126">
        <f t="shared" si="13"/>
        <v>0</v>
      </c>
      <c r="P138" s="79">
        <f>(M138^2*O138)*100</f>
        <v>0</v>
      </c>
      <c r="Q138" s="97"/>
    </row>
    <row r="139" spans="2:17">
      <c r="B139" s="35" t="s">
        <v>943</v>
      </c>
      <c r="C139" s="120">
        <v>0.19900000000000001</v>
      </c>
      <c r="D139" s="110">
        <v>0</v>
      </c>
      <c r="E139" s="110">
        <v>0</v>
      </c>
      <c r="F139" s="120">
        <v>9.4E-2</v>
      </c>
      <c r="G139" s="120">
        <v>9.0999999999999998E-2</v>
      </c>
      <c r="H139" s="115">
        <f t="shared" ref="H139:H162" si="22">+C139+D139-E139-F139</f>
        <v>0.10500000000000001</v>
      </c>
      <c r="J139" s="292">
        <v>7.0000000000000001E-3</v>
      </c>
      <c r="K139" s="115">
        <f t="shared" ref="K139:K162" si="23">+H139-J139</f>
        <v>9.8000000000000004E-2</v>
      </c>
      <c r="M139" s="123">
        <f>+IF(ISERROR(K139/(F139+J139)),0,K139/(F139+J139))</f>
        <v>0.97029702970297027</v>
      </c>
      <c r="N139" s="120">
        <v>0.13800000000000001</v>
      </c>
      <c r="O139" s="126">
        <f t="shared" si="13"/>
        <v>0</v>
      </c>
      <c r="P139" s="79">
        <f t="shared" ref="P139:P162" si="24">(M139^2*O139)*100</f>
        <v>0</v>
      </c>
      <c r="Q139" s="97"/>
    </row>
    <row r="140" spans="2:17">
      <c r="B140" s="35" t="s">
        <v>944</v>
      </c>
      <c r="C140" s="120">
        <v>8.19</v>
      </c>
      <c r="D140" s="110">
        <v>0</v>
      </c>
      <c r="E140" s="110">
        <v>0</v>
      </c>
      <c r="F140" s="120">
        <v>5.1219999999999999</v>
      </c>
      <c r="G140" s="120">
        <v>4.9720000000000004</v>
      </c>
      <c r="H140" s="115">
        <f t="shared" si="22"/>
        <v>3.0679999999999996</v>
      </c>
      <c r="J140" s="292">
        <v>0.41</v>
      </c>
      <c r="K140" s="115">
        <f t="shared" si="23"/>
        <v>2.6579999999999995</v>
      </c>
      <c r="M140" s="123">
        <f t="shared" ref="M140:M162" si="25">+IF(ISERROR(K140/(F140+J140)),0,K140/(F140+J140))</f>
        <v>0.48047722342733179</v>
      </c>
      <c r="N140" s="120">
        <v>5.3490000000000002</v>
      </c>
      <c r="O140" s="126">
        <f t="shared" si="13"/>
        <v>0</v>
      </c>
      <c r="P140" s="79">
        <f t="shared" si="24"/>
        <v>0</v>
      </c>
      <c r="Q140" s="97"/>
    </row>
    <row r="141" spans="2:17">
      <c r="B141" s="35" t="s">
        <v>945</v>
      </c>
      <c r="C141" s="120">
        <v>0.14899999999999999</v>
      </c>
      <c r="D141" s="110">
        <v>0</v>
      </c>
      <c r="E141" s="110">
        <v>0</v>
      </c>
      <c r="F141" s="120">
        <v>0.112</v>
      </c>
      <c r="G141" s="120">
        <v>0.109</v>
      </c>
      <c r="H141" s="115">
        <f t="shared" si="22"/>
        <v>3.6999999999999991E-2</v>
      </c>
      <c r="J141" s="292">
        <v>8.9999999999999993E-3</v>
      </c>
      <c r="K141" s="115">
        <f t="shared" si="23"/>
        <v>2.799999999999999E-2</v>
      </c>
      <c r="M141" s="123">
        <f t="shared" si="25"/>
        <v>0.23140495867768587</v>
      </c>
      <c r="N141" s="120">
        <v>0.222</v>
      </c>
      <c r="O141" s="126">
        <f t="shared" si="13"/>
        <v>0</v>
      </c>
      <c r="P141" s="79">
        <f t="shared" si="24"/>
        <v>0</v>
      </c>
      <c r="Q141" s="97"/>
    </row>
    <row r="142" spans="2:17">
      <c r="B142" s="35" t="s">
        <v>946</v>
      </c>
      <c r="C142" s="120">
        <v>2.786</v>
      </c>
      <c r="D142" s="110">
        <v>0</v>
      </c>
      <c r="E142" s="110">
        <v>0</v>
      </c>
      <c r="F142" s="120">
        <v>2.3690000000000002</v>
      </c>
      <c r="G142" s="120">
        <v>2.2999999999999998</v>
      </c>
      <c r="H142" s="115">
        <f t="shared" si="22"/>
        <v>0.41699999999999982</v>
      </c>
      <c r="J142" s="292">
        <v>0.19800000000000001</v>
      </c>
      <c r="K142" s="115">
        <f t="shared" si="23"/>
        <v>0.21899999999999981</v>
      </c>
      <c r="M142" s="123">
        <f t="shared" si="25"/>
        <v>8.5313595636930181E-2</v>
      </c>
      <c r="N142" s="120">
        <v>5.8049999999999997</v>
      </c>
      <c r="O142" s="126">
        <f t="shared" ref="O142:O201" si="26">IF(K142&lt;0,N142/$N$263,0)</f>
        <v>0</v>
      </c>
      <c r="P142" s="79">
        <f t="shared" si="24"/>
        <v>0</v>
      </c>
      <c r="Q142" s="97"/>
    </row>
    <row r="143" spans="2:17">
      <c r="B143" s="35" t="s">
        <v>947</v>
      </c>
      <c r="C143" s="120">
        <v>6.3E-2</v>
      </c>
      <c r="D143" s="110">
        <v>0</v>
      </c>
      <c r="E143" s="110">
        <v>0</v>
      </c>
      <c r="F143" s="120">
        <v>3.4000000000000002E-2</v>
      </c>
      <c r="G143" s="120">
        <v>3.3000000000000002E-2</v>
      </c>
      <c r="H143" s="115">
        <f t="shared" si="22"/>
        <v>2.8999999999999998E-2</v>
      </c>
      <c r="J143" s="292">
        <v>3.0000000000000001E-3</v>
      </c>
      <c r="K143" s="115">
        <f t="shared" si="23"/>
        <v>2.5999999999999999E-2</v>
      </c>
      <c r="M143" s="123">
        <f t="shared" si="25"/>
        <v>0.70270270270270252</v>
      </c>
      <c r="N143" s="120">
        <v>0.106</v>
      </c>
      <c r="O143" s="126">
        <f t="shared" si="26"/>
        <v>0</v>
      </c>
      <c r="P143" s="79">
        <f t="shared" si="24"/>
        <v>0</v>
      </c>
      <c r="Q143" s="97"/>
    </row>
    <row r="144" spans="2:17">
      <c r="B144" s="35" t="s">
        <v>948</v>
      </c>
      <c r="C144" s="120">
        <v>0.129</v>
      </c>
      <c r="D144" s="110">
        <v>0</v>
      </c>
      <c r="E144" s="110">
        <v>0</v>
      </c>
      <c r="F144" s="120">
        <v>0.128</v>
      </c>
      <c r="G144" s="120">
        <v>0.124</v>
      </c>
      <c r="H144" s="115">
        <f t="shared" si="22"/>
        <v>1.0000000000000009E-3</v>
      </c>
      <c r="J144" s="292">
        <v>0.01</v>
      </c>
      <c r="K144" s="115">
        <f t="shared" si="23"/>
        <v>-8.9999999999999993E-3</v>
      </c>
      <c r="M144" s="123">
        <f t="shared" si="25"/>
        <v>-6.521739130434781E-2</v>
      </c>
      <c r="N144" s="120">
        <v>0.21099999999999999</v>
      </c>
      <c r="O144" s="126">
        <f t="shared" si="26"/>
        <v>3.9517112126902735E-5</v>
      </c>
      <c r="P144" s="79">
        <f t="shared" si="24"/>
        <v>1.6807845422595676E-5</v>
      </c>
      <c r="Q144" s="97"/>
    </row>
    <row r="145" spans="2:17">
      <c r="B145" s="35" t="s">
        <v>949</v>
      </c>
      <c r="C145" s="120">
        <v>0.54700000000000004</v>
      </c>
      <c r="D145" s="110">
        <v>0</v>
      </c>
      <c r="E145" s="110">
        <v>0</v>
      </c>
      <c r="F145" s="120">
        <v>0.435</v>
      </c>
      <c r="G145" s="120">
        <v>0.42199999999999999</v>
      </c>
      <c r="H145" s="115">
        <f t="shared" si="22"/>
        <v>0.11200000000000004</v>
      </c>
      <c r="J145" s="292">
        <v>3.5000000000000003E-2</v>
      </c>
      <c r="K145" s="115">
        <f t="shared" si="23"/>
        <v>7.7000000000000041E-2</v>
      </c>
      <c r="M145" s="123">
        <f t="shared" si="25"/>
        <v>0.16382978723404265</v>
      </c>
      <c r="N145" s="120">
        <v>0.57199999999999995</v>
      </c>
      <c r="O145" s="126">
        <f t="shared" si="26"/>
        <v>0</v>
      </c>
      <c r="P145" s="79">
        <f t="shared" si="24"/>
        <v>0</v>
      </c>
      <c r="Q145" s="97"/>
    </row>
    <row r="146" spans="2:17">
      <c r="B146" s="35" t="s">
        <v>950</v>
      </c>
      <c r="C146" s="120">
        <v>2.7429999999999999</v>
      </c>
      <c r="D146" s="110">
        <v>0</v>
      </c>
      <c r="E146" s="110">
        <v>0</v>
      </c>
      <c r="F146" s="120">
        <v>3.0289999999999999</v>
      </c>
      <c r="G146" s="120">
        <v>2.9409999999999998</v>
      </c>
      <c r="H146" s="115">
        <f t="shared" si="22"/>
        <v>-0.28600000000000003</v>
      </c>
      <c r="J146" s="292">
        <v>0.247</v>
      </c>
      <c r="K146" s="115">
        <f t="shared" si="23"/>
        <v>-0.53300000000000003</v>
      </c>
      <c r="M146" s="123">
        <f t="shared" si="25"/>
        <v>-0.16269841269841273</v>
      </c>
      <c r="N146" s="120">
        <v>5.8780000000000001</v>
      </c>
      <c r="O146" s="126">
        <f t="shared" si="26"/>
        <v>1.1008605928053759E-3</v>
      </c>
      <c r="P146" s="79">
        <f t="shared" si="24"/>
        <v>2.9140631401263508E-3</v>
      </c>
      <c r="Q146" s="97"/>
    </row>
    <row r="147" spans="2:17">
      <c r="B147" s="35" t="s">
        <v>951</v>
      </c>
      <c r="C147" s="120">
        <v>0.42799999999999999</v>
      </c>
      <c r="D147" s="110">
        <v>0</v>
      </c>
      <c r="E147" s="110">
        <v>0</v>
      </c>
      <c r="F147" s="120">
        <v>0.152</v>
      </c>
      <c r="G147" s="120">
        <v>0.14799999999999999</v>
      </c>
      <c r="H147" s="115">
        <f t="shared" si="22"/>
        <v>0.27600000000000002</v>
      </c>
      <c r="J147" s="292">
        <v>1.2E-2</v>
      </c>
      <c r="K147" s="115">
        <f t="shared" si="23"/>
        <v>0.26400000000000001</v>
      </c>
      <c r="M147" s="123">
        <f t="shared" si="25"/>
        <v>1.6097560975609757</v>
      </c>
      <c r="N147" s="120">
        <v>0.48199999999999998</v>
      </c>
      <c r="O147" s="126">
        <f t="shared" si="26"/>
        <v>0</v>
      </c>
      <c r="P147" s="79">
        <f t="shared" si="24"/>
        <v>0</v>
      </c>
      <c r="Q147" s="97"/>
    </row>
    <row r="148" spans="2:17">
      <c r="B148" s="35" t="s">
        <v>952</v>
      </c>
      <c r="C148" s="120">
        <v>6.0999999999999999E-2</v>
      </c>
      <c r="D148" s="110">
        <v>0</v>
      </c>
      <c r="E148" s="110">
        <v>0</v>
      </c>
      <c r="F148" s="120">
        <v>1.7999999999999999E-2</v>
      </c>
      <c r="G148" s="120">
        <v>1.7000000000000001E-2</v>
      </c>
      <c r="H148" s="115">
        <f t="shared" si="22"/>
        <v>4.2999999999999997E-2</v>
      </c>
      <c r="J148" s="292">
        <v>1E-3</v>
      </c>
      <c r="K148" s="115">
        <f t="shared" si="23"/>
        <v>4.1999999999999996E-2</v>
      </c>
      <c r="M148" s="123">
        <f t="shared" si="25"/>
        <v>2.2105263157894735</v>
      </c>
      <c r="N148" s="120">
        <v>0.09</v>
      </c>
      <c r="O148" s="126">
        <f t="shared" si="26"/>
        <v>0</v>
      </c>
      <c r="P148" s="79">
        <f t="shared" si="24"/>
        <v>0</v>
      </c>
      <c r="Q148" s="97"/>
    </row>
    <row r="149" spans="2:17">
      <c r="B149" s="35" t="s">
        <v>953</v>
      </c>
      <c r="C149" s="120">
        <v>1E-3</v>
      </c>
      <c r="D149" s="110">
        <v>0</v>
      </c>
      <c r="E149" s="110">
        <v>0</v>
      </c>
      <c r="F149" s="120">
        <v>6.0000000000000001E-3</v>
      </c>
      <c r="G149" s="120">
        <v>6.0000000000000001E-3</v>
      </c>
      <c r="H149" s="115">
        <f t="shared" si="22"/>
        <v>-5.0000000000000001E-3</v>
      </c>
      <c r="J149" s="292">
        <v>0</v>
      </c>
      <c r="K149" s="115">
        <f t="shared" si="23"/>
        <v>-5.0000000000000001E-3</v>
      </c>
      <c r="M149" s="123">
        <f t="shared" si="25"/>
        <v>-0.83333333333333337</v>
      </c>
      <c r="N149" s="120">
        <v>0.02</v>
      </c>
      <c r="O149" s="126">
        <f t="shared" si="26"/>
        <v>3.7456978319339091E-6</v>
      </c>
      <c r="P149" s="79">
        <f t="shared" si="24"/>
        <v>2.6011790499541035E-4</v>
      </c>
      <c r="Q149" s="97"/>
    </row>
    <row r="150" spans="2:17">
      <c r="B150" s="35" t="s">
        <v>954</v>
      </c>
      <c r="C150" s="120">
        <v>0.19600000000000001</v>
      </c>
      <c r="D150" s="110">
        <v>0</v>
      </c>
      <c r="E150" s="110">
        <v>0</v>
      </c>
      <c r="F150" s="120">
        <v>0.13700000000000001</v>
      </c>
      <c r="G150" s="120">
        <v>0.13300000000000001</v>
      </c>
      <c r="H150" s="115">
        <f t="shared" si="22"/>
        <v>5.8999999999999997E-2</v>
      </c>
      <c r="J150" s="292">
        <v>1.0999999999999999E-2</v>
      </c>
      <c r="K150" s="115">
        <f t="shared" si="23"/>
        <v>4.8000000000000001E-2</v>
      </c>
      <c r="M150" s="123">
        <f t="shared" si="25"/>
        <v>0.32432432432432429</v>
      </c>
      <c r="N150" s="120">
        <v>0.159</v>
      </c>
      <c r="O150" s="126">
        <f t="shared" si="26"/>
        <v>0</v>
      </c>
      <c r="P150" s="79">
        <f t="shared" si="24"/>
        <v>0</v>
      </c>
      <c r="Q150" s="97"/>
    </row>
    <row r="151" spans="2:17">
      <c r="B151" s="35" t="s">
        <v>955</v>
      </c>
      <c r="C151" s="120">
        <v>0.08</v>
      </c>
      <c r="D151" s="110">
        <v>0</v>
      </c>
      <c r="E151" s="110">
        <v>0</v>
      </c>
      <c r="F151" s="120">
        <v>4.8000000000000001E-2</v>
      </c>
      <c r="G151" s="120">
        <v>4.7E-2</v>
      </c>
      <c r="H151" s="115">
        <f t="shared" si="22"/>
        <v>3.2000000000000001E-2</v>
      </c>
      <c r="J151" s="292">
        <v>6.0000000000000001E-3</v>
      </c>
      <c r="K151" s="115">
        <f t="shared" si="23"/>
        <v>2.6000000000000002E-2</v>
      </c>
      <c r="M151" s="123">
        <f t="shared" si="25"/>
        <v>0.48148148148148151</v>
      </c>
      <c r="N151" s="120">
        <v>0.154</v>
      </c>
      <c r="O151" s="126">
        <f t="shared" si="26"/>
        <v>0</v>
      </c>
      <c r="P151" s="79">
        <f t="shared" si="24"/>
        <v>0</v>
      </c>
      <c r="Q151" s="97"/>
    </row>
    <row r="152" spans="2:17">
      <c r="B152" s="35" t="s">
        <v>956</v>
      </c>
      <c r="C152" s="120">
        <v>0.46800000000000003</v>
      </c>
      <c r="D152" s="110">
        <v>0</v>
      </c>
      <c r="E152" s="110">
        <v>0</v>
      </c>
      <c r="F152" s="120">
        <v>0.28399999999999997</v>
      </c>
      <c r="G152" s="120">
        <v>0.27600000000000002</v>
      </c>
      <c r="H152" s="115">
        <f t="shared" si="22"/>
        <v>0.18400000000000005</v>
      </c>
      <c r="J152" s="292">
        <v>2.3E-2</v>
      </c>
      <c r="K152" s="115">
        <f t="shared" si="23"/>
        <v>0.16100000000000006</v>
      </c>
      <c r="M152" s="123">
        <f t="shared" si="25"/>
        <v>0.52442996742671033</v>
      </c>
      <c r="N152" s="120">
        <v>0.39600000000000002</v>
      </c>
      <c r="O152" s="126">
        <f t="shared" si="26"/>
        <v>0</v>
      </c>
      <c r="P152" s="79">
        <f t="shared" si="24"/>
        <v>0</v>
      </c>
      <c r="Q152" s="97"/>
    </row>
    <row r="153" spans="2:17">
      <c r="B153" s="35" t="s">
        <v>957</v>
      </c>
      <c r="C153" s="120">
        <v>0.14899999999999999</v>
      </c>
      <c r="D153" s="110">
        <v>0</v>
      </c>
      <c r="E153" s="110">
        <v>0</v>
      </c>
      <c r="F153" s="120">
        <v>5.8999999999999997E-2</v>
      </c>
      <c r="G153" s="120">
        <v>5.7000000000000002E-2</v>
      </c>
      <c r="H153" s="115">
        <f t="shared" si="22"/>
        <v>0.09</v>
      </c>
      <c r="J153" s="292">
        <v>5.0000000000000001E-3</v>
      </c>
      <c r="K153" s="115">
        <f t="shared" si="23"/>
        <v>8.4999999999999992E-2</v>
      </c>
      <c r="M153" s="123">
        <f t="shared" si="25"/>
        <v>1.3281249999999998</v>
      </c>
      <c r="N153" s="120">
        <v>0.18</v>
      </c>
      <c r="O153" s="126">
        <f t="shared" si="26"/>
        <v>0</v>
      </c>
      <c r="P153" s="79">
        <f t="shared" si="24"/>
        <v>0</v>
      </c>
      <c r="Q153" s="97"/>
    </row>
    <row r="154" spans="2:17">
      <c r="B154" s="35" t="s">
        <v>958</v>
      </c>
      <c r="C154" s="120">
        <v>0.13900000000000001</v>
      </c>
      <c r="D154" s="110">
        <v>0</v>
      </c>
      <c r="E154" s="110">
        <v>0</v>
      </c>
      <c r="F154" s="120">
        <v>0.11</v>
      </c>
      <c r="G154" s="120">
        <v>0.107</v>
      </c>
      <c r="H154" s="115">
        <f t="shared" si="22"/>
        <v>2.9000000000000012E-2</v>
      </c>
      <c r="J154" s="292">
        <v>8.9999999999999993E-3</v>
      </c>
      <c r="K154" s="115">
        <f t="shared" si="23"/>
        <v>2.0000000000000011E-2</v>
      </c>
      <c r="M154" s="123">
        <f t="shared" si="25"/>
        <v>0.1680672268907564</v>
      </c>
      <c r="N154" s="120">
        <v>0.13900000000000001</v>
      </c>
      <c r="O154" s="126">
        <f t="shared" si="26"/>
        <v>0</v>
      </c>
      <c r="P154" s="79">
        <f t="shared" si="24"/>
        <v>0</v>
      </c>
      <c r="Q154" s="97"/>
    </row>
    <row r="155" spans="2:17">
      <c r="B155" s="35" t="s">
        <v>959</v>
      </c>
      <c r="C155" s="120">
        <v>0.88100000000000001</v>
      </c>
      <c r="D155" s="110">
        <v>0</v>
      </c>
      <c r="E155" s="110">
        <v>0</v>
      </c>
      <c r="F155" s="120">
        <v>0.81699999999999995</v>
      </c>
      <c r="G155" s="120">
        <v>0.79300000000000004</v>
      </c>
      <c r="H155" s="115">
        <f t="shared" si="22"/>
        <v>6.4000000000000057E-2</v>
      </c>
      <c r="J155" s="292">
        <v>7.8E-2</v>
      </c>
      <c r="K155" s="115">
        <f t="shared" si="23"/>
        <v>-1.3999999999999943E-2</v>
      </c>
      <c r="M155" s="123">
        <f t="shared" si="25"/>
        <v>-1.5642458100558598E-2</v>
      </c>
      <c r="N155" s="120">
        <v>1.002</v>
      </c>
      <c r="O155" s="126">
        <f t="shared" si="26"/>
        <v>1.8765946137988884E-4</v>
      </c>
      <c r="P155" s="79">
        <f t="shared" si="24"/>
        <v>4.5917735938900682E-6</v>
      </c>
      <c r="Q155" s="97"/>
    </row>
    <row r="156" spans="2:17">
      <c r="B156" s="35" t="s">
        <v>960</v>
      </c>
      <c r="C156" s="120">
        <v>0</v>
      </c>
      <c r="D156" s="110">
        <v>0</v>
      </c>
      <c r="E156" s="110">
        <v>0</v>
      </c>
      <c r="F156" s="120">
        <v>2.5000000000000001E-2</v>
      </c>
      <c r="G156" s="120">
        <v>2.4E-2</v>
      </c>
      <c r="H156" s="115">
        <f t="shared" si="22"/>
        <v>-2.5000000000000001E-2</v>
      </c>
      <c r="J156" s="292">
        <v>2E-3</v>
      </c>
      <c r="K156" s="115">
        <f t="shared" si="23"/>
        <v>-2.7000000000000003E-2</v>
      </c>
      <c r="M156" s="123">
        <f t="shared" si="25"/>
        <v>-1</v>
      </c>
      <c r="N156" s="120">
        <v>1.7000000000000001E-2</v>
      </c>
      <c r="O156" s="126">
        <f t="shared" si="26"/>
        <v>3.1838431571438229E-6</v>
      </c>
      <c r="P156" s="79">
        <f t="shared" si="24"/>
        <v>3.1838431571438227E-4</v>
      </c>
      <c r="Q156" s="97"/>
    </row>
    <row r="157" spans="2:17">
      <c r="B157" s="35" t="s">
        <v>961</v>
      </c>
      <c r="C157" s="120">
        <v>0.40200000000000002</v>
      </c>
      <c r="D157" s="110">
        <v>0</v>
      </c>
      <c r="E157" s="110">
        <v>0</v>
      </c>
      <c r="F157" s="120">
        <v>0.61899999999999999</v>
      </c>
      <c r="G157" s="120">
        <v>0.60099999999999998</v>
      </c>
      <c r="H157" s="115">
        <f t="shared" si="22"/>
        <v>-0.21699999999999997</v>
      </c>
      <c r="J157" s="292">
        <v>6.9000000000000006E-2</v>
      </c>
      <c r="K157" s="115">
        <f t="shared" si="23"/>
        <v>-0.28599999999999998</v>
      </c>
      <c r="M157" s="123">
        <f t="shared" si="25"/>
        <v>-0.41569767441860467</v>
      </c>
      <c r="N157" s="120">
        <v>1.0169999999999999</v>
      </c>
      <c r="O157" s="126">
        <f t="shared" si="26"/>
        <v>1.9046873475383924E-4</v>
      </c>
      <c r="P157" s="79">
        <f t="shared" si="24"/>
        <v>3.29138652394982E-3</v>
      </c>
      <c r="Q157" s="97"/>
    </row>
    <row r="158" spans="2:17">
      <c r="B158" s="35" t="s">
        <v>962</v>
      </c>
      <c r="C158" s="120">
        <v>9.0999999999999998E-2</v>
      </c>
      <c r="D158" s="110">
        <v>0</v>
      </c>
      <c r="E158" s="110">
        <v>0</v>
      </c>
      <c r="F158" s="120">
        <v>4.5999999999999999E-2</v>
      </c>
      <c r="G158" s="120">
        <v>4.4999999999999998E-2</v>
      </c>
      <c r="H158" s="115">
        <f t="shared" si="22"/>
        <v>4.4999999999999998E-2</v>
      </c>
      <c r="J158" s="292">
        <v>4.0000000000000001E-3</v>
      </c>
      <c r="K158" s="115">
        <f t="shared" si="23"/>
        <v>4.0999999999999995E-2</v>
      </c>
      <c r="M158" s="123">
        <f t="shared" si="25"/>
        <v>0.81999999999999984</v>
      </c>
      <c r="N158" s="120">
        <v>0.13300000000000001</v>
      </c>
      <c r="O158" s="126">
        <f t="shared" si="26"/>
        <v>0</v>
      </c>
      <c r="P158" s="79">
        <f t="shared" si="24"/>
        <v>0</v>
      </c>
      <c r="Q158" s="97"/>
    </row>
    <row r="159" spans="2:17">
      <c r="B159" s="35" t="s">
        <v>963</v>
      </c>
      <c r="C159" s="120">
        <v>0.16300000000000001</v>
      </c>
      <c r="D159" s="110">
        <v>0</v>
      </c>
      <c r="E159" s="110">
        <v>0</v>
      </c>
      <c r="F159" s="120">
        <v>0.14299999999999999</v>
      </c>
      <c r="G159" s="120">
        <v>0.13900000000000001</v>
      </c>
      <c r="H159" s="115">
        <f t="shared" si="22"/>
        <v>2.0000000000000018E-2</v>
      </c>
      <c r="J159" s="292">
        <v>1.0999999999999999E-2</v>
      </c>
      <c r="K159" s="115">
        <f t="shared" si="23"/>
        <v>9.0000000000000184E-3</v>
      </c>
      <c r="M159" s="123">
        <f t="shared" si="25"/>
        <v>5.8441558441558565E-2</v>
      </c>
      <c r="N159" s="120">
        <v>0.29199999999999998</v>
      </c>
      <c r="O159" s="126">
        <f t="shared" si="26"/>
        <v>0</v>
      </c>
      <c r="P159" s="79">
        <f t="shared" si="24"/>
        <v>0</v>
      </c>
      <c r="Q159" s="97"/>
    </row>
    <row r="160" spans="2:17">
      <c r="B160" s="35" t="s">
        <v>964</v>
      </c>
      <c r="C160" s="120">
        <v>0.61699999999999999</v>
      </c>
      <c r="D160" s="110">
        <v>0</v>
      </c>
      <c r="E160" s="110">
        <v>0</v>
      </c>
      <c r="F160" s="120">
        <v>0.38100000000000001</v>
      </c>
      <c r="G160" s="120">
        <v>0.37</v>
      </c>
      <c r="H160" s="115">
        <f t="shared" si="22"/>
        <v>0.23599999999999999</v>
      </c>
      <c r="J160" s="292">
        <v>3.9E-2</v>
      </c>
      <c r="K160" s="115">
        <f t="shared" si="23"/>
        <v>0.19699999999999998</v>
      </c>
      <c r="M160" s="123">
        <f t="shared" si="25"/>
        <v>0.46904761904761905</v>
      </c>
      <c r="N160" s="120">
        <v>0.82699999999999996</v>
      </c>
      <c r="O160" s="126">
        <f t="shared" si="26"/>
        <v>0</v>
      </c>
      <c r="P160" s="79">
        <f t="shared" si="24"/>
        <v>0</v>
      </c>
      <c r="Q160" s="97"/>
    </row>
    <row r="161" spans="2:17">
      <c r="B161" s="35" t="s">
        <v>965</v>
      </c>
      <c r="C161" s="120">
        <v>4.1000000000000002E-2</v>
      </c>
      <c r="D161" s="110">
        <v>0</v>
      </c>
      <c r="E161" s="110">
        <v>0</v>
      </c>
      <c r="F161" s="120">
        <v>7.0000000000000001E-3</v>
      </c>
      <c r="G161" s="120">
        <v>6.0000000000000001E-3</v>
      </c>
      <c r="H161" s="115">
        <f t="shared" si="22"/>
        <v>3.4000000000000002E-2</v>
      </c>
      <c r="J161" s="292">
        <v>1E-3</v>
      </c>
      <c r="K161" s="115">
        <f t="shared" si="23"/>
        <v>3.3000000000000002E-2</v>
      </c>
      <c r="M161" s="123">
        <f t="shared" si="25"/>
        <v>4.125</v>
      </c>
      <c r="N161" s="120">
        <v>3.1E-2</v>
      </c>
      <c r="O161" s="126">
        <f t="shared" si="26"/>
        <v>0</v>
      </c>
      <c r="P161" s="79">
        <f t="shared" si="24"/>
        <v>0</v>
      </c>
      <c r="Q161" s="97"/>
    </row>
    <row r="162" spans="2:17">
      <c r="B162" s="35" t="s">
        <v>966</v>
      </c>
      <c r="C162" s="120">
        <v>1.1639999999999999</v>
      </c>
      <c r="D162" s="110">
        <v>0</v>
      </c>
      <c r="E162" s="110">
        <v>0</v>
      </c>
      <c r="F162" s="120">
        <v>0.84799999999999998</v>
      </c>
      <c r="G162" s="120">
        <v>0.82299999999999995</v>
      </c>
      <c r="H162" s="115">
        <f t="shared" si="22"/>
        <v>0.31599999999999995</v>
      </c>
      <c r="J162" s="292">
        <v>6.8000000000000005E-2</v>
      </c>
      <c r="K162" s="115">
        <f t="shared" si="23"/>
        <v>0.24799999999999994</v>
      </c>
      <c r="M162" s="123">
        <f t="shared" si="25"/>
        <v>0.27074235807860259</v>
      </c>
      <c r="N162" s="120">
        <v>1.4650000000000001</v>
      </c>
      <c r="O162" s="126">
        <f t="shared" si="26"/>
        <v>0</v>
      </c>
      <c r="P162" s="79">
        <f t="shared" si="24"/>
        <v>0</v>
      </c>
      <c r="Q162" s="97"/>
    </row>
    <row r="163" spans="2:17">
      <c r="B163" s="35" t="s">
        <v>967</v>
      </c>
      <c r="C163" s="120">
        <v>0.55200000000000005</v>
      </c>
      <c r="D163" s="110">
        <v>0</v>
      </c>
      <c r="E163" s="110">
        <v>0</v>
      </c>
      <c r="F163" s="120">
        <v>0.48399999999999999</v>
      </c>
      <c r="G163" s="120">
        <v>0.47</v>
      </c>
      <c r="H163" s="115">
        <f>+C163+D163-E163-F163</f>
        <v>6.800000000000006E-2</v>
      </c>
      <c r="J163" s="292">
        <v>0.04</v>
      </c>
      <c r="K163" s="115">
        <f>+H163-J163</f>
        <v>2.800000000000006E-2</v>
      </c>
      <c r="M163" s="123">
        <f>+IF(ISERROR(K163/(F163+J163)),0,K163/(F163+J163))</f>
        <v>5.3435114503816904E-2</v>
      </c>
      <c r="N163" s="120">
        <v>0.86</v>
      </c>
      <c r="O163" s="126">
        <f t="shared" si="26"/>
        <v>0</v>
      </c>
      <c r="P163" s="79">
        <f>(M163^2*O163)*100</f>
        <v>0</v>
      </c>
      <c r="Q163" s="97"/>
    </row>
    <row r="164" spans="2:17">
      <c r="B164" s="35" t="s">
        <v>968</v>
      </c>
      <c r="C164" s="120">
        <v>0.96199999999999997</v>
      </c>
      <c r="D164" s="110">
        <v>0</v>
      </c>
      <c r="E164" s="110">
        <v>0</v>
      </c>
      <c r="F164" s="120">
        <v>0.88700000000000001</v>
      </c>
      <c r="G164" s="120">
        <v>0.86099999999999999</v>
      </c>
      <c r="H164" s="115">
        <f t="shared" ref="H164:H187" si="27">+C164+D164-E164-F164</f>
        <v>7.4999999999999956E-2</v>
      </c>
      <c r="J164" s="292">
        <v>7.0999999999999994E-2</v>
      </c>
      <c r="K164" s="115">
        <f t="shared" ref="K164:K187" si="28">+H164-J164</f>
        <v>3.9999999999999619E-3</v>
      </c>
      <c r="M164" s="123">
        <f>+IF(ISERROR(K164/(F164+J164)),0,K164/(F164+J164))</f>
        <v>4.1753653444676015E-3</v>
      </c>
      <c r="N164" s="120">
        <v>1.4790000000000001</v>
      </c>
      <c r="O164" s="126">
        <f t="shared" si="26"/>
        <v>0</v>
      </c>
      <c r="P164" s="79">
        <f t="shared" ref="P164:P187" si="29">(M164^2*O164)*100</f>
        <v>0</v>
      </c>
      <c r="Q164" s="97"/>
    </row>
    <row r="165" spans="2:17">
      <c r="B165" s="35" t="s">
        <v>969</v>
      </c>
      <c r="C165" s="120">
        <v>0.86599999999999999</v>
      </c>
      <c r="D165" s="110">
        <v>0</v>
      </c>
      <c r="E165" s="110">
        <v>0</v>
      </c>
      <c r="F165" s="120">
        <v>0.81799999999999995</v>
      </c>
      <c r="G165" s="120">
        <v>0.79500000000000004</v>
      </c>
      <c r="H165" s="115">
        <f t="shared" si="27"/>
        <v>4.8000000000000043E-2</v>
      </c>
      <c r="J165" s="292">
        <v>6.5000000000000002E-2</v>
      </c>
      <c r="K165" s="115">
        <f t="shared" si="28"/>
        <v>-1.699999999999996E-2</v>
      </c>
      <c r="M165" s="123">
        <f t="shared" ref="M165:M187" si="30">+IF(ISERROR(K165/(F165+J165)),0,K165/(F165+J165))</f>
        <v>-1.9252548131370284E-2</v>
      </c>
      <c r="N165" s="120">
        <v>1.6539999999999999</v>
      </c>
      <c r="O165" s="126">
        <f t="shared" si="26"/>
        <v>3.0976921070093423E-4</v>
      </c>
      <c r="P165" s="79">
        <f t="shared" si="29"/>
        <v>1.1481924445845663E-5</v>
      </c>
      <c r="Q165" s="97"/>
    </row>
    <row r="166" spans="2:17">
      <c r="B166" s="35" t="s">
        <v>970</v>
      </c>
      <c r="C166" s="120">
        <v>9.7929999999999993</v>
      </c>
      <c r="D166" s="110">
        <v>0</v>
      </c>
      <c r="E166" s="110">
        <v>0</v>
      </c>
      <c r="F166" s="120">
        <v>6.3470000000000004</v>
      </c>
      <c r="G166" s="120">
        <v>6.1619999999999999</v>
      </c>
      <c r="H166" s="115">
        <f t="shared" si="27"/>
        <v>3.4459999999999988</v>
      </c>
      <c r="J166" s="292">
        <v>0.50800000000000001</v>
      </c>
      <c r="K166" s="115">
        <f t="shared" si="28"/>
        <v>2.9379999999999988</v>
      </c>
      <c r="M166" s="123">
        <f t="shared" si="30"/>
        <v>0.42859226841721354</v>
      </c>
      <c r="N166" s="120">
        <v>10.823</v>
      </c>
      <c r="O166" s="126">
        <f t="shared" si="26"/>
        <v>0</v>
      </c>
      <c r="P166" s="79">
        <f t="shared" si="29"/>
        <v>0</v>
      </c>
      <c r="Q166" s="97"/>
    </row>
    <row r="167" spans="2:17">
      <c r="B167" s="35" t="s">
        <v>971</v>
      </c>
      <c r="C167" s="120">
        <v>3.4860000000000002</v>
      </c>
      <c r="D167" s="110">
        <v>0</v>
      </c>
      <c r="E167" s="110">
        <v>0</v>
      </c>
      <c r="F167" s="120">
        <v>3.5030000000000001</v>
      </c>
      <c r="G167" s="120">
        <v>3.4009999999999998</v>
      </c>
      <c r="H167" s="115">
        <f t="shared" si="27"/>
        <v>-1.6999999999999904E-2</v>
      </c>
      <c r="J167" s="292">
        <v>0.28000000000000003</v>
      </c>
      <c r="K167" s="115">
        <f t="shared" si="28"/>
        <v>-0.29699999999999993</v>
      </c>
      <c r="M167" s="123">
        <f t="shared" si="30"/>
        <v>-7.8509119746233119E-2</v>
      </c>
      <c r="N167" s="120">
        <v>5.2249999999999996</v>
      </c>
      <c r="O167" s="126">
        <f t="shared" si="26"/>
        <v>9.785635585927337E-4</v>
      </c>
      <c r="P167" s="79">
        <f t="shared" si="29"/>
        <v>6.0315544777833738E-4</v>
      </c>
      <c r="Q167" s="97"/>
    </row>
    <row r="168" spans="2:17">
      <c r="B168" s="35" t="s">
        <v>972</v>
      </c>
      <c r="C168" s="120">
        <v>0.189</v>
      </c>
      <c r="D168" s="110">
        <v>0</v>
      </c>
      <c r="E168" s="110">
        <v>0</v>
      </c>
      <c r="F168" s="120">
        <v>0.10100000000000001</v>
      </c>
      <c r="G168" s="120">
        <v>9.8000000000000004E-2</v>
      </c>
      <c r="H168" s="115">
        <f t="shared" si="27"/>
        <v>8.7999999999999995E-2</v>
      </c>
      <c r="J168" s="292">
        <v>8.0000000000000002E-3</v>
      </c>
      <c r="K168" s="115">
        <f t="shared" si="28"/>
        <v>7.9999999999999988E-2</v>
      </c>
      <c r="M168" s="123">
        <f t="shared" si="30"/>
        <v>0.73394495412844019</v>
      </c>
      <c r="N168" s="120">
        <v>0.314</v>
      </c>
      <c r="O168" s="126">
        <f t="shared" si="26"/>
        <v>0</v>
      </c>
      <c r="P168" s="79">
        <f t="shared" si="29"/>
        <v>0</v>
      </c>
      <c r="Q168" s="97"/>
    </row>
    <row r="169" spans="2:17">
      <c r="B169" s="35" t="s">
        <v>973</v>
      </c>
      <c r="C169" s="120">
        <v>2.74</v>
      </c>
      <c r="D169" s="110">
        <v>0</v>
      </c>
      <c r="E169" s="110">
        <v>0</v>
      </c>
      <c r="F169" s="120">
        <v>2.903</v>
      </c>
      <c r="G169" s="120">
        <v>2.8180000000000001</v>
      </c>
      <c r="H169" s="115">
        <f t="shared" si="27"/>
        <v>-0.16299999999999981</v>
      </c>
      <c r="J169" s="292">
        <v>0.64</v>
      </c>
      <c r="K169" s="115">
        <f t="shared" si="28"/>
        <v>-0.80299999999999983</v>
      </c>
      <c r="M169" s="123">
        <f t="shared" si="30"/>
        <v>-0.22664408693197849</v>
      </c>
      <c r="N169" s="120">
        <v>6.9939999999999998</v>
      </c>
      <c r="O169" s="126">
        <f t="shared" si="26"/>
        <v>1.3098705318272878E-3</v>
      </c>
      <c r="P169" s="79">
        <f t="shared" si="29"/>
        <v>6.7284829743193848E-3</v>
      </c>
      <c r="Q169" s="97"/>
    </row>
    <row r="170" spans="2:17">
      <c r="B170" s="35" t="s">
        <v>974</v>
      </c>
      <c r="C170" s="120">
        <v>9.9130000000000003</v>
      </c>
      <c r="D170" s="110">
        <v>0</v>
      </c>
      <c r="E170" s="110">
        <v>0</v>
      </c>
      <c r="F170" s="120">
        <v>7.7960000000000003</v>
      </c>
      <c r="G170" s="120">
        <v>7.569</v>
      </c>
      <c r="H170" s="115">
        <f t="shared" si="27"/>
        <v>2.117</v>
      </c>
      <c r="J170" s="292">
        <v>0.624</v>
      </c>
      <c r="K170" s="115">
        <f t="shared" si="28"/>
        <v>1.4929999999999999</v>
      </c>
      <c r="M170" s="123">
        <f t="shared" si="30"/>
        <v>0.17731591448931114</v>
      </c>
      <c r="N170" s="120">
        <v>12.85</v>
      </c>
      <c r="O170" s="126">
        <f t="shared" si="26"/>
        <v>0</v>
      </c>
      <c r="P170" s="79">
        <f t="shared" si="29"/>
        <v>0</v>
      </c>
      <c r="Q170" s="97"/>
    </row>
    <row r="171" spans="2:17">
      <c r="B171" s="35" t="s">
        <v>975</v>
      </c>
      <c r="C171" s="120">
        <v>7.0000000000000007E-2</v>
      </c>
      <c r="D171" s="110">
        <v>0</v>
      </c>
      <c r="E171" s="110">
        <v>0</v>
      </c>
      <c r="F171" s="120">
        <v>0.54900000000000004</v>
      </c>
      <c r="G171" s="120">
        <v>0.53300000000000003</v>
      </c>
      <c r="H171" s="115">
        <f t="shared" si="27"/>
        <v>-0.47900000000000004</v>
      </c>
      <c r="J171" s="292">
        <v>4.3999999999999997E-2</v>
      </c>
      <c r="K171" s="115">
        <f t="shared" si="28"/>
        <v>-0.52300000000000002</v>
      </c>
      <c r="M171" s="123">
        <f t="shared" si="30"/>
        <v>-0.88195615514333892</v>
      </c>
      <c r="N171" s="120">
        <v>1.0580000000000001</v>
      </c>
      <c r="O171" s="126">
        <f t="shared" si="26"/>
        <v>1.9814741530930379E-4</v>
      </c>
      <c r="P171" s="79">
        <f t="shared" si="29"/>
        <v>1.5412830510576896E-2</v>
      </c>
      <c r="Q171" s="97"/>
    </row>
    <row r="172" spans="2:17">
      <c r="B172" s="35" t="s">
        <v>976</v>
      </c>
      <c r="C172" s="120">
        <v>0.249</v>
      </c>
      <c r="D172" s="110">
        <v>0</v>
      </c>
      <c r="E172" s="110">
        <v>0</v>
      </c>
      <c r="F172" s="120">
        <v>0.26200000000000001</v>
      </c>
      <c r="G172" s="120">
        <v>0.255</v>
      </c>
      <c r="H172" s="115">
        <f t="shared" si="27"/>
        <v>-1.3000000000000012E-2</v>
      </c>
      <c r="J172" s="292">
        <v>2.1000000000000001E-2</v>
      </c>
      <c r="K172" s="115">
        <f t="shared" si="28"/>
        <v>-3.4000000000000016E-2</v>
      </c>
      <c r="M172" s="123">
        <f t="shared" si="30"/>
        <v>-0.12014134275618379</v>
      </c>
      <c r="N172" s="120">
        <v>0.42299999999999999</v>
      </c>
      <c r="O172" s="126">
        <f t="shared" si="26"/>
        <v>7.9221509145402169E-5</v>
      </c>
      <c r="P172" s="79">
        <f t="shared" si="29"/>
        <v>1.1434786871116506E-4</v>
      </c>
      <c r="Q172" s="97"/>
    </row>
    <row r="173" spans="2:17">
      <c r="B173" s="35" t="s">
        <v>977</v>
      </c>
      <c r="C173" s="120">
        <v>1.008</v>
      </c>
      <c r="D173" s="110">
        <v>0</v>
      </c>
      <c r="E173" s="110">
        <v>0</v>
      </c>
      <c r="F173" s="120">
        <v>0.43</v>
      </c>
      <c r="G173" s="120">
        <v>0.41699999999999998</v>
      </c>
      <c r="H173" s="115">
        <f t="shared" si="27"/>
        <v>0.57800000000000007</v>
      </c>
      <c r="J173" s="292">
        <v>0.04</v>
      </c>
      <c r="K173" s="115">
        <f t="shared" si="28"/>
        <v>0.53800000000000003</v>
      </c>
      <c r="M173" s="123">
        <f t="shared" si="30"/>
        <v>1.14468085106383</v>
      </c>
      <c r="N173" s="120">
        <v>0.97299999999999998</v>
      </c>
      <c r="O173" s="126">
        <f t="shared" si="26"/>
        <v>0</v>
      </c>
      <c r="P173" s="79">
        <f t="shared" si="29"/>
        <v>0</v>
      </c>
      <c r="Q173" s="97"/>
    </row>
    <row r="174" spans="2:17">
      <c r="B174" s="35" t="s">
        <v>978</v>
      </c>
      <c r="C174" s="120">
        <v>0.19900000000000001</v>
      </c>
      <c r="D174" s="110">
        <v>0</v>
      </c>
      <c r="E174" s="110">
        <v>0</v>
      </c>
      <c r="F174" s="120">
        <v>0.17799999999999999</v>
      </c>
      <c r="G174" s="120">
        <v>0.17199999999999999</v>
      </c>
      <c r="H174" s="115">
        <f t="shared" si="27"/>
        <v>2.1000000000000019E-2</v>
      </c>
      <c r="J174" s="292">
        <v>1.4E-2</v>
      </c>
      <c r="K174" s="115">
        <f t="shared" si="28"/>
        <v>7.0000000000000184E-3</v>
      </c>
      <c r="M174" s="123">
        <f t="shared" si="30"/>
        <v>3.6458333333333426E-2</v>
      </c>
      <c r="N174" s="120">
        <v>0.373</v>
      </c>
      <c r="O174" s="126">
        <f t="shared" si="26"/>
        <v>0</v>
      </c>
      <c r="P174" s="79">
        <f t="shared" si="29"/>
        <v>0</v>
      </c>
      <c r="Q174" s="97"/>
    </row>
    <row r="175" spans="2:17">
      <c r="B175" s="35" t="s">
        <v>979</v>
      </c>
      <c r="C175" s="120">
        <v>2.5999999999999999E-2</v>
      </c>
      <c r="D175" s="110">
        <v>0</v>
      </c>
      <c r="E175" s="110">
        <v>0</v>
      </c>
      <c r="F175" s="120">
        <v>1.4999999999999999E-2</v>
      </c>
      <c r="G175" s="120">
        <v>1.4E-2</v>
      </c>
      <c r="H175" s="115">
        <f t="shared" si="27"/>
        <v>1.0999999999999999E-2</v>
      </c>
      <c r="J175" s="292">
        <v>1E-3</v>
      </c>
      <c r="K175" s="115">
        <f t="shared" si="28"/>
        <v>9.9999999999999985E-3</v>
      </c>
      <c r="M175" s="123">
        <f t="shared" si="30"/>
        <v>0.62499999999999989</v>
      </c>
      <c r="N175" s="120">
        <v>3.6999999999999998E-2</v>
      </c>
      <c r="O175" s="126">
        <f t="shared" si="26"/>
        <v>0</v>
      </c>
      <c r="P175" s="79">
        <f t="shared" si="29"/>
        <v>0</v>
      </c>
      <c r="Q175" s="97"/>
    </row>
    <row r="176" spans="2:17">
      <c r="B176" s="35" t="s">
        <v>980</v>
      </c>
      <c r="C176" s="120">
        <v>6.9249999999999998</v>
      </c>
      <c r="D176" s="110">
        <v>0</v>
      </c>
      <c r="E176" s="110">
        <v>0</v>
      </c>
      <c r="F176" s="120">
        <v>6.3849999999999998</v>
      </c>
      <c r="G176" s="120">
        <v>6.1989999999999998</v>
      </c>
      <c r="H176" s="115">
        <f t="shared" si="27"/>
        <v>0.54</v>
      </c>
      <c r="J176" s="292">
        <v>0.51100000000000001</v>
      </c>
      <c r="K176" s="115">
        <f t="shared" si="28"/>
        <v>2.9000000000000026E-2</v>
      </c>
      <c r="M176" s="123">
        <f t="shared" si="30"/>
        <v>4.2053364269141573E-3</v>
      </c>
      <c r="N176" s="120">
        <v>13.403</v>
      </c>
      <c r="O176" s="126">
        <f t="shared" si="26"/>
        <v>0</v>
      </c>
      <c r="P176" s="79">
        <f t="shared" si="29"/>
        <v>0</v>
      </c>
      <c r="Q176" s="97"/>
    </row>
    <row r="177" spans="2:17">
      <c r="B177" s="35" t="s">
        <v>981</v>
      </c>
      <c r="C177" s="120">
        <v>4.0000000000000001E-3</v>
      </c>
      <c r="D177" s="110">
        <v>0</v>
      </c>
      <c r="E177" s="110">
        <v>0</v>
      </c>
      <c r="F177" s="120">
        <v>3.0000000000000001E-3</v>
      </c>
      <c r="G177" s="120">
        <v>3.0000000000000001E-3</v>
      </c>
      <c r="H177" s="115">
        <f t="shared" si="27"/>
        <v>1E-3</v>
      </c>
      <c r="J177" s="292">
        <v>0</v>
      </c>
      <c r="K177" s="115">
        <f t="shared" si="28"/>
        <v>1E-3</v>
      </c>
      <c r="M177" s="123">
        <f t="shared" si="30"/>
        <v>0.33333333333333331</v>
      </c>
      <c r="N177" s="120">
        <v>1.0999999999999999E-2</v>
      </c>
      <c r="O177" s="126">
        <f t="shared" si="26"/>
        <v>0</v>
      </c>
      <c r="P177" s="79">
        <f t="shared" si="29"/>
        <v>0</v>
      </c>
      <c r="Q177" s="97"/>
    </row>
    <row r="178" spans="2:17">
      <c r="B178" s="35" t="s">
        <v>982</v>
      </c>
      <c r="C178" s="120">
        <v>2.3E-2</v>
      </c>
      <c r="D178" s="110">
        <v>0</v>
      </c>
      <c r="E178" s="110">
        <v>0</v>
      </c>
      <c r="F178" s="120">
        <v>0.20499999999999999</v>
      </c>
      <c r="G178" s="120">
        <v>0.19900000000000001</v>
      </c>
      <c r="H178" s="115">
        <f t="shared" si="27"/>
        <v>-0.182</v>
      </c>
      <c r="J178" s="292">
        <v>1.7999999999999999E-2</v>
      </c>
      <c r="K178" s="115">
        <f t="shared" si="28"/>
        <v>-0.19999999999999998</v>
      </c>
      <c r="M178" s="123">
        <f t="shared" si="30"/>
        <v>-0.89686098654708524</v>
      </c>
      <c r="N178" s="120">
        <v>0.374</v>
      </c>
      <c r="O178" s="126">
        <f t="shared" si="26"/>
        <v>7.0044549457164103E-5</v>
      </c>
      <c r="P178" s="79">
        <f t="shared" si="29"/>
        <v>5.6341007828159912E-3</v>
      </c>
      <c r="Q178" s="97"/>
    </row>
    <row r="179" spans="2:17">
      <c r="B179" s="35" t="s">
        <v>983</v>
      </c>
      <c r="C179" s="120">
        <v>13.871</v>
      </c>
      <c r="D179" s="110">
        <v>0</v>
      </c>
      <c r="E179" s="110">
        <v>0</v>
      </c>
      <c r="F179" s="120">
        <v>9.0660000000000007</v>
      </c>
      <c r="G179" s="120">
        <v>8.8019999999999996</v>
      </c>
      <c r="H179" s="115">
        <f t="shared" si="27"/>
        <v>4.8049999999999997</v>
      </c>
      <c r="J179" s="292">
        <v>2.5830000000000002</v>
      </c>
      <c r="K179" s="115">
        <f t="shared" si="28"/>
        <v>2.2219999999999995</v>
      </c>
      <c r="M179" s="123">
        <f t="shared" si="30"/>
        <v>0.19074598677998106</v>
      </c>
      <c r="N179" s="120">
        <v>19.565999999999999</v>
      </c>
      <c r="O179" s="126">
        <f t="shared" si="26"/>
        <v>0</v>
      </c>
      <c r="P179" s="79">
        <f t="shared" si="29"/>
        <v>0</v>
      </c>
      <c r="Q179" s="97"/>
    </row>
    <row r="180" spans="2:17">
      <c r="B180" s="35" t="s">
        <v>984</v>
      </c>
      <c r="C180" s="120">
        <v>205.66499999999999</v>
      </c>
      <c r="D180" s="110">
        <v>0</v>
      </c>
      <c r="E180" s="110">
        <v>0</v>
      </c>
      <c r="F180" s="120">
        <v>193.63200000000001</v>
      </c>
      <c r="G180" s="120">
        <v>187.99299999999999</v>
      </c>
      <c r="H180" s="115">
        <f t="shared" si="27"/>
        <v>12.032999999999987</v>
      </c>
      <c r="J180" s="292">
        <v>15.99</v>
      </c>
      <c r="K180" s="115">
        <f t="shared" si="28"/>
        <v>-3.9570000000000132</v>
      </c>
      <c r="M180" s="123">
        <f t="shared" si="30"/>
        <v>-1.8876835446661196E-2</v>
      </c>
      <c r="N180" s="120">
        <v>724.08</v>
      </c>
      <c r="O180" s="126">
        <f t="shared" si="26"/>
        <v>0.13560924430733526</v>
      </c>
      <c r="P180" s="79">
        <f t="shared" si="29"/>
        <v>4.8322308744214249E-3</v>
      </c>
      <c r="Q180" s="97"/>
    </row>
    <row r="181" spans="2:17">
      <c r="B181" s="35" t="s">
        <v>985</v>
      </c>
      <c r="C181" s="120">
        <v>616.79999999999995</v>
      </c>
      <c r="D181" s="110">
        <v>0</v>
      </c>
      <c r="E181" s="110">
        <v>0</v>
      </c>
      <c r="F181" s="120">
        <v>409.274</v>
      </c>
      <c r="G181" s="120">
        <v>397.35399999999998</v>
      </c>
      <c r="H181" s="115">
        <f t="shared" si="27"/>
        <v>207.52599999999995</v>
      </c>
      <c r="J181" s="292">
        <v>32.741999999999997</v>
      </c>
      <c r="K181" s="115">
        <f t="shared" si="28"/>
        <v>174.78399999999996</v>
      </c>
      <c r="M181" s="123">
        <f t="shared" si="30"/>
        <v>0.39542460001447899</v>
      </c>
      <c r="N181" s="120">
        <v>1294.6679999999999</v>
      </c>
      <c r="O181" s="126">
        <f t="shared" si="26"/>
        <v>0</v>
      </c>
      <c r="P181" s="79">
        <f t="shared" si="29"/>
        <v>0</v>
      </c>
      <c r="Q181" s="97"/>
    </row>
    <row r="182" spans="2:17">
      <c r="B182" s="35" t="s">
        <v>986</v>
      </c>
      <c r="C182" s="120">
        <v>7.0759999999999996</v>
      </c>
      <c r="D182" s="110">
        <v>0</v>
      </c>
      <c r="E182" s="110">
        <v>0</v>
      </c>
      <c r="F182" s="120">
        <v>8.5289999999999999</v>
      </c>
      <c r="G182" s="120">
        <v>8.2799999999999994</v>
      </c>
      <c r="H182" s="115">
        <f t="shared" si="27"/>
        <v>-1.4530000000000003</v>
      </c>
      <c r="J182" s="292">
        <v>0.78300000000000003</v>
      </c>
      <c r="K182" s="115">
        <f t="shared" si="28"/>
        <v>-2.2360000000000002</v>
      </c>
      <c r="M182" s="123">
        <f t="shared" si="30"/>
        <v>-0.24012027491408938</v>
      </c>
      <c r="N182" s="120">
        <v>34.719000000000001</v>
      </c>
      <c r="O182" s="126">
        <f t="shared" si="26"/>
        <v>6.5023441513456697E-3</v>
      </c>
      <c r="P182" s="79">
        <f t="shared" si="29"/>
        <v>3.7491051024518614E-2</v>
      </c>
      <c r="Q182" s="97"/>
    </row>
    <row r="183" spans="2:17">
      <c r="B183" s="35" t="s">
        <v>987</v>
      </c>
      <c r="C183" s="120">
        <v>18.087</v>
      </c>
      <c r="D183" s="110">
        <v>0</v>
      </c>
      <c r="E183" s="110">
        <v>0</v>
      </c>
      <c r="F183" s="120">
        <v>11.472</v>
      </c>
      <c r="G183" s="120">
        <v>11.138</v>
      </c>
      <c r="H183" s="115">
        <f t="shared" si="27"/>
        <v>6.6150000000000002</v>
      </c>
      <c r="J183" s="292">
        <v>0.98199999999999998</v>
      </c>
      <c r="K183" s="115">
        <f t="shared" si="28"/>
        <v>5.633</v>
      </c>
      <c r="M183" s="123">
        <f t="shared" si="30"/>
        <v>0.4523044804881966</v>
      </c>
      <c r="N183" s="120">
        <v>49.290999999999997</v>
      </c>
      <c r="O183" s="126">
        <f t="shared" si="26"/>
        <v>0</v>
      </c>
      <c r="P183" s="79">
        <f t="shared" si="29"/>
        <v>0</v>
      </c>
      <c r="Q183" s="97"/>
    </row>
    <row r="184" spans="2:17">
      <c r="B184" s="35" t="s">
        <v>988</v>
      </c>
      <c r="C184" s="120">
        <v>22.795000000000002</v>
      </c>
      <c r="D184" s="110">
        <v>0</v>
      </c>
      <c r="E184" s="110">
        <v>0</v>
      </c>
      <c r="F184" s="120">
        <v>16.257999999999999</v>
      </c>
      <c r="G184" s="120">
        <v>15.784000000000001</v>
      </c>
      <c r="H184" s="115">
        <f t="shared" si="27"/>
        <v>6.5370000000000026</v>
      </c>
      <c r="J184" s="292">
        <v>1.5960000000000001</v>
      </c>
      <c r="K184" s="115">
        <f t="shared" si="28"/>
        <v>4.9410000000000025</v>
      </c>
      <c r="M184" s="123">
        <f t="shared" si="30"/>
        <v>0.27674470706844417</v>
      </c>
      <c r="N184" s="120">
        <v>50.566000000000003</v>
      </c>
      <c r="O184" s="126">
        <f t="shared" si="26"/>
        <v>0</v>
      </c>
      <c r="P184" s="79">
        <f t="shared" si="29"/>
        <v>0</v>
      </c>
      <c r="Q184" s="97"/>
    </row>
    <row r="185" spans="2:17">
      <c r="B185" s="35" t="s">
        <v>989</v>
      </c>
      <c r="C185" s="120">
        <v>2E-3</v>
      </c>
      <c r="D185" s="110">
        <v>0</v>
      </c>
      <c r="E185" s="110">
        <v>0</v>
      </c>
      <c r="F185" s="120">
        <v>1E-3</v>
      </c>
      <c r="G185" s="120">
        <v>1E-3</v>
      </c>
      <c r="H185" s="115">
        <f t="shared" si="27"/>
        <v>1E-3</v>
      </c>
      <c r="J185" s="292">
        <v>0</v>
      </c>
      <c r="K185" s="115">
        <f t="shared" si="28"/>
        <v>1E-3</v>
      </c>
      <c r="M185" s="123">
        <f t="shared" si="30"/>
        <v>1</v>
      </c>
      <c r="N185" s="120">
        <v>2E-3</v>
      </c>
      <c r="O185" s="126">
        <f t="shared" si="26"/>
        <v>0</v>
      </c>
      <c r="P185" s="79">
        <f t="shared" si="29"/>
        <v>0</v>
      </c>
      <c r="Q185" s="97"/>
    </row>
    <row r="186" spans="2:17">
      <c r="B186" s="35" t="s">
        <v>990</v>
      </c>
      <c r="C186" s="120">
        <v>1.4999999999999999E-2</v>
      </c>
      <c r="D186" s="110">
        <v>0</v>
      </c>
      <c r="E186" s="110">
        <v>0</v>
      </c>
      <c r="F186" s="120">
        <v>7.0000000000000001E-3</v>
      </c>
      <c r="G186" s="120">
        <v>7.0000000000000001E-3</v>
      </c>
      <c r="H186" s="115">
        <f t="shared" si="27"/>
        <v>8.0000000000000002E-3</v>
      </c>
      <c r="J186" s="292">
        <v>1E-3</v>
      </c>
      <c r="K186" s="115">
        <f t="shared" si="28"/>
        <v>7.0000000000000001E-3</v>
      </c>
      <c r="M186" s="123">
        <f t="shared" si="30"/>
        <v>0.875</v>
      </c>
      <c r="N186" s="120">
        <v>3.5000000000000003E-2</v>
      </c>
      <c r="O186" s="126">
        <f t="shared" si="26"/>
        <v>0</v>
      </c>
      <c r="P186" s="79">
        <f t="shared" si="29"/>
        <v>0</v>
      </c>
      <c r="Q186" s="97"/>
    </row>
    <row r="187" spans="2:17">
      <c r="B187" s="35" t="s">
        <v>991</v>
      </c>
      <c r="C187" s="120">
        <v>4.0000000000000001E-3</v>
      </c>
      <c r="D187" s="110">
        <v>0</v>
      </c>
      <c r="E187" s="110">
        <v>0</v>
      </c>
      <c r="F187" s="120">
        <v>8.0000000000000002E-3</v>
      </c>
      <c r="G187" s="120">
        <v>8.0000000000000002E-3</v>
      </c>
      <c r="H187" s="115">
        <f t="shared" si="27"/>
        <v>-4.0000000000000001E-3</v>
      </c>
      <c r="J187" s="292">
        <v>1E-3</v>
      </c>
      <c r="K187" s="115">
        <f t="shared" si="28"/>
        <v>-5.0000000000000001E-3</v>
      </c>
      <c r="M187" s="123">
        <f t="shared" si="30"/>
        <v>-0.55555555555555547</v>
      </c>
      <c r="N187" s="120">
        <v>2.3E-2</v>
      </c>
      <c r="O187" s="126">
        <f t="shared" si="26"/>
        <v>4.307552506723995E-6</v>
      </c>
      <c r="P187" s="79">
        <f t="shared" si="29"/>
        <v>1.3294915144209857E-4</v>
      </c>
      <c r="Q187" s="97"/>
    </row>
    <row r="188" spans="2:17">
      <c r="B188" s="35" t="s">
        <v>992</v>
      </c>
      <c r="C188" s="120">
        <v>15.125</v>
      </c>
      <c r="D188" s="110">
        <v>0</v>
      </c>
      <c r="E188" s="110">
        <v>0</v>
      </c>
      <c r="F188" s="120">
        <v>18.042000000000002</v>
      </c>
      <c r="G188" s="120">
        <v>17.515999999999998</v>
      </c>
      <c r="H188" s="115">
        <f>+C188+D188-E188-F188</f>
        <v>-2.9170000000000016</v>
      </c>
      <c r="J188" s="292">
        <v>1.5880000000000001</v>
      </c>
      <c r="K188" s="115">
        <f>+H188-J188</f>
        <v>-4.5050000000000017</v>
      </c>
      <c r="M188" s="123">
        <f>+IF(ISERROR(K188/(F188+J188)),0,K188/(F188+J188))</f>
        <v>-0.22949566989302095</v>
      </c>
      <c r="N188" s="120">
        <v>37.970999999999997</v>
      </c>
      <c r="O188" s="126">
        <f t="shared" si="26"/>
        <v>7.1113946188181218E-3</v>
      </c>
      <c r="P188" s="79">
        <f>(M188^2*O188)*100</f>
        <v>3.7454479852248604E-2</v>
      </c>
      <c r="Q188" s="97"/>
    </row>
    <row r="189" spans="2:17">
      <c r="B189" s="35" t="s">
        <v>993</v>
      </c>
      <c r="C189" s="120">
        <v>83.198999999999998</v>
      </c>
      <c r="D189" s="110">
        <v>0</v>
      </c>
      <c r="E189" s="110">
        <v>0</v>
      </c>
      <c r="F189" s="120">
        <v>79.861000000000004</v>
      </c>
      <c r="G189" s="120">
        <v>77.534999999999997</v>
      </c>
      <c r="H189" s="115">
        <f t="shared" ref="H189:H201" si="31">+C189+D189-E189-F189</f>
        <v>3.3379999999999939</v>
      </c>
      <c r="J189" s="292">
        <v>7.0279999999999996</v>
      </c>
      <c r="K189" s="115">
        <f t="shared" ref="K189:K201" si="32">+H189-J189</f>
        <v>-3.6900000000000057</v>
      </c>
      <c r="M189" s="123">
        <f>+IF(ISERROR(K189/(F189+J189)),0,K189/(F189+J189))</f>
        <v>-4.2467976383661975E-2</v>
      </c>
      <c r="N189" s="120">
        <v>206.81</v>
      </c>
      <c r="O189" s="126">
        <f t="shared" si="26"/>
        <v>3.8732388431112583E-2</v>
      </c>
      <c r="P189" s="79">
        <f t="shared" ref="P189:P201" si="33">(M189^2*O189)*100</f>
        <v>6.9854986476733634E-3</v>
      </c>
      <c r="Q189" s="97"/>
    </row>
    <row r="190" spans="2:17">
      <c r="B190" s="35" t="s">
        <v>994</v>
      </c>
      <c r="C190" s="120">
        <v>4.49</v>
      </c>
      <c r="D190" s="110">
        <v>0</v>
      </c>
      <c r="E190" s="110">
        <v>0</v>
      </c>
      <c r="F190" s="120">
        <v>5.1630000000000003</v>
      </c>
      <c r="G190" s="120">
        <v>5.0129999999999999</v>
      </c>
      <c r="H190" s="115">
        <f t="shared" si="31"/>
        <v>-0.67300000000000004</v>
      </c>
      <c r="J190" s="292">
        <v>0.45400000000000001</v>
      </c>
      <c r="K190" s="115">
        <f t="shared" si="32"/>
        <v>-1.127</v>
      </c>
      <c r="M190" s="123">
        <f t="shared" ref="M190:M201" si="34">+IF(ISERROR(K190/(F190+J190)),0,K190/(F190+J190))</f>
        <v>-0.20064091151860425</v>
      </c>
      <c r="N190" s="120">
        <v>8.4499999999999993</v>
      </c>
      <c r="O190" s="126">
        <f t="shared" si="26"/>
        <v>1.5825573339920765E-3</v>
      </c>
      <c r="P190" s="79">
        <f t="shared" si="33"/>
        <v>6.3708655112603794E-3</v>
      </c>
      <c r="Q190" s="97"/>
    </row>
    <row r="191" spans="2:17">
      <c r="B191" s="35" t="s">
        <v>995</v>
      </c>
      <c r="C191" s="120">
        <v>51.381</v>
      </c>
      <c r="D191" s="110">
        <v>0</v>
      </c>
      <c r="E191" s="110">
        <v>0</v>
      </c>
      <c r="F191" s="120">
        <v>49.576000000000001</v>
      </c>
      <c r="G191" s="120">
        <v>48.131999999999998</v>
      </c>
      <c r="H191" s="115">
        <f t="shared" si="31"/>
        <v>1.8049999999999997</v>
      </c>
      <c r="J191" s="292">
        <v>4.3630000000000004</v>
      </c>
      <c r="K191" s="115">
        <f t="shared" si="32"/>
        <v>-2.5580000000000007</v>
      </c>
      <c r="M191" s="123">
        <f t="shared" si="34"/>
        <v>-4.7423941860249556E-2</v>
      </c>
      <c r="N191" s="120">
        <v>119.55800000000001</v>
      </c>
      <c r="O191" s="126">
        <f t="shared" si="26"/>
        <v>2.2391407069517717E-2</v>
      </c>
      <c r="P191" s="79">
        <f t="shared" si="33"/>
        <v>5.0358952098350819E-3</v>
      </c>
      <c r="Q191" s="97"/>
    </row>
    <row r="192" spans="2:17">
      <c r="B192" s="35" t="s">
        <v>996</v>
      </c>
      <c r="C192" s="120">
        <v>50.164999999999999</v>
      </c>
      <c r="D192" s="110">
        <v>0</v>
      </c>
      <c r="E192" s="110">
        <v>0</v>
      </c>
      <c r="F192" s="120">
        <v>51.356000000000002</v>
      </c>
      <c r="G192" s="120">
        <v>49.86</v>
      </c>
      <c r="H192" s="115">
        <f t="shared" si="31"/>
        <v>-1.1910000000000025</v>
      </c>
      <c r="J192" s="292">
        <v>4.1079999999999997</v>
      </c>
      <c r="K192" s="115">
        <f t="shared" si="32"/>
        <v>-5.2990000000000022</v>
      </c>
      <c r="M192" s="123">
        <f t="shared" si="34"/>
        <v>-9.5539449011971769E-2</v>
      </c>
      <c r="N192" s="120">
        <v>141.07599999999999</v>
      </c>
      <c r="O192" s="126">
        <f t="shared" si="26"/>
        <v>2.6421403366895406E-2</v>
      </c>
      <c r="P192" s="79">
        <f t="shared" si="33"/>
        <v>2.4116892414179098E-2</v>
      </c>
      <c r="Q192" s="97"/>
    </row>
    <row r="193" spans="2:17">
      <c r="B193" s="35" t="s">
        <v>997</v>
      </c>
      <c r="C193" s="120">
        <v>16.782</v>
      </c>
      <c r="D193" s="110">
        <v>0</v>
      </c>
      <c r="E193" s="110">
        <v>0</v>
      </c>
      <c r="F193" s="120">
        <v>16.22</v>
      </c>
      <c r="G193" s="120">
        <v>15.747</v>
      </c>
      <c r="H193" s="115">
        <f t="shared" si="31"/>
        <v>0.56200000000000117</v>
      </c>
      <c r="J193" s="292">
        <v>1.298</v>
      </c>
      <c r="K193" s="115">
        <f t="shared" si="32"/>
        <v>-0.73599999999999888</v>
      </c>
      <c r="M193" s="123">
        <f t="shared" si="34"/>
        <v>-4.2013928530654117E-2</v>
      </c>
      <c r="N193" s="120">
        <v>31.934999999999999</v>
      </c>
      <c r="O193" s="126">
        <f t="shared" si="26"/>
        <v>5.9809430131404686E-3</v>
      </c>
      <c r="P193" s="79">
        <f t="shared" si="33"/>
        <v>1.0557382318346774E-3</v>
      </c>
      <c r="Q193" s="97"/>
    </row>
    <row r="194" spans="2:17">
      <c r="B194" s="35" t="s">
        <v>998</v>
      </c>
      <c r="C194" s="120">
        <v>8.452</v>
      </c>
      <c r="D194" s="110">
        <v>0</v>
      </c>
      <c r="E194" s="110">
        <v>0</v>
      </c>
      <c r="F194" s="120">
        <v>14.37</v>
      </c>
      <c r="G194" s="120">
        <v>13.951000000000001</v>
      </c>
      <c r="H194" s="115">
        <f t="shared" si="31"/>
        <v>-5.9179999999999993</v>
      </c>
      <c r="J194" s="292">
        <v>1.1499999999999999</v>
      </c>
      <c r="K194" s="115">
        <f t="shared" si="32"/>
        <v>-7.0679999999999996</v>
      </c>
      <c r="M194" s="123">
        <f t="shared" si="34"/>
        <v>-0.45541237113402061</v>
      </c>
      <c r="N194" s="120">
        <v>30.978000000000002</v>
      </c>
      <c r="O194" s="126">
        <f t="shared" si="26"/>
        <v>5.8017113718824322E-3</v>
      </c>
      <c r="P194" s="79">
        <f t="shared" si="33"/>
        <v>0.12032774203955937</v>
      </c>
      <c r="Q194" s="97"/>
    </row>
    <row r="195" spans="2:17">
      <c r="B195" s="35" t="s">
        <v>999</v>
      </c>
      <c r="C195" s="120">
        <v>8.9079999999999995</v>
      </c>
      <c r="D195" s="110">
        <v>0</v>
      </c>
      <c r="E195" s="110">
        <v>0</v>
      </c>
      <c r="F195" s="120">
        <v>5.2039999999999997</v>
      </c>
      <c r="G195" s="120">
        <v>5.0519999999999996</v>
      </c>
      <c r="H195" s="115">
        <f t="shared" si="31"/>
        <v>3.7039999999999997</v>
      </c>
      <c r="J195" s="292">
        <v>0.41599999999999998</v>
      </c>
      <c r="K195" s="115">
        <f t="shared" si="32"/>
        <v>3.2879999999999998</v>
      </c>
      <c r="M195" s="123">
        <f t="shared" si="34"/>
        <v>0.58505338078291813</v>
      </c>
      <c r="N195" s="120">
        <v>12.856</v>
      </c>
      <c r="O195" s="126">
        <f t="shared" si="26"/>
        <v>0</v>
      </c>
      <c r="P195" s="79">
        <f t="shared" si="33"/>
        <v>0</v>
      </c>
      <c r="Q195" s="97"/>
    </row>
    <row r="196" spans="2:17">
      <c r="B196" s="35" t="s">
        <v>1000</v>
      </c>
      <c r="C196" s="120">
        <v>3.4049999999999998</v>
      </c>
      <c r="D196" s="110">
        <v>0</v>
      </c>
      <c r="E196" s="110">
        <v>0</v>
      </c>
      <c r="F196" s="120">
        <v>3.133</v>
      </c>
      <c r="G196" s="120">
        <v>3.0419999999999998</v>
      </c>
      <c r="H196" s="115">
        <f t="shared" si="31"/>
        <v>0.2719999999999998</v>
      </c>
      <c r="J196" s="292">
        <v>0.251</v>
      </c>
      <c r="K196" s="115">
        <f t="shared" si="32"/>
        <v>2.0999999999999797E-2</v>
      </c>
      <c r="M196" s="123">
        <f t="shared" si="34"/>
        <v>6.2056737588651887E-3</v>
      </c>
      <c r="N196" s="120">
        <v>4.867</v>
      </c>
      <c r="O196" s="126">
        <f t="shared" si="26"/>
        <v>0</v>
      </c>
      <c r="P196" s="79">
        <f t="shared" si="33"/>
        <v>0</v>
      </c>
      <c r="Q196" s="97"/>
    </row>
    <row r="197" spans="2:17">
      <c r="B197" s="35" t="s">
        <v>1001</v>
      </c>
      <c r="C197" s="120">
        <v>6.2350000000000003</v>
      </c>
      <c r="D197" s="110">
        <v>0</v>
      </c>
      <c r="E197" s="110">
        <v>0</v>
      </c>
      <c r="F197" s="120">
        <v>6.2889999999999997</v>
      </c>
      <c r="G197" s="120">
        <v>6.1059999999999999</v>
      </c>
      <c r="H197" s="115">
        <f t="shared" si="31"/>
        <v>-5.3999999999999382E-2</v>
      </c>
      <c r="J197" s="292">
        <v>0.503</v>
      </c>
      <c r="K197" s="115">
        <f t="shared" si="32"/>
        <v>-0.55699999999999938</v>
      </c>
      <c r="M197" s="123">
        <f t="shared" si="34"/>
        <v>-8.2008244994110635E-2</v>
      </c>
      <c r="N197" s="120">
        <v>12.391999999999999</v>
      </c>
      <c r="O197" s="126">
        <f t="shared" si="26"/>
        <v>2.3208343766662498E-3</v>
      </c>
      <c r="P197" s="79">
        <f t="shared" si="33"/>
        <v>1.5608428690059867E-3</v>
      </c>
      <c r="Q197" s="97"/>
    </row>
    <row r="198" spans="2:17">
      <c r="B198" s="35" t="s">
        <v>1002</v>
      </c>
      <c r="C198" s="120">
        <v>114.042</v>
      </c>
      <c r="D198" s="110">
        <v>0</v>
      </c>
      <c r="E198" s="110">
        <v>0</v>
      </c>
      <c r="F198" s="120">
        <v>110.736</v>
      </c>
      <c r="G198" s="120">
        <v>107.511</v>
      </c>
      <c r="H198" s="115">
        <f t="shared" si="31"/>
        <v>3.3059999999999974</v>
      </c>
      <c r="J198" s="292">
        <v>8.859</v>
      </c>
      <c r="K198" s="115">
        <f t="shared" si="32"/>
        <v>-5.5530000000000026</v>
      </c>
      <c r="M198" s="123">
        <f t="shared" si="34"/>
        <v>-4.6431707011162698E-2</v>
      </c>
      <c r="N198" s="120">
        <v>160.66399999999999</v>
      </c>
      <c r="O198" s="126">
        <f t="shared" si="26"/>
        <v>3.0089939823491476E-2</v>
      </c>
      <c r="P198" s="79">
        <f t="shared" si="33"/>
        <v>6.487100405181071E-3</v>
      </c>
      <c r="Q198" s="97"/>
    </row>
    <row r="199" spans="2:17">
      <c r="B199" s="35" t="s">
        <v>1003</v>
      </c>
      <c r="C199" s="120">
        <v>57.207000000000001</v>
      </c>
      <c r="D199" s="110">
        <v>0</v>
      </c>
      <c r="E199" s="110">
        <v>0</v>
      </c>
      <c r="F199" s="120">
        <v>67.403999999999996</v>
      </c>
      <c r="G199" s="120">
        <v>65.441000000000003</v>
      </c>
      <c r="H199" s="115">
        <f t="shared" si="31"/>
        <v>-10.196999999999996</v>
      </c>
      <c r="J199" s="292">
        <v>5.3920000000000003</v>
      </c>
      <c r="K199" s="115">
        <f t="shared" si="32"/>
        <v>-15.588999999999995</v>
      </c>
      <c r="M199" s="123">
        <f t="shared" si="34"/>
        <v>-0.21414638166932246</v>
      </c>
      <c r="N199" s="120">
        <v>175.15700000000001</v>
      </c>
      <c r="O199" s="126">
        <f t="shared" si="26"/>
        <v>3.2804259757402386E-2</v>
      </c>
      <c r="P199" s="79">
        <f t="shared" si="33"/>
        <v>0.15043598140725176</v>
      </c>
      <c r="Q199" s="97"/>
    </row>
    <row r="200" spans="2:17">
      <c r="B200" s="35" t="s">
        <v>1004</v>
      </c>
      <c r="C200" s="120">
        <v>134.60300000000001</v>
      </c>
      <c r="D200" s="110">
        <v>0</v>
      </c>
      <c r="E200" s="110">
        <v>0</v>
      </c>
      <c r="F200" s="120">
        <v>127.43899999999999</v>
      </c>
      <c r="G200" s="120">
        <v>123.72799999999999</v>
      </c>
      <c r="H200" s="115">
        <f t="shared" si="31"/>
        <v>7.1640000000000157</v>
      </c>
      <c r="J200" s="292">
        <v>10.506</v>
      </c>
      <c r="K200" s="115">
        <f t="shared" si="32"/>
        <v>-3.3419999999999845</v>
      </c>
      <c r="M200" s="123">
        <f t="shared" si="34"/>
        <v>-2.4227047011489977E-2</v>
      </c>
      <c r="N200" s="120">
        <v>388.012</v>
      </c>
      <c r="O200" s="126">
        <f t="shared" si="26"/>
        <v>7.2668785358216997E-2</v>
      </c>
      <c r="P200" s="79">
        <f t="shared" si="33"/>
        <v>4.2652929533441037E-3</v>
      </c>
      <c r="Q200" s="97"/>
    </row>
    <row r="201" spans="2:17">
      <c r="B201" s="35" t="s">
        <v>1005</v>
      </c>
      <c r="C201" s="120">
        <v>13.593999999999999</v>
      </c>
      <c r="D201" s="110">
        <v>0</v>
      </c>
      <c r="E201" s="110">
        <v>0</v>
      </c>
      <c r="F201" s="120">
        <v>11.494999999999999</v>
      </c>
      <c r="G201" s="120">
        <v>11.16</v>
      </c>
      <c r="H201" s="115">
        <f t="shared" si="31"/>
        <v>2.0990000000000002</v>
      </c>
      <c r="J201" s="292">
        <v>0.94799999999999995</v>
      </c>
      <c r="K201" s="115">
        <f t="shared" si="32"/>
        <v>1.1510000000000002</v>
      </c>
      <c r="M201" s="123">
        <f t="shared" si="34"/>
        <v>9.2501808245599962E-2</v>
      </c>
      <c r="N201" s="120">
        <v>17.981999999999999</v>
      </c>
      <c r="O201" s="126">
        <f t="shared" si="26"/>
        <v>0</v>
      </c>
      <c r="P201" s="79">
        <f t="shared" si="33"/>
        <v>0</v>
      </c>
      <c r="Q201" s="97"/>
    </row>
    <row r="202" spans="2:17">
      <c r="B202" s="35"/>
      <c r="C202" s="120"/>
      <c r="D202" s="110"/>
      <c r="E202" s="110"/>
      <c r="F202" s="120"/>
      <c r="G202" s="120"/>
      <c r="H202" s="115"/>
      <c r="J202" s="292"/>
      <c r="K202" s="115"/>
      <c r="M202" s="123"/>
      <c r="N202" s="120"/>
      <c r="O202" s="126"/>
      <c r="P202" s="79"/>
      <c r="Q202" s="97"/>
    </row>
    <row r="203" spans="2:17">
      <c r="B203" s="35"/>
      <c r="C203" s="120"/>
      <c r="D203" s="110"/>
      <c r="E203" s="110"/>
      <c r="F203" s="120"/>
      <c r="G203" s="120"/>
      <c r="H203" s="115"/>
      <c r="J203" s="292"/>
      <c r="K203" s="115"/>
      <c r="M203" s="123"/>
      <c r="N203" s="120"/>
      <c r="O203" s="126"/>
      <c r="P203" s="79"/>
      <c r="Q203" s="97"/>
    </row>
    <row r="204" spans="2:17">
      <c r="B204" s="35"/>
      <c r="C204" s="110"/>
      <c r="D204" s="110"/>
      <c r="E204" s="110"/>
      <c r="F204" s="110"/>
      <c r="G204" s="110"/>
      <c r="H204" s="115"/>
      <c r="J204" s="117"/>
      <c r="K204" s="115"/>
      <c r="M204" s="123"/>
      <c r="N204" s="120"/>
      <c r="O204" s="126"/>
      <c r="P204" s="79"/>
      <c r="Q204" s="97"/>
    </row>
    <row r="205" spans="2:17">
      <c r="B205" s="35"/>
      <c r="C205" s="110"/>
      <c r="D205" s="110"/>
      <c r="E205" s="110"/>
      <c r="F205" s="110"/>
      <c r="G205" s="110"/>
      <c r="H205" s="115"/>
      <c r="J205" s="117"/>
      <c r="K205" s="115"/>
      <c r="M205" s="123"/>
      <c r="N205" s="120"/>
      <c r="O205" s="126"/>
      <c r="P205" s="79"/>
      <c r="Q205" s="97"/>
    </row>
    <row r="206" spans="2:17">
      <c r="B206" s="35"/>
      <c r="C206" s="110"/>
      <c r="D206" s="110"/>
      <c r="E206" s="110"/>
      <c r="F206" s="110"/>
      <c r="G206" s="110"/>
      <c r="H206" s="115"/>
      <c r="J206" s="117"/>
      <c r="K206" s="115"/>
      <c r="M206" s="123"/>
      <c r="N206" s="120"/>
      <c r="O206" s="126"/>
      <c r="P206" s="79"/>
      <c r="Q206" s="97"/>
    </row>
    <row r="207" spans="2:17">
      <c r="B207" s="35"/>
      <c r="C207" s="110"/>
      <c r="D207" s="110"/>
      <c r="E207" s="110"/>
      <c r="F207" s="110"/>
      <c r="G207" s="110"/>
      <c r="H207" s="115"/>
      <c r="J207" s="117"/>
      <c r="K207" s="115"/>
      <c r="M207" s="123"/>
      <c r="N207" s="120"/>
      <c r="O207" s="126"/>
      <c r="P207" s="79"/>
      <c r="Q207" s="97"/>
    </row>
    <row r="208" spans="2:17">
      <c r="B208" s="35"/>
      <c r="C208" s="110"/>
      <c r="D208" s="110"/>
      <c r="E208" s="110"/>
      <c r="F208" s="110"/>
      <c r="G208" s="110"/>
      <c r="H208" s="115"/>
      <c r="J208" s="117"/>
      <c r="K208" s="115"/>
      <c r="M208" s="123"/>
      <c r="N208" s="120"/>
      <c r="O208" s="126"/>
      <c r="P208" s="79"/>
      <c r="Q208" s="97"/>
    </row>
    <row r="209" spans="2:17">
      <c r="B209" s="35"/>
      <c r="C209" s="110"/>
      <c r="D209" s="110"/>
      <c r="E209" s="110"/>
      <c r="F209" s="110"/>
      <c r="G209" s="110"/>
      <c r="H209" s="115"/>
      <c r="J209" s="117"/>
      <c r="K209" s="115"/>
      <c r="M209" s="123"/>
      <c r="N209" s="120"/>
      <c r="O209" s="126"/>
      <c r="P209" s="79"/>
      <c r="Q209" s="97"/>
    </row>
    <row r="210" spans="2:17">
      <c r="B210" s="35"/>
      <c r="C210" s="110"/>
      <c r="D210" s="110"/>
      <c r="E210" s="110"/>
      <c r="F210" s="110"/>
      <c r="G210" s="110"/>
      <c r="H210" s="115"/>
      <c r="J210" s="117"/>
      <c r="K210" s="115"/>
      <c r="M210" s="123"/>
      <c r="N210" s="120"/>
      <c r="O210" s="126"/>
      <c r="P210" s="79"/>
      <c r="Q210" s="97"/>
    </row>
    <row r="211" spans="2:17">
      <c r="B211" s="35"/>
      <c r="C211" s="110"/>
      <c r="D211" s="110"/>
      <c r="E211" s="110"/>
      <c r="F211" s="110"/>
      <c r="G211" s="110"/>
      <c r="H211" s="115"/>
      <c r="J211" s="117"/>
      <c r="K211" s="115"/>
      <c r="M211" s="123"/>
      <c r="N211" s="120"/>
      <c r="O211" s="126"/>
      <c r="P211" s="79"/>
      <c r="Q211" s="97"/>
    </row>
    <row r="212" spans="2:17">
      <c r="B212" s="35"/>
      <c r="C212" s="110"/>
      <c r="D212" s="110"/>
      <c r="E212" s="110"/>
      <c r="F212" s="110"/>
      <c r="G212" s="110"/>
      <c r="H212" s="115"/>
      <c r="J212" s="117"/>
      <c r="K212" s="115"/>
      <c r="M212" s="123"/>
      <c r="N212" s="120"/>
      <c r="O212" s="126"/>
      <c r="P212" s="79"/>
      <c r="Q212" s="97"/>
    </row>
    <row r="213" spans="2:17">
      <c r="B213" s="35"/>
      <c r="C213" s="110"/>
      <c r="D213" s="110"/>
      <c r="E213" s="110"/>
      <c r="F213" s="110"/>
      <c r="G213" s="110"/>
      <c r="H213" s="115"/>
      <c r="J213" s="117"/>
      <c r="K213" s="115"/>
      <c r="M213" s="123"/>
      <c r="N213" s="120"/>
      <c r="O213" s="126"/>
      <c r="P213" s="79"/>
      <c r="Q213" s="97"/>
    </row>
    <row r="214" spans="2:17">
      <c r="B214" s="35"/>
      <c r="C214" s="110"/>
      <c r="D214" s="110"/>
      <c r="E214" s="110"/>
      <c r="F214" s="110"/>
      <c r="G214" s="110"/>
      <c r="H214" s="115"/>
      <c r="J214" s="117"/>
      <c r="K214" s="115"/>
      <c r="M214" s="123"/>
      <c r="N214" s="120"/>
      <c r="O214" s="126"/>
      <c r="P214" s="79"/>
      <c r="Q214" s="97"/>
    </row>
    <row r="215" spans="2:17">
      <c r="B215" s="35"/>
      <c r="C215" s="110"/>
      <c r="D215" s="110"/>
      <c r="E215" s="110"/>
      <c r="F215" s="110"/>
      <c r="G215" s="110"/>
      <c r="H215" s="115"/>
      <c r="J215" s="117"/>
      <c r="K215" s="115"/>
      <c r="M215" s="123"/>
      <c r="N215" s="120"/>
      <c r="O215" s="126"/>
      <c r="P215" s="79"/>
      <c r="Q215" s="97"/>
    </row>
    <row r="216" spans="2:17">
      <c r="B216" s="35"/>
      <c r="C216" s="110"/>
      <c r="D216" s="110"/>
      <c r="E216" s="110"/>
      <c r="F216" s="110"/>
      <c r="G216" s="110"/>
      <c r="H216" s="115"/>
      <c r="J216" s="117"/>
      <c r="K216" s="115"/>
      <c r="M216" s="123"/>
      <c r="N216" s="120"/>
      <c r="O216" s="126"/>
      <c r="P216" s="79"/>
      <c r="Q216" s="97"/>
    </row>
    <row r="217" spans="2:17">
      <c r="B217" s="35"/>
      <c r="C217" s="110"/>
      <c r="D217" s="110"/>
      <c r="E217" s="110"/>
      <c r="F217" s="110"/>
      <c r="G217" s="110"/>
      <c r="H217" s="115"/>
      <c r="J217" s="117"/>
      <c r="K217" s="115"/>
      <c r="M217" s="123"/>
      <c r="N217" s="120"/>
      <c r="O217" s="126"/>
      <c r="P217" s="79"/>
      <c r="Q217" s="97"/>
    </row>
    <row r="218" spans="2:17">
      <c r="B218" s="35"/>
      <c r="C218" s="110"/>
      <c r="D218" s="110"/>
      <c r="E218" s="110"/>
      <c r="F218" s="110"/>
      <c r="G218" s="110"/>
      <c r="H218" s="115"/>
      <c r="J218" s="117"/>
      <c r="K218" s="115"/>
      <c r="M218" s="123"/>
      <c r="N218" s="120"/>
      <c r="O218" s="126"/>
      <c r="P218" s="79"/>
      <c r="Q218" s="97"/>
    </row>
    <row r="219" spans="2:17">
      <c r="B219" s="35"/>
      <c r="C219" s="110"/>
      <c r="D219" s="110"/>
      <c r="E219" s="110"/>
      <c r="F219" s="110"/>
      <c r="G219" s="110"/>
      <c r="H219" s="115"/>
      <c r="J219" s="117"/>
      <c r="K219" s="115"/>
      <c r="M219" s="123"/>
      <c r="N219" s="120"/>
      <c r="O219" s="126"/>
      <c r="P219" s="79"/>
      <c r="Q219" s="97"/>
    </row>
    <row r="220" spans="2:17">
      <c r="B220" s="35"/>
      <c r="C220" s="110"/>
      <c r="D220" s="110"/>
      <c r="E220" s="110"/>
      <c r="F220" s="110"/>
      <c r="G220" s="110"/>
      <c r="H220" s="115"/>
      <c r="J220" s="117"/>
      <c r="K220" s="115"/>
      <c r="M220" s="123"/>
      <c r="N220" s="120"/>
      <c r="O220" s="126"/>
      <c r="P220" s="79"/>
      <c r="Q220" s="97"/>
    </row>
    <row r="221" spans="2:17">
      <c r="B221" s="35"/>
      <c r="C221" s="110"/>
      <c r="D221" s="110"/>
      <c r="E221" s="110"/>
      <c r="F221" s="110"/>
      <c r="G221" s="110"/>
      <c r="H221" s="115"/>
      <c r="J221" s="117"/>
      <c r="K221" s="115"/>
      <c r="M221" s="123"/>
      <c r="N221" s="120"/>
      <c r="O221" s="126"/>
      <c r="P221" s="79"/>
      <c r="Q221" s="97"/>
    </row>
    <row r="222" spans="2:17">
      <c r="B222" s="35"/>
      <c r="C222" s="110"/>
      <c r="D222" s="110"/>
      <c r="E222" s="110"/>
      <c r="F222" s="110"/>
      <c r="G222" s="110"/>
      <c r="H222" s="115"/>
      <c r="J222" s="117"/>
      <c r="K222" s="115"/>
      <c r="M222" s="123"/>
      <c r="N222" s="120"/>
      <c r="O222" s="126"/>
      <c r="P222" s="79"/>
      <c r="Q222" s="97"/>
    </row>
    <row r="223" spans="2:17">
      <c r="B223" s="35"/>
      <c r="C223" s="110"/>
      <c r="D223" s="110"/>
      <c r="E223" s="110"/>
      <c r="F223" s="110"/>
      <c r="G223" s="110"/>
      <c r="H223" s="115"/>
      <c r="J223" s="117"/>
      <c r="K223" s="115"/>
      <c r="M223" s="123"/>
      <c r="N223" s="120"/>
      <c r="O223" s="126"/>
      <c r="P223" s="79"/>
      <c r="Q223" s="97"/>
    </row>
    <row r="224" spans="2:17">
      <c r="B224" s="35"/>
      <c r="C224" s="110"/>
      <c r="D224" s="110"/>
      <c r="E224" s="110"/>
      <c r="F224" s="110"/>
      <c r="G224" s="110"/>
      <c r="H224" s="115"/>
      <c r="J224" s="117"/>
      <c r="K224" s="115"/>
      <c r="M224" s="123"/>
      <c r="N224" s="120"/>
      <c r="O224" s="126"/>
      <c r="P224" s="79"/>
      <c r="Q224" s="97"/>
    </row>
    <row r="225" spans="2:17">
      <c r="B225" s="35"/>
      <c r="C225" s="110"/>
      <c r="D225" s="110"/>
      <c r="E225" s="110"/>
      <c r="F225" s="110"/>
      <c r="G225" s="110"/>
      <c r="H225" s="115"/>
      <c r="J225" s="117"/>
      <c r="K225" s="115"/>
      <c r="M225" s="123"/>
      <c r="N225" s="120"/>
      <c r="O225" s="126"/>
      <c r="P225" s="79"/>
      <c r="Q225" s="97"/>
    </row>
    <row r="226" spans="2:17">
      <c r="B226" s="35"/>
      <c r="C226" s="110"/>
      <c r="D226" s="110"/>
      <c r="E226" s="110"/>
      <c r="F226" s="110"/>
      <c r="G226" s="110"/>
      <c r="H226" s="115"/>
      <c r="J226" s="117"/>
      <c r="K226" s="115"/>
      <c r="M226" s="123"/>
      <c r="N226" s="120"/>
      <c r="O226" s="126"/>
      <c r="P226" s="79"/>
      <c r="Q226" s="97"/>
    </row>
    <row r="227" spans="2:17">
      <c r="B227" s="35"/>
      <c r="C227" s="110"/>
      <c r="D227" s="110"/>
      <c r="E227" s="110"/>
      <c r="F227" s="110"/>
      <c r="G227" s="110"/>
      <c r="H227" s="115"/>
      <c r="J227" s="117"/>
      <c r="K227" s="115"/>
      <c r="M227" s="123"/>
      <c r="N227" s="120"/>
      <c r="O227" s="126"/>
      <c r="P227" s="79"/>
      <c r="Q227" s="97"/>
    </row>
    <row r="228" spans="2:17">
      <c r="B228" s="35"/>
      <c r="C228" s="110"/>
      <c r="D228" s="110"/>
      <c r="E228" s="110"/>
      <c r="F228" s="110"/>
      <c r="G228" s="110"/>
      <c r="H228" s="115"/>
      <c r="J228" s="117"/>
      <c r="K228" s="115"/>
      <c r="M228" s="123"/>
      <c r="N228" s="120"/>
      <c r="O228" s="126"/>
      <c r="P228" s="79"/>
      <c r="Q228" s="97"/>
    </row>
    <row r="229" spans="2:17">
      <c r="B229" s="35"/>
      <c r="C229" s="110"/>
      <c r="D229" s="110"/>
      <c r="E229" s="110"/>
      <c r="F229" s="110"/>
      <c r="G229" s="110"/>
      <c r="H229" s="115"/>
      <c r="J229" s="117"/>
      <c r="K229" s="115"/>
      <c r="M229" s="123"/>
      <c r="N229" s="120"/>
      <c r="O229" s="126"/>
      <c r="P229" s="79"/>
      <c r="Q229" s="97"/>
    </row>
    <row r="230" spans="2:17">
      <c r="B230" s="35"/>
      <c r="C230" s="110"/>
      <c r="D230" s="110"/>
      <c r="E230" s="110"/>
      <c r="F230" s="110"/>
      <c r="G230" s="110"/>
      <c r="H230" s="115"/>
      <c r="J230" s="117"/>
      <c r="K230" s="115"/>
      <c r="M230" s="123"/>
      <c r="N230" s="120"/>
      <c r="O230" s="126"/>
      <c r="P230" s="79"/>
      <c r="Q230" s="97"/>
    </row>
    <row r="231" spans="2:17">
      <c r="B231" s="35"/>
      <c r="C231" s="110"/>
      <c r="D231" s="110"/>
      <c r="E231" s="110"/>
      <c r="F231" s="110"/>
      <c r="G231" s="110"/>
      <c r="H231" s="115"/>
      <c r="J231" s="117"/>
      <c r="K231" s="115"/>
      <c r="M231" s="123"/>
      <c r="N231" s="120"/>
      <c r="O231" s="126"/>
      <c r="P231" s="79"/>
      <c r="Q231" s="97"/>
    </row>
    <row r="232" spans="2:17">
      <c r="B232" s="35"/>
      <c r="C232" s="110"/>
      <c r="D232" s="110"/>
      <c r="E232" s="110"/>
      <c r="F232" s="110"/>
      <c r="G232" s="110"/>
      <c r="H232" s="115"/>
      <c r="J232" s="117"/>
      <c r="K232" s="115"/>
      <c r="M232" s="123"/>
      <c r="N232" s="120"/>
      <c r="O232" s="126"/>
      <c r="P232" s="79"/>
      <c r="Q232" s="97"/>
    </row>
    <row r="233" spans="2:17">
      <c r="B233" s="35"/>
      <c r="C233" s="110"/>
      <c r="D233" s="110"/>
      <c r="E233" s="110"/>
      <c r="F233" s="110"/>
      <c r="G233" s="110"/>
      <c r="H233" s="115"/>
      <c r="J233" s="117"/>
      <c r="K233" s="115"/>
      <c r="M233" s="123"/>
      <c r="N233" s="120"/>
      <c r="O233" s="126"/>
      <c r="P233" s="79"/>
      <c r="Q233" s="97"/>
    </row>
    <row r="234" spans="2:17">
      <c r="B234" s="35"/>
      <c r="C234" s="110"/>
      <c r="D234" s="110"/>
      <c r="E234" s="110"/>
      <c r="F234" s="110"/>
      <c r="G234" s="110"/>
      <c r="H234" s="115"/>
      <c r="J234" s="117"/>
      <c r="K234" s="115"/>
      <c r="M234" s="123"/>
      <c r="N234" s="120"/>
      <c r="O234" s="126"/>
      <c r="P234" s="79"/>
      <c r="Q234" s="97"/>
    </row>
    <row r="235" spans="2:17">
      <c r="B235" s="35"/>
      <c r="C235" s="110"/>
      <c r="D235" s="110"/>
      <c r="E235" s="110"/>
      <c r="F235" s="110"/>
      <c r="G235" s="110"/>
      <c r="H235" s="115"/>
      <c r="J235" s="117"/>
      <c r="K235" s="115"/>
      <c r="M235" s="123"/>
      <c r="N235" s="120"/>
      <c r="O235" s="126"/>
      <c r="P235" s="79"/>
      <c r="Q235" s="97"/>
    </row>
    <row r="236" spans="2:17">
      <c r="B236" s="35"/>
      <c r="C236" s="110"/>
      <c r="D236" s="110"/>
      <c r="E236" s="110"/>
      <c r="F236" s="110"/>
      <c r="G236" s="110"/>
      <c r="H236" s="115"/>
      <c r="J236" s="117"/>
      <c r="K236" s="115"/>
      <c r="M236" s="123"/>
      <c r="N236" s="120"/>
      <c r="O236" s="126"/>
      <c r="P236" s="79"/>
      <c r="Q236" s="97"/>
    </row>
    <row r="237" spans="2:17">
      <c r="B237" s="35"/>
      <c r="C237" s="110"/>
      <c r="D237" s="110"/>
      <c r="E237" s="110"/>
      <c r="F237" s="110"/>
      <c r="G237" s="110"/>
      <c r="H237" s="115"/>
      <c r="J237" s="117"/>
      <c r="K237" s="115"/>
      <c r="M237" s="123"/>
      <c r="N237" s="120"/>
      <c r="O237" s="126"/>
      <c r="P237" s="79"/>
      <c r="Q237" s="97"/>
    </row>
    <row r="238" spans="2:17">
      <c r="B238" s="35"/>
      <c r="C238" s="110"/>
      <c r="D238" s="110"/>
      <c r="E238" s="110"/>
      <c r="F238" s="110"/>
      <c r="G238" s="110"/>
      <c r="H238" s="115"/>
      <c r="J238" s="117"/>
      <c r="K238" s="115"/>
      <c r="M238" s="123"/>
      <c r="N238" s="120"/>
      <c r="O238" s="126"/>
      <c r="P238" s="79"/>
      <c r="Q238" s="97"/>
    </row>
    <row r="239" spans="2:17">
      <c r="B239" s="35"/>
      <c r="C239" s="110"/>
      <c r="D239" s="110"/>
      <c r="E239" s="110"/>
      <c r="F239" s="110"/>
      <c r="G239" s="110"/>
      <c r="H239" s="115"/>
      <c r="J239" s="117"/>
      <c r="K239" s="115"/>
      <c r="M239" s="123"/>
      <c r="N239" s="120"/>
      <c r="O239" s="126"/>
      <c r="P239" s="79"/>
      <c r="Q239" s="97"/>
    </row>
    <row r="240" spans="2:17">
      <c r="B240" s="35"/>
      <c r="C240" s="110"/>
      <c r="D240" s="110"/>
      <c r="E240" s="110"/>
      <c r="F240" s="110"/>
      <c r="G240" s="110"/>
      <c r="H240" s="115"/>
      <c r="J240" s="117"/>
      <c r="K240" s="115"/>
      <c r="M240" s="123"/>
      <c r="N240" s="120"/>
      <c r="O240" s="126"/>
      <c r="P240" s="79"/>
      <c r="Q240" s="97"/>
    </row>
    <row r="241" spans="2:17">
      <c r="B241" s="35"/>
      <c r="C241" s="110"/>
      <c r="D241" s="110"/>
      <c r="E241" s="110"/>
      <c r="F241" s="110"/>
      <c r="G241" s="110"/>
      <c r="H241" s="115"/>
      <c r="J241" s="117"/>
      <c r="K241" s="115"/>
      <c r="M241" s="123"/>
      <c r="N241" s="120"/>
      <c r="O241" s="126"/>
      <c r="P241" s="79"/>
      <c r="Q241" s="97"/>
    </row>
    <row r="242" spans="2:17">
      <c r="B242" s="35"/>
      <c r="C242" s="110"/>
      <c r="D242" s="110"/>
      <c r="E242" s="110"/>
      <c r="F242" s="110"/>
      <c r="G242" s="110"/>
      <c r="H242" s="115"/>
      <c r="J242" s="117"/>
      <c r="K242" s="115"/>
      <c r="M242" s="123"/>
      <c r="N242" s="120"/>
      <c r="O242" s="126"/>
      <c r="P242" s="79"/>
      <c r="Q242" s="97"/>
    </row>
    <row r="243" spans="2:17">
      <c r="B243" s="35"/>
      <c r="C243" s="110"/>
      <c r="D243" s="110"/>
      <c r="E243" s="110"/>
      <c r="F243" s="110"/>
      <c r="G243" s="110"/>
      <c r="H243" s="115"/>
      <c r="J243" s="117"/>
      <c r="K243" s="115"/>
      <c r="M243" s="123"/>
      <c r="N243" s="120"/>
      <c r="O243" s="126"/>
      <c r="P243" s="79"/>
      <c r="Q243" s="97"/>
    </row>
    <row r="244" spans="2:17">
      <c r="B244" s="35"/>
      <c r="C244" s="110"/>
      <c r="D244" s="110"/>
      <c r="E244" s="110"/>
      <c r="F244" s="110"/>
      <c r="G244" s="110"/>
      <c r="H244" s="115"/>
      <c r="J244" s="117"/>
      <c r="K244" s="115"/>
      <c r="M244" s="123"/>
      <c r="N244" s="120"/>
      <c r="O244" s="126"/>
      <c r="P244" s="79"/>
      <c r="Q244" s="97"/>
    </row>
    <row r="245" spans="2:17">
      <c r="B245" s="35"/>
      <c r="C245" s="110"/>
      <c r="D245" s="110"/>
      <c r="E245" s="110"/>
      <c r="F245" s="110"/>
      <c r="G245" s="110"/>
      <c r="H245" s="115"/>
      <c r="J245" s="117"/>
      <c r="K245" s="115"/>
      <c r="M245" s="123"/>
      <c r="N245" s="120"/>
      <c r="O245" s="126"/>
      <c r="P245" s="79"/>
      <c r="Q245" s="97"/>
    </row>
    <row r="246" spans="2:17">
      <c r="B246" s="35"/>
      <c r="C246" s="110"/>
      <c r="D246" s="110"/>
      <c r="E246" s="110"/>
      <c r="F246" s="110"/>
      <c r="G246" s="110"/>
      <c r="H246" s="115"/>
      <c r="J246" s="117"/>
      <c r="K246" s="115"/>
      <c r="M246" s="123"/>
      <c r="N246" s="120"/>
      <c r="O246" s="126"/>
      <c r="P246" s="79"/>
      <c r="Q246" s="97"/>
    </row>
    <row r="247" spans="2:17">
      <c r="B247" s="35"/>
      <c r="C247" s="110"/>
      <c r="D247" s="110"/>
      <c r="E247" s="110"/>
      <c r="F247" s="110"/>
      <c r="G247" s="110"/>
      <c r="H247" s="115"/>
      <c r="J247" s="117"/>
      <c r="K247" s="115"/>
      <c r="M247" s="123"/>
      <c r="N247" s="120"/>
      <c r="O247" s="126"/>
      <c r="P247" s="79"/>
      <c r="Q247" s="97"/>
    </row>
    <row r="248" spans="2:17">
      <c r="B248" s="35"/>
      <c r="C248" s="110"/>
      <c r="D248" s="110"/>
      <c r="E248" s="110"/>
      <c r="F248" s="110"/>
      <c r="G248" s="110"/>
      <c r="H248" s="115"/>
      <c r="J248" s="117"/>
      <c r="K248" s="115"/>
      <c r="M248" s="123"/>
      <c r="N248" s="120"/>
      <c r="O248" s="126"/>
      <c r="P248" s="79"/>
      <c r="Q248" s="97"/>
    </row>
    <row r="249" spans="2:17">
      <c r="B249" s="35"/>
      <c r="C249" s="110"/>
      <c r="D249" s="110"/>
      <c r="E249" s="110"/>
      <c r="F249" s="110"/>
      <c r="G249" s="110"/>
      <c r="H249" s="115"/>
      <c r="J249" s="117"/>
      <c r="K249" s="115"/>
      <c r="M249" s="123"/>
      <c r="N249" s="120"/>
      <c r="O249" s="126"/>
      <c r="P249" s="79"/>
      <c r="Q249" s="97"/>
    </row>
    <row r="250" spans="2:17">
      <c r="B250" s="35"/>
      <c r="C250" s="110"/>
      <c r="D250" s="110"/>
      <c r="E250" s="110"/>
      <c r="F250" s="110"/>
      <c r="G250" s="110"/>
      <c r="H250" s="115"/>
      <c r="J250" s="117"/>
      <c r="K250" s="115"/>
      <c r="M250" s="123"/>
      <c r="N250" s="120"/>
      <c r="O250" s="126"/>
      <c r="P250" s="79"/>
      <c r="Q250" s="97"/>
    </row>
    <row r="251" spans="2:17">
      <c r="B251" s="35"/>
      <c r="C251" s="110"/>
      <c r="D251" s="110"/>
      <c r="E251" s="110"/>
      <c r="F251" s="110"/>
      <c r="G251" s="110"/>
      <c r="H251" s="115"/>
      <c r="J251" s="117"/>
      <c r="K251" s="115"/>
      <c r="M251" s="123"/>
      <c r="N251" s="120"/>
      <c r="O251" s="126"/>
      <c r="P251" s="79"/>
      <c r="Q251" s="97"/>
    </row>
    <row r="252" spans="2:17">
      <c r="B252" s="35"/>
      <c r="C252" s="110"/>
      <c r="D252" s="110"/>
      <c r="E252" s="110"/>
      <c r="F252" s="110"/>
      <c r="G252" s="110"/>
      <c r="H252" s="115"/>
      <c r="J252" s="117"/>
      <c r="K252" s="115"/>
      <c r="M252" s="123"/>
      <c r="N252" s="120"/>
      <c r="O252" s="126"/>
      <c r="P252" s="79"/>
      <c r="Q252" s="97"/>
    </row>
    <row r="253" spans="2:17">
      <c r="B253" s="35"/>
      <c r="C253" s="110"/>
      <c r="D253" s="110"/>
      <c r="E253" s="110"/>
      <c r="F253" s="110"/>
      <c r="G253" s="110"/>
      <c r="H253" s="115"/>
      <c r="J253" s="117"/>
      <c r="K253" s="115"/>
      <c r="M253" s="123"/>
      <c r="N253" s="120"/>
      <c r="O253" s="126"/>
      <c r="P253" s="79"/>
      <c r="Q253" s="97"/>
    </row>
    <row r="254" spans="2:17">
      <c r="B254" s="35"/>
      <c r="C254" s="110"/>
      <c r="D254" s="110"/>
      <c r="E254" s="110"/>
      <c r="F254" s="110"/>
      <c r="G254" s="110"/>
      <c r="H254" s="115"/>
      <c r="J254" s="117"/>
      <c r="K254" s="115"/>
      <c r="M254" s="123"/>
      <c r="N254" s="120"/>
      <c r="O254" s="126"/>
      <c r="P254" s="79"/>
      <c r="Q254" s="97"/>
    </row>
    <row r="255" spans="2:17">
      <c r="B255" s="35"/>
      <c r="C255" s="110"/>
      <c r="D255" s="110"/>
      <c r="E255" s="110"/>
      <c r="F255" s="110"/>
      <c r="G255" s="110"/>
      <c r="H255" s="115"/>
      <c r="J255" s="117"/>
      <c r="K255" s="115"/>
      <c r="M255" s="123"/>
      <c r="N255" s="120"/>
      <c r="O255" s="126"/>
      <c r="P255" s="79"/>
      <c r="Q255" s="97"/>
    </row>
    <row r="256" spans="2:17">
      <c r="B256" s="35"/>
      <c r="C256" s="110"/>
      <c r="D256" s="110"/>
      <c r="E256" s="110"/>
      <c r="F256" s="110"/>
      <c r="G256" s="110"/>
      <c r="H256" s="115"/>
      <c r="J256" s="117"/>
      <c r="K256" s="115"/>
      <c r="M256" s="123"/>
      <c r="N256" s="120"/>
      <c r="O256" s="126"/>
      <c r="P256" s="79"/>
      <c r="Q256" s="97"/>
    </row>
    <row r="257" spans="1:18">
      <c r="B257" s="35"/>
      <c r="C257" s="110"/>
      <c r="D257" s="110"/>
      <c r="E257" s="110"/>
      <c r="F257" s="110"/>
      <c r="G257" s="110"/>
      <c r="H257" s="115"/>
      <c r="J257" s="117"/>
      <c r="K257" s="115"/>
      <c r="M257" s="123"/>
      <c r="N257" s="120"/>
      <c r="O257" s="126"/>
      <c r="P257" s="79"/>
      <c r="Q257" s="97"/>
    </row>
    <row r="258" spans="1:18">
      <c r="B258" s="35"/>
      <c r="C258" s="110"/>
      <c r="D258" s="110"/>
      <c r="E258" s="110"/>
      <c r="F258" s="110"/>
      <c r="G258" s="110"/>
      <c r="H258" s="115"/>
      <c r="J258" s="117"/>
      <c r="K258" s="115"/>
      <c r="M258" s="123"/>
      <c r="N258" s="120"/>
      <c r="O258" s="126"/>
      <c r="P258" s="79"/>
      <c r="Q258" s="97"/>
    </row>
    <row r="259" spans="1:18">
      <c r="B259" s="35"/>
      <c r="C259" s="110"/>
      <c r="D259" s="110"/>
      <c r="E259" s="110"/>
      <c r="F259" s="110"/>
      <c r="G259" s="110"/>
      <c r="H259" s="115"/>
      <c r="J259" s="117"/>
      <c r="K259" s="115"/>
      <c r="M259" s="123"/>
      <c r="N259" s="120"/>
      <c r="O259" s="126"/>
      <c r="P259" s="79"/>
      <c r="Q259" s="97"/>
    </row>
    <row r="260" spans="1:18">
      <c r="B260" s="35"/>
      <c r="C260" s="110"/>
      <c r="D260" s="110"/>
      <c r="E260" s="110"/>
      <c r="F260" s="110"/>
      <c r="G260" s="110"/>
      <c r="H260" s="115"/>
      <c r="J260" s="117"/>
      <c r="K260" s="115"/>
      <c r="M260" s="123"/>
      <c r="N260" s="120"/>
      <c r="O260" s="126"/>
      <c r="P260" s="79"/>
      <c r="Q260" s="97"/>
    </row>
    <row r="261" spans="1:18">
      <c r="B261" s="35"/>
      <c r="C261" s="110"/>
      <c r="D261" s="110"/>
      <c r="E261" s="110"/>
      <c r="F261" s="110"/>
      <c r="G261" s="110"/>
      <c r="H261" s="115"/>
      <c r="J261" s="117"/>
      <c r="K261" s="115"/>
      <c r="M261" s="123"/>
      <c r="N261" s="120"/>
      <c r="O261" s="126"/>
      <c r="P261" s="79"/>
      <c r="Q261" s="97"/>
    </row>
    <row r="262" spans="1:18" ht="13" thickBot="1">
      <c r="B262" s="37"/>
      <c r="C262" s="111"/>
      <c r="D262" s="111"/>
      <c r="E262" s="111"/>
      <c r="F262" s="111"/>
      <c r="G262" s="111"/>
      <c r="H262" s="116"/>
      <c r="J262" s="118"/>
      <c r="K262" s="116"/>
      <c r="M262" s="124"/>
      <c r="N262" s="121"/>
      <c r="O262" s="127"/>
      <c r="P262" s="80"/>
      <c r="Q262" s="97"/>
    </row>
    <row r="263" spans="1:18" ht="13.5" thickBot="1">
      <c r="B263" s="98" t="s">
        <v>1006</v>
      </c>
      <c r="C263" s="112">
        <f>SUM(C13:C262)</f>
        <v>2164.8270000000002</v>
      </c>
      <c r="D263" s="112">
        <f>SUM(D13:D262)</f>
        <v>0</v>
      </c>
      <c r="E263" s="112">
        <f>SUM(E13:E262)</f>
        <v>0</v>
      </c>
      <c r="F263" s="112">
        <f>SUM(F13:F262)</f>
        <v>1890.5830000000005</v>
      </c>
      <c r="G263" s="113">
        <f>SUM(G13:G262)</f>
        <v>1835.5160000000003</v>
      </c>
      <c r="H263" s="97"/>
      <c r="I263" s="99"/>
      <c r="J263" s="99"/>
      <c r="K263" s="97"/>
      <c r="L263" s="99"/>
      <c r="M263" s="100"/>
      <c r="N263" s="81">
        <f>SUM(N13:N262)</f>
        <v>5339.4590000000007</v>
      </c>
      <c r="O263" s="101"/>
      <c r="P263" s="81">
        <f>SUM(P13:P262)</f>
        <v>1.0592355565282521</v>
      </c>
      <c r="Q263" s="128">
        <f>(1-P263)*100</f>
        <v>-5.9235556528252076</v>
      </c>
      <c r="R263" s="294">
        <f>1-SUM(O13:O262)</f>
        <v>0.41195128570141659</v>
      </c>
    </row>
    <row r="267" spans="1:18" ht="13" thickBot="1"/>
    <row r="268" spans="1:18" customFormat="1">
      <c r="A268" s="1093" t="s">
        <v>45</v>
      </c>
      <c r="B268" s="1094"/>
      <c r="C268" s="1095"/>
      <c r="D268" s="1103"/>
      <c r="E268" s="1086"/>
      <c r="F268" s="1086"/>
      <c r="G268" s="1088"/>
      <c r="H268" s="1088"/>
      <c r="I268" s="1088"/>
      <c r="J268" s="1088"/>
    </row>
    <row r="269" spans="1:18" customFormat="1">
      <c r="A269" s="1097"/>
      <c r="B269" s="1079"/>
      <c r="C269" s="1079"/>
      <c r="D269" s="1104"/>
      <c r="E269" s="1086"/>
      <c r="F269" s="1086"/>
      <c r="G269" s="1088"/>
      <c r="H269" s="1088"/>
      <c r="I269" s="1088"/>
      <c r="J269" s="1088"/>
    </row>
    <row r="270" spans="1:18" customFormat="1">
      <c r="A270" s="1099" t="s">
        <v>46</v>
      </c>
      <c r="B270" s="1080"/>
      <c r="C270" s="1079"/>
      <c r="D270" s="1105"/>
      <c r="E270" s="1086"/>
      <c r="F270" s="1086"/>
      <c r="G270" s="1088"/>
      <c r="H270" s="1088"/>
      <c r="I270" s="1088"/>
      <c r="J270" s="1088"/>
    </row>
    <row r="271" spans="1:18" customFormat="1">
      <c r="A271" s="1097"/>
      <c r="B271" s="1079"/>
      <c r="C271" s="1079"/>
      <c r="D271" s="1104"/>
      <c r="E271" s="1086"/>
      <c r="F271" s="1086"/>
      <c r="G271" s="1088"/>
      <c r="H271" s="1088"/>
      <c r="I271" s="1088"/>
      <c r="J271" s="1088"/>
    </row>
    <row r="272" spans="1:18" customFormat="1" ht="13" thickBot="1">
      <c r="A272" s="1100" t="s">
        <v>47</v>
      </c>
      <c r="B272" s="968"/>
      <c r="C272" s="1101" t="s">
        <v>48</v>
      </c>
      <c r="D272" s="1106"/>
      <c r="E272" s="1086"/>
      <c r="F272" s="1086"/>
      <c r="G272" s="1088"/>
      <c r="H272" s="1088"/>
      <c r="I272" s="1088"/>
      <c r="J272" s="1088"/>
    </row>
    <row r="273" spans="2:3" customFormat="1"/>
    <row r="275" spans="2:3">
      <c r="B275" s="3"/>
      <c r="C275" s="29"/>
    </row>
  </sheetData>
  <mergeCells count="17">
    <mergeCell ref="A6:G6"/>
    <mergeCell ref="A7:G7"/>
    <mergeCell ref="B10:B12"/>
    <mergeCell ref="C10:C12"/>
    <mergeCell ref="D10:D12"/>
    <mergeCell ref="E10:E12"/>
    <mergeCell ref="F10:F12"/>
    <mergeCell ref="G10:G12"/>
    <mergeCell ref="P10:P12"/>
    <mergeCell ref="Q10:Q12"/>
    <mergeCell ref="R10:R12"/>
    <mergeCell ref="H10:H12"/>
    <mergeCell ref="J10:J12"/>
    <mergeCell ref="K10:K12"/>
    <mergeCell ref="M10:M12"/>
    <mergeCell ref="N10:N12"/>
    <mergeCell ref="O10:O12"/>
  </mergeCells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9D90-2697-4473-B8FE-03BFBB804DCF}">
  <dimension ref="A1:R275"/>
  <sheetViews>
    <sheetView zoomScaleNormal="100" zoomScalePageLayoutView="55" workbookViewId="0">
      <selection sqref="A1:XFD1048576"/>
    </sheetView>
  </sheetViews>
  <sheetFormatPr defaultColWidth="9.1796875" defaultRowHeight="12.5"/>
  <cols>
    <col min="1" max="1" width="7.1796875" style="91" customWidth="1"/>
    <col min="2" max="2" width="54.81640625" style="91" customWidth="1"/>
    <col min="3" max="3" width="19.81640625" style="91" customWidth="1"/>
    <col min="4" max="4" width="16.1796875" style="91" customWidth="1"/>
    <col min="5" max="5" width="12.1796875" style="91" customWidth="1"/>
    <col min="6" max="6" width="19.1796875" style="91" customWidth="1"/>
    <col min="7" max="7" width="20.54296875" style="91" customWidth="1"/>
    <col min="8" max="8" width="18" style="91" customWidth="1"/>
    <col min="9" max="9" width="1.81640625" style="91" customWidth="1"/>
    <col min="10" max="10" width="14.54296875" style="91" customWidth="1"/>
    <col min="11" max="11" width="11.81640625" style="91" customWidth="1"/>
    <col min="12" max="12" width="2.453125" style="91" customWidth="1"/>
    <col min="13" max="13" width="23.54296875" style="91" customWidth="1"/>
    <col min="14" max="14" width="12.453125" style="91" customWidth="1"/>
    <col min="15" max="15" width="23.7265625" style="91" customWidth="1"/>
    <col min="16" max="16" width="25.7265625" style="91" customWidth="1"/>
    <col min="17" max="17" width="12.7265625" style="91" customWidth="1"/>
    <col min="18" max="18" width="15.7265625" style="91" customWidth="1"/>
    <col min="19" max="16384" width="9.1796875" style="91"/>
  </cols>
  <sheetData>
    <row r="1" spans="1:18" s="85" customFormat="1" ht="20">
      <c r="A1" s="83" t="s">
        <v>0</v>
      </c>
      <c r="B1" s="84"/>
      <c r="C1" s="84"/>
    </row>
    <row r="2" spans="1:18" s="85" customFormat="1" ht="20"/>
    <row r="3" spans="1:18" s="85" customFormat="1" ht="20">
      <c r="A3" s="86" t="s">
        <v>1</v>
      </c>
      <c r="B3" s="87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5.5">
      <c r="A4" s="89"/>
      <c r="B4" s="90"/>
      <c r="C4" s="90"/>
    </row>
    <row r="5" spans="1:18" ht="16" thickBot="1">
      <c r="A5" s="89"/>
      <c r="B5" s="90"/>
      <c r="C5" s="90"/>
    </row>
    <row r="6" spans="1:18" ht="20">
      <c r="A6" s="1282" t="s">
        <v>2</v>
      </c>
      <c r="B6" s="1283"/>
      <c r="C6" s="1283"/>
      <c r="D6" s="1283"/>
      <c r="E6" s="1283"/>
      <c r="F6" s="1283"/>
      <c r="G6" s="1284"/>
    </row>
    <row r="7" spans="1:18" ht="20">
      <c r="A7" s="1285" t="s">
        <v>1011</v>
      </c>
      <c r="B7" s="1286"/>
      <c r="C7" s="1286"/>
      <c r="D7" s="1286"/>
      <c r="E7" s="1286"/>
      <c r="F7" s="1286"/>
      <c r="G7" s="1287"/>
    </row>
    <row r="8" spans="1:18" ht="16" customHeight="1">
      <c r="A8" s="89"/>
      <c r="R8" s="446"/>
    </row>
    <row r="9" spans="1:18" ht="16" customHeight="1">
      <c r="A9" s="89"/>
      <c r="B9" s="92">
        <v>1</v>
      </c>
      <c r="C9" s="93">
        <v>2</v>
      </c>
      <c r="D9" s="93">
        <v>3</v>
      </c>
      <c r="E9" s="93">
        <v>4</v>
      </c>
      <c r="F9" s="93">
        <v>5</v>
      </c>
      <c r="G9" s="93">
        <v>6</v>
      </c>
      <c r="H9" s="94">
        <v>7</v>
      </c>
      <c r="J9" s="95">
        <v>8</v>
      </c>
      <c r="K9" s="96">
        <v>9</v>
      </c>
      <c r="M9" s="92">
        <v>10</v>
      </c>
      <c r="N9" s="93">
        <v>11</v>
      </c>
      <c r="O9" s="93">
        <v>12</v>
      </c>
      <c r="P9" s="93">
        <v>13</v>
      </c>
      <c r="Q9" s="94">
        <v>14</v>
      </c>
      <c r="R9" s="94">
        <v>15</v>
      </c>
    </row>
    <row r="10" spans="1:18" ht="12.65" customHeight="1">
      <c r="B10" s="1279" t="s">
        <v>805</v>
      </c>
      <c r="C10" s="1267" t="s">
        <v>806</v>
      </c>
      <c r="D10" s="1267" t="s">
        <v>807</v>
      </c>
      <c r="E10" s="1267" t="s">
        <v>808</v>
      </c>
      <c r="F10" s="1267" t="s">
        <v>809</v>
      </c>
      <c r="G10" s="1267" t="s">
        <v>810</v>
      </c>
      <c r="H10" s="1270" t="s">
        <v>1488</v>
      </c>
      <c r="J10" s="1273" t="s">
        <v>811</v>
      </c>
      <c r="K10" s="1276" t="s">
        <v>812</v>
      </c>
      <c r="M10" s="1279" t="s">
        <v>813</v>
      </c>
      <c r="N10" s="1267" t="s">
        <v>814</v>
      </c>
      <c r="O10" s="1267" t="s">
        <v>815</v>
      </c>
      <c r="P10" s="1267" t="s">
        <v>1012</v>
      </c>
      <c r="Q10" s="1270" t="s">
        <v>759</v>
      </c>
      <c r="R10" s="1270" t="s">
        <v>772</v>
      </c>
    </row>
    <row r="11" spans="1:18" ht="12.65" customHeight="1">
      <c r="B11" s="1280"/>
      <c r="C11" s="1267"/>
      <c r="D11" s="1267"/>
      <c r="E11" s="1267"/>
      <c r="F11" s="1267"/>
      <c r="G11" s="1267"/>
      <c r="H11" s="1271" t="s">
        <v>745</v>
      </c>
      <c r="J11" s="1274" t="s">
        <v>745</v>
      </c>
      <c r="K11" s="1277" t="s">
        <v>745</v>
      </c>
      <c r="M11" s="1280"/>
      <c r="N11" s="1268"/>
      <c r="O11" s="1268"/>
      <c r="P11" s="1268"/>
      <c r="Q11" s="1271"/>
      <c r="R11" s="1271"/>
    </row>
    <row r="12" spans="1:18" ht="13" customHeight="1" thickBot="1">
      <c r="B12" s="1281"/>
      <c r="C12" s="1288"/>
      <c r="D12" s="1288"/>
      <c r="E12" s="1288"/>
      <c r="F12" s="1288"/>
      <c r="G12" s="1288"/>
      <c r="H12" s="1272"/>
      <c r="J12" s="1275"/>
      <c r="K12" s="1278"/>
      <c r="M12" s="1281"/>
      <c r="N12" s="1269"/>
      <c r="O12" s="1269"/>
      <c r="P12" s="1269"/>
      <c r="Q12" s="1272"/>
      <c r="R12" s="1272"/>
    </row>
    <row r="13" spans="1:18">
      <c r="B13" s="34" t="s">
        <v>817</v>
      </c>
      <c r="C13" s="119">
        <v>43.665999999999997</v>
      </c>
      <c r="D13" s="109">
        <v>0</v>
      </c>
      <c r="E13" s="109">
        <v>0</v>
      </c>
      <c r="F13" s="119">
        <v>32.762999999999998</v>
      </c>
      <c r="G13" s="119">
        <v>31.809000000000001</v>
      </c>
      <c r="H13" s="114">
        <f>+C13+D13-E13-F13</f>
        <v>10.902999999999999</v>
      </c>
      <c r="J13" s="291">
        <v>2.621</v>
      </c>
      <c r="K13" s="114">
        <f>+H13-J13</f>
        <v>8.2819999999999983</v>
      </c>
      <c r="M13" s="122">
        <f>+IF(ISERROR(K13/(F13+J13)),0,K13/(F13+J13))</f>
        <v>0.23406059235812793</v>
      </c>
      <c r="N13" s="119">
        <v>96.912999999999997</v>
      </c>
      <c r="O13" s="125">
        <f>IF(K13&lt;0,N13/$N$263,0)</f>
        <v>0</v>
      </c>
      <c r="P13" s="78">
        <f>(M13^2*O13)*100</f>
        <v>0</v>
      </c>
      <c r="Q13" s="97"/>
    </row>
    <row r="14" spans="1:18">
      <c r="B14" s="35" t="s">
        <v>818</v>
      </c>
      <c r="C14" s="120">
        <v>10.526</v>
      </c>
      <c r="D14" s="110">
        <v>0</v>
      </c>
      <c r="E14" s="110">
        <v>0</v>
      </c>
      <c r="F14" s="120">
        <v>10.121</v>
      </c>
      <c r="G14" s="120">
        <v>9.8260000000000005</v>
      </c>
      <c r="H14" s="115">
        <f>+C14+D14-E14-F14</f>
        <v>0.40499999999999936</v>
      </c>
      <c r="J14" s="292">
        <v>0.81</v>
      </c>
      <c r="K14" s="115">
        <f t="shared" ref="K14:K37" si="0">+H14-J14</f>
        <v>-0.40500000000000069</v>
      </c>
      <c r="M14" s="123">
        <f>+IF(ISERROR(K14/(F14+J14)),0,K14/(F14+J14))</f>
        <v>-3.7050590064952947E-2</v>
      </c>
      <c r="N14" s="120">
        <v>35.978999999999999</v>
      </c>
      <c r="O14" s="126">
        <f t="shared" ref="O14:O77" si="1">IF(K14&lt;0,N14/$N$263,0)</f>
        <v>6.7383231147575056E-3</v>
      </c>
      <c r="P14" s="79">
        <f t="shared" ref="P14:P37" si="2">(M14^2*O14)*100</f>
        <v>9.2500076129614357E-4</v>
      </c>
      <c r="Q14" s="97"/>
    </row>
    <row r="15" spans="1:18">
      <c r="B15" s="35" t="s">
        <v>819</v>
      </c>
      <c r="C15" s="120">
        <v>94.983000000000004</v>
      </c>
      <c r="D15" s="110">
        <v>0</v>
      </c>
      <c r="E15" s="110">
        <v>0</v>
      </c>
      <c r="F15" s="120">
        <v>100.298</v>
      </c>
      <c r="G15" s="120">
        <v>97.376000000000005</v>
      </c>
      <c r="H15" s="115">
        <f t="shared" ref="H15:H37" si="3">+C15+D15-E15-F15</f>
        <v>-5.3149999999999977</v>
      </c>
      <c r="J15" s="292">
        <v>8.0239999999999991</v>
      </c>
      <c r="K15" s="115">
        <f t="shared" si="0"/>
        <v>-13.338999999999997</v>
      </c>
      <c r="M15" s="123">
        <f>+IF(ISERROR(K15/(F15+J15)),0,K15/(F15+J15))</f>
        <v>-0.12314211332877897</v>
      </c>
      <c r="N15" s="120">
        <v>301.57400000000001</v>
      </c>
      <c r="O15" s="126">
        <f>IF(K15&lt;0,N15/$N$263,0)</f>
        <v>5.6480253898381835E-2</v>
      </c>
      <c r="P15" s="79">
        <f>(M15^2*O15)*100</f>
        <v>8.5646544475039985E-2</v>
      </c>
      <c r="Q15" s="97"/>
    </row>
    <row r="16" spans="1:18">
      <c r="B16" s="35" t="s">
        <v>820</v>
      </c>
      <c r="C16" s="120">
        <v>24.378</v>
      </c>
      <c r="D16" s="110">
        <v>0</v>
      </c>
      <c r="E16" s="110">
        <v>0</v>
      </c>
      <c r="F16" s="120">
        <v>16.876999999999999</v>
      </c>
      <c r="G16" s="120">
        <v>16.385000000000002</v>
      </c>
      <c r="H16" s="115">
        <f t="shared" si="3"/>
        <v>7.5010000000000012</v>
      </c>
      <c r="J16" s="292">
        <v>1.35</v>
      </c>
      <c r="K16" s="115">
        <f t="shared" si="0"/>
        <v>6.1510000000000016</v>
      </c>
      <c r="M16" s="123">
        <f t="shared" ref="M16:M37" si="4">+IF(ISERROR(K16/(F16+J16)),0,K16/(F16+J16))</f>
        <v>0.33746639600592537</v>
      </c>
      <c r="N16" s="120">
        <v>56.704000000000001</v>
      </c>
      <c r="O16" s="126">
        <f>IF(K16&lt;0,N16/$N$263,0)</f>
        <v>0</v>
      </c>
      <c r="P16" s="79">
        <f>(M16^2*O16)*100</f>
        <v>0</v>
      </c>
      <c r="Q16" s="97"/>
    </row>
    <row r="17" spans="2:17">
      <c r="B17" s="35" t="s">
        <v>821</v>
      </c>
      <c r="C17" s="120">
        <v>2.6059999999999999</v>
      </c>
      <c r="D17" s="110">
        <v>0</v>
      </c>
      <c r="E17" s="110">
        <v>0</v>
      </c>
      <c r="F17" s="120">
        <v>5.6189999999999998</v>
      </c>
      <c r="G17" s="120">
        <v>4.5609999999999999</v>
      </c>
      <c r="H17" s="115">
        <f t="shared" si="3"/>
        <v>-3.0129999999999999</v>
      </c>
      <c r="J17" s="292">
        <v>0.54800000000000004</v>
      </c>
      <c r="K17" s="115">
        <f t="shared" si="0"/>
        <v>-3.5609999999999999</v>
      </c>
      <c r="M17" s="123">
        <f t="shared" si="4"/>
        <v>-0.57742824712177721</v>
      </c>
      <c r="N17" s="120">
        <v>8.2720000000000002</v>
      </c>
      <c r="O17" s="126">
        <f t="shared" si="1"/>
        <v>1.5492206232878647E-3</v>
      </c>
      <c r="P17" s="79">
        <f t="shared" si="2"/>
        <v>5.1654637747179773E-2</v>
      </c>
      <c r="Q17" s="97"/>
    </row>
    <row r="18" spans="2:17">
      <c r="B18" s="35" t="s">
        <v>822</v>
      </c>
      <c r="C18" s="120">
        <v>0.29699999999999999</v>
      </c>
      <c r="D18" s="110">
        <v>0</v>
      </c>
      <c r="E18" s="110">
        <v>0</v>
      </c>
      <c r="F18" s="120">
        <v>0.13700000000000001</v>
      </c>
      <c r="G18" s="120">
        <v>0.13300000000000001</v>
      </c>
      <c r="H18" s="115">
        <f t="shared" si="3"/>
        <v>0.15999999999999998</v>
      </c>
      <c r="J18" s="292">
        <v>1.0999999999999999E-2</v>
      </c>
      <c r="K18" s="115">
        <f t="shared" si="0"/>
        <v>0.14899999999999997</v>
      </c>
      <c r="M18" s="123">
        <f t="shared" si="4"/>
        <v>1.0067567567567564</v>
      </c>
      <c r="N18" s="120">
        <v>0.34599999999999997</v>
      </c>
      <c r="O18" s="126">
        <f t="shared" si="1"/>
        <v>0</v>
      </c>
      <c r="P18" s="79">
        <f t="shared" si="2"/>
        <v>0</v>
      </c>
      <c r="Q18" s="97"/>
    </row>
    <row r="19" spans="2:17">
      <c r="B19" s="35" t="s">
        <v>823</v>
      </c>
      <c r="C19" s="120">
        <v>0.18</v>
      </c>
      <c r="D19" s="110">
        <v>0</v>
      </c>
      <c r="E19" s="110">
        <v>0</v>
      </c>
      <c r="F19" s="120">
        <v>0.219</v>
      </c>
      <c r="G19" s="120">
        <v>0.16400000000000001</v>
      </c>
      <c r="H19" s="115">
        <f t="shared" si="3"/>
        <v>-3.9000000000000007E-2</v>
      </c>
      <c r="J19" s="292">
        <v>0.02</v>
      </c>
      <c r="K19" s="115">
        <f t="shared" si="0"/>
        <v>-5.9000000000000011E-2</v>
      </c>
      <c r="M19" s="123">
        <f t="shared" si="4"/>
        <v>-0.24686192468619253</v>
      </c>
      <c r="N19" s="120">
        <v>0.39800000000000002</v>
      </c>
      <c r="O19" s="126">
        <f t="shared" si="1"/>
        <v>7.4539386855484793E-5</v>
      </c>
      <c r="P19" s="79">
        <f t="shared" si="2"/>
        <v>4.5424906014240418E-4</v>
      </c>
      <c r="Q19" s="97"/>
    </row>
    <row r="20" spans="2:17">
      <c r="B20" s="35" t="s">
        <v>824</v>
      </c>
      <c r="C20" s="120">
        <v>18.474</v>
      </c>
      <c r="D20" s="110">
        <v>0</v>
      </c>
      <c r="E20" s="110">
        <v>0</v>
      </c>
      <c r="F20" s="120">
        <v>24.838999999999999</v>
      </c>
      <c r="G20" s="120">
        <v>24.114999999999998</v>
      </c>
      <c r="H20" s="115">
        <f t="shared" si="3"/>
        <v>-6.3649999999999984</v>
      </c>
      <c r="J20" s="292">
        <v>1.9870000000000001</v>
      </c>
      <c r="K20" s="115">
        <f t="shared" si="0"/>
        <v>-8.3519999999999985</v>
      </c>
      <c r="M20" s="123">
        <f t="shared" si="4"/>
        <v>-0.3113397450234846</v>
      </c>
      <c r="N20" s="120">
        <v>67.397000000000006</v>
      </c>
      <c r="O20" s="126">
        <f t="shared" si="1"/>
        <v>1.2622439838942484E-2</v>
      </c>
      <c r="P20" s="79">
        <f t="shared" si="2"/>
        <v>0.12235238523450305</v>
      </c>
      <c r="Q20" s="97"/>
    </row>
    <row r="21" spans="2:17">
      <c r="B21" s="35" t="s">
        <v>825</v>
      </c>
      <c r="C21" s="120">
        <v>111.514</v>
      </c>
      <c r="D21" s="110">
        <v>0</v>
      </c>
      <c r="E21" s="110">
        <v>0</v>
      </c>
      <c r="F21" s="120">
        <v>109.839</v>
      </c>
      <c r="G21" s="120">
        <v>95.346000000000004</v>
      </c>
      <c r="H21" s="115">
        <f t="shared" si="3"/>
        <v>1.6749999999999972</v>
      </c>
      <c r="J21" s="292">
        <v>8.7870000000000008</v>
      </c>
      <c r="K21" s="115">
        <f t="shared" si="0"/>
        <v>-7.1120000000000037</v>
      </c>
      <c r="M21" s="123">
        <f t="shared" si="4"/>
        <v>-5.9953130005226542E-2</v>
      </c>
      <c r="N21" s="120">
        <v>341.44600000000003</v>
      </c>
      <c r="O21" s="126">
        <f t="shared" si="1"/>
        <v>6.3947677096125283E-2</v>
      </c>
      <c r="P21" s="79">
        <f t="shared" si="2"/>
        <v>2.2985211075112609E-2</v>
      </c>
      <c r="Q21" s="97"/>
    </row>
    <row r="22" spans="2:17">
      <c r="B22" s="35" t="s">
        <v>826</v>
      </c>
      <c r="C22" s="120">
        <v>1.8</v>
      </c>
      <c r="D22" s="110">
        <v>0</v>
      </c>
      <c r="E22" s="110">
        <v>0</v>
      </c>
      <c r="F22" s="120">
        <v>1.3280000000000001</v>
      </c>
      <c r="G22" s="120">
        <v>1.0169999999999999</v>
      </c>
      <c r="H22" s="115">
        <f t="shared" si="3"/>
        <v>0.47199999999999998</v>
      </c>
      <c r="J22" s="292">
        <v>0.106</v>
      </c>
      <c r="K22" s="115">
        <f t="shared" si="0"/>
        <v>0.36599999999999999</v>
      </c>
      <c r="M22" s="123">
        <f t="shared" si="4"/>
        <v>0.2552301255230125</v>
      </c>
      <c r="N22" s="120">
        <v>3.552</v>
      </c>
      <c r="O22" s="126">
        <f t="shared" si="1"/>
        <v>0</v>
      </c>
      <c r="P22" s="79">
        <f t="shared" si="2"/>
        <v>0</v>
      </c>
      <c r="Q22" s="97"/>
    </row>
    <row r="23" spans="2:17">
      <c r="B23" s="35" t="s">
        <v>827</v>
      </c>
      <c r="C23" s="120">
        <v>0.14699999999999999</v>
      </c>
      <c r="D23" s="110">
        <v>0</v>
      </c>
      <c r="E23" s="110">
        <v>0</v>
      </c>
      <c r="F23" s="120">
        <v>2.0449999999999999</v>
      </c>
      <c r="G23" s="120">
        <v>1.6819999999999999</v>
      </c>
      <c r="H23" s="115">
        <f t="shared" si="3"/>
        <v>-1.8979999999999999</v>
      </c>
      <c r="J23" s="292">
        <v>0.19800000000000001</v>
      </c>
      <c r="K23" s="115">
        <f t="shared" si="0"/>
        <v>-2.0960000000000001</v>
      </c>
      <c r="M23" s="123">
        <f t="shared" si="4"/>
        <v>-0.93446277307177894</v>
      </c>
      <c r="N23" s="120">
        <v>5.5830000000000002</v>
      </c>
      <c r="O23" s="126">
        <f t="shared" si="1"/>
        <v>1.0456115497843508E-3</v>
      </c>
      <c r="P23" s="79">
        <f t="shared" si="2"/>
        <v>9.1304962251359645E-2</v>
      </c>
      <c r="Q23" s="97"/>
    </row>
    <row r="24" spans="2:17">
      <c r="B24" s="35" t="s">
        <v>828</v>
      </c>
      <c r="C24" s="120">
        <v>0.44</v>
      </c>
      <c r="D24" s="110">
        <v>0</v>
      </c>
      <c r="E24" s="110">
        <v>0</v>
      </c>
      <c r="F24" s="120">
        <v>0.42899999999999999</v>
      </c>
      <c r="G24" s="120">
        <v>0.315</v>
      </c>
      <c r="H24" s="115">
        <f t="shared" si="3"/>
        <v>1.100000000000001E-2</v>
      </c>
      <c r="J24" s="292">
        <v>3.4000000000000002E-2</v>
      </c>
      <c r="K24" s="115">
        <f t="shared" si="0"/>
        <v>-2.2999999999999993E-2</v>
      </c>
      <c r="M24" s="123">
        <f t="shared" si="4"/>
        <v>-4.9676025917926553E-2</v>
      </c>
      <c r="N24" s="120">
        <v>0.70499999999999996</v>
      </c>
      <c r="O24" s="126">
        <f t="shared" si="1"/>
        <v>1.3203584857567028E-4</v>
      </c>
      <c r="P24" s="79">
        <f t="shared" si="2"/>
        <v>3.2582586053267751E-5</v>
      </c>
      <c r="Q24" s="97"/>
    </row>
    <row r="25" spans="2:17">
      <c r="B25" s="35" t="s">
        <v>829</v>
      </c>
      <c r="C25" s="120">
        <v>2</v>
      </c>
      <c r="D25" s="110">
        <v>0</v>
      </c>
      <c r="E25" s="110">
        <v>0</v>
      </c>
      <c r="F25" s="120">
        <v>1.597</v>
      </c>
      <c r="G25" s="120">
        <v>1.292</v>
      </c>
      <c r="H25" s="115">
        <f t="shared" si="3"/>
        <v>0.40300000000000002</v>
      </c>
      <c r="J25" s="292">
        <v>0.128</v>
      </c>
      <c r="K25" s="115">
        <f t="shared" si="0"/>
        <v>0.27500000000000002</v>
      </c>
      <c r="M25" s="123">
        <f t="shared" si="4"/>
        <v>0.15942028985507248</v>
      </c>
      <c r="N25" s="120">
        <v>5.4029999999999996</v>
      </c>
      <c r="O25" s="126">
        <f t="shared" si="1"/>
        <v>0</v>
      </c>
      <c r="P25" s="79">
        <f t="shared" si="2"/>
        <v>0</v>
      </c>
      <c r="Q25" s="97"/>
    </row>
    <row r="26" spans="2:17">
      <c r="B26" s="35" t="s">
        <v>830</v>
      </c>
      <c r="C26" s="120">
        <v>3.5999999999999997E-2</v>
      </c>
      <c r="D26" s="110">
        <v>0</v>
      </c>
      <c r="E26" s="110">
        <v>0</v>
      </c>
      <c r="F26" s="120">
        <v>1.2E-2</v>
      </c>
      <c r="G26" s="120">
        <v>8.0000000000000002E-3</v>
      </c>
      <c r="H26" s="115">
        <f t="shared" si="3"/>
        <v>2.3999999999999997E-2</v>
      </c>
      <c r="J26" s="292">
        <v>1E-3</v>
      </c>
      <c r="K26" s="115">
        <f t="shared" si="0"/>
        <v>2.2999999999999996E-2</v>
      </c>
      <c r="M26" s="123">
        <f t="shared" si="4"/>
        <v>1.7692307692307687</v>
      </c>
      <c r="N26" s="120">
        <v>4.4999999999999998E-2</v>
      </c>
      <c r="O26" s="126">
        <f t="shared" si="1"/>
        <v>0</v>
      </c>
      <c r="P26" s="79">
        <f t="shared" si="2"/>
        <v>0</v>
      </c>
      <c r="Q26" s="97"/>
    </row>
    <row r="27" spans="2:17">
      <c r="B27" s="35" t="s">
        <v>831</v>
      </c>
      <c r="C27" s="120">
        <v>0.25</v>
      </c>
      <c r="D27" s="110">
        <v>0</v>
      </c>
      <c r="E27" s="110">
        <v>0</v>
      </c>
      <c r="F27" s="120">
        <v>0.217</v>
      </c>
      <c r="G27" s="120">
        <v>0.155</v>
      </c>
      <c r="H27" s="115">
        <f t="shared" si="3"/>
        <v>3.3000000000000002E-2</v>
      </c>
      <c r="J27" s="292">
        <v>1.7000000000000001E-2</v>
      </c>
      <c r="K27" s="115">
        <f t="shared" si="0"/>
        <v>1.6E-2</v>
      </c>
      <c r="M27" s="123">
        <f t="shared" si="4"/>
        <v>6.8376068376068383E-2</v>
      </c>
      <c r="N27" s="120">
        <v>0.44500000000000001</v>
      </c>
      <c r="O27" s="126">
        <f t="shared" si="1"/>
        <v>0</v>
      </c>
      <c r="P27" s="79">
        <f t="shared" si="2"/>
        <v>0</v>
      </c>
      <c r="Q27" s="97"/>
    </row>
    <row r="28" spans="2:17">
      <c r="B28" s="35" t="s">
        <v>832</v>
      </c>
      <c r="C28" s="120">
        <v>9.5000000000000001E-2</v>
      </c>
      <c r="D28" s="110">
        <v>0</v>
      </c>
      <c r="E28" s="110">
        <v>0</v>
      </c>
      <c r="F28" s="120">
        <v>0.13800000000000001</v>
      </c>
      <c r="G28" s="120">
        <v>9.4E-2</v>
      </c>
      <c r="H28" s="115">
        <f t="shared" si="3"/>
        <v>-4.300000000000001E-2</v>
      </c>
      <c r="J28" s="292">
        <v>1.0999999999999999E-2</v>
      </c>
      <c r="K28" s="115">
        <f t="shared" si="0"/>
        <v>-5.4000000000000006E-2</v>
      </c>
      <c r="M28" s="123">
        <f t="shared" si="4"/>
        <v>-0.36241610738255031</v>
      </c>
      <c r="N28" s="120">
        <v>0.151</v>
      </c>
      <c r="O28" s="126">
        <f t="shared" si="1"/>
        <v>2.8280018631101013E-5</v>
      </c>
      <c r="P28" s="79">
        <f t="shared" si="2"/>
        <v>3.7144513458083213E-4</v>
      </c>
      <c r="Q28" s="97"/>
    </row>
    <row r="29" spans="2:17">
      <c r="B29" s="35" t="s">
        <v>833</v>
      </c>
      <c r="C29" s="120">
        <v>0.15</v>
      </c>
      <c r="D29" s="110">
        <v>0</v>
      </c>
      <c r="E29" s="110">
        <v>0</v>
      </c>
      <c r="F29" s="120">
        <v>0.15</v>
      </c>
      <c r="G29" s="120">
        <v>0.1</v>
      </c>
      <c r="H29" s="115">
        <f t="shared" si="3"/>
        <v>0</v>
      </c>
      <c r="J29" s="292">
        <v>1.7999999999999999E-2</v>
      </c>
      <c r="K29" s="115">
        <f t="shared" si="0"/>
        <v>-1.7999999999999999E-2</v>
      </c>
      <c r="M29" s="123">
        <f t="shared" si="4"/>
        <v>-0.10714285714285715</v>
      </c>
      <c r="N29" s="120">
        <v>0.42899999999999999</v>
      </c>
      <c r="O29" s="126">
        <f t="shared" si="1"/>
        <v>8.0345218494982338E-5</v>
      </c>
      <c r="P29" s="79">
        <f t="shared" si="2"/>
        <v>9.223303143556648E-5</v>
      </c>
      <c r="Q29" s="97"/>
    </row>
    <row r="30" spans="2:17">
      <c r="B30" s="35" t="s">
        <v>834</v>
      </c>
      <c r="C30" s="120">
        <v>20.152000000000001</v>
      </c>
      <c r="D30" s="110">
        <v>0</v>
      </c>
      <c r="E30" s="110">
        <v>0</v>
      </c>
      <c r="F30" s="120">
        <v>25.969000000000001</v>
      </c>
      <c r="G30" s="120">
        <v>25.213000000000001</v>
      </c>
      <c r="H30" s="115">
        <f t="shared" si="3"/>
        <v>-5.8170000000000002</v>
      </c>
      <c r="J30" s="292">
        <v>2.1779999999999999</v>
      </c>
      <c r="K30" s="115">
        <f t="shared" si="0"/>
        <v>-7.9950000000000001</v>
      </c>
      <c r="M30" s="123">
        <f t="shared" si="4"/>
        <v>-0.28404448076171529</v>
      </c>
      <c r="N30" s="120">
        <v>80.775000000000006</v>
      </c>
      <c r="O30" s="126">
        <f t="shared" si="1"/>
        <v>1.5127937118723076E-2</v>
      </c>
      <c r="P30" s="79">
        <f t="shared" si="2"/>
        <v>0.12205411346093434</v>
      </c>
      <c r="Q30" s="97"/>
    </row>
    <row r="31" spans="2:17">
      <c r="B31" s="35" t="s">
        <v>835</v>
      </c>
      <c r="C31" s="120">
        <v>3.88</v>
      </c>
      <c r="D31" s="110">
        <v>0</v>
      </c>
      <c r="E31" s="110">
        <v>0</v>
      </c>
      <c r="F31" s="120">
        <v>3.0089999999999999</v>
      </c>
      <c r="G31" s="120">
        <v>2.9220000000000002</v>
      </c>
      <c r="H31" s="115">
        <f t="shared" si="3"/>
        <v>0.871</v>
      </c>
      <c r="J31" s="292">
        <v>0.24099999999999999</v>
      </c>
      <c r="K31" s="115">
        <f t="shared" si="0"/>
        <v>0.63</v>
      </c>
      <c r="M31" s="123">
        <f t="shared" si="4"/>
        <v>0.19384615384615383</v>
      </c>
      <c r="N31" s="120">
        <v>5.9210000000000003</v>
      </c>
      <c r="O31" s="126">
        <f t="shared" si="1"/>
        <v>0</v>
      </c>
      <c r="P31" s="79">
        <f t="shared" si="2"/>
        <v>0</v>
      </c>
      <c r="Q31" s="97"/>
    </row>
    <row r="32" spans="2:17">
      <c r="B32" s="35" t="s">
        <v>836</v>
      </c>
      <c r="C32" s="120">
        <v>0.56699999999999995</v>
      </c>
      <c r="D32" s="110">
        <v>0</v>
      </c>
      <c r="E32" s="110">
        <v>0</v>
      </c>
      <c r="F32" s="120">
        <v>0.35699999999999998</v>
      </c>
      <c r="G32" s="120">
        <v>0.27100000000000002</v>
      </c>
      <c r="H32" s="115">
        <f t="shared" si="3"/>
        <v>0.20999999999999996</v>
      </c>
      <c r="J32" s="292">
        <v>2.9000000000000001E-2</v>
      </c>
      <c r="K32" s="115">
        <f t="shared" si="0"/>
        <v>0.18099999999999997</v>
      </c>
      <c r="M32" s="123">
        <f t="shared" si="4"/>
        <v>0.46891191709844549</v>
      </c>
      <c r="N32" s="120">
        <v>0.42399999999999999</v>
      </c>
      <c r="O32" s="126">
        <f t="shared" si="1"/>
        <v>0</v>
      </c>
      <c r="P32" s="79">
        <f t="shared" si="2"/>
        <v>0</v>
      </c>
      <c r="Q32" s="97"/>
    </row>
    <row r="33" spans="2:17">
      <c r="B33" s="35" t="s">
        <v>837</v>
      </c>
      <c r="C33" s="120">
        <v>0.97899999999999998</v>
      </c>
      <c r="D33" s="110">
        <v>0</v>
      </c>
      <c r="E33" s="110">
        <v>0</v>
      </c>
      <c r="F33" s="120">
        <v>1.4910000000000001</v>
      </c>
      <c r="G33" s="120">
        <v>1.448</v>
      </c>
      <c r="H33" s="115">
        <f t="shared" si="3"/>
        <v>-0.51200000000000012</v>
      </c>
      <c r="J33" s="292">
        <v>0.13100000000000001</v>
      </c>
      <c r="K33" s="115">
        <f t="shared" si="0"/>
        <v>-0.64300000000000013</v>
      </c>
      <c r="M33" s="123">
        <f t="shared" si="4"/>
        <v>-0.39642416769420474</v>
      </c>
      <c r="N33" s="120">
        <v>2.71</v>
      </c>
      <c r="O33" s="126">
        <f t="shared" si="1"/>
        <v>5.0754205622704465E-4</v>
      </c>
      <c r="P33" s="79">
        <f t="shared" si="2"/>
        <v>7.9761310496781861E-3</v>
      </c>
      <c r="Q33" s="97"/>
    </row>
    <row r="34" spans="2:17">
      <c r="B34" s="35" t="s">
        <v>838</v>
      </c>
      <c r="C34" s="120">
        <v>1.05</v>
      </c>
      <c r="D34" s="110">
        <v>0</v>
      </c>
      <c r="E34" s="110">
        <v>0</v>
      </c>
      <c r="F34" s="120">
        <v>1.056</v>
      </c>
      <c r="G34" s="120">
        <v>0.85599999999999998</v>
      </c>
      <c r="H34" s="115">
        <f t="shared" si="3"/>
        <v>-6.0000000000000053E-3</v>
      </c>
      <c r="J34" s="292">
        <v>0.14299999999999999</v>
      </c>
      <c r="K34" s="115">
        <f t="shared" si="0"/>
        <v>-0.14899999999999999</v>
      </c>
      <c r="M34" s="123">
        <f t="shared" si="4"/>
        <v>-0.12427022518765637</v>
      </c>
      <c r="N34" s="120">
        <v>1.58</v>
      </c>
      <c r="O34" s="126">
        <f t="shared" si="1"/>
        <v>2.9591012872277883E-4</v>
      </c>
      <c r="P34" s="79">
        <f t="shared" si="2"/>
        <v>4.5697664148636603E-4</v>
      </c>
      <c r="Q34" s="97"/>
    </row>
    <row r="35" spans="2:17">
      <c r="B35" s="35" t="s">
        <v>839</v>
      </c>
      <c r="C35" s="120">
        <v>0.97</v>
      </c>
      <c r="D35" s="110">
        <v>0</v>
      </c>
      <c r="E35" s="110">
        <v>0</v>
      </c>
      <c r="F35" s="120">
        <v>0.54300000000000004</v>
      </c>
      <c r="G35" s="120">
        <v>0.52800000000000002</v>
      </c>
      <c r="H35" s="115">
        <f t="shared" si="3"/>
        <v>0.42699999999999994</v>
      </c>
      <c r="J35" s="292">
        <v>4.2999999999999997E-2</v>
      </c>
      <c r="K35" s="115">
        <f t="shared" si="0"/>
        <v>0.38399999999999995</v>
      </c>
      <c r="M35" s="123">
        <f t="shared" si="4"/>
        <v>0.65529010238907837</v>
      </c>
      <c r="N35" s="120">
        <v>1.0109999999999999</v>
      </c>
      <c r="O35" s="126">
        <f t="shared" si="1"/>
        <v>0</v>
      </c>
      <c r="P35" s="79">
        <f t="shared" si="2"/>
        <v>0</v>
      </c>
      <c r="Q35" s="97"/>
    </row>
    <row r="36" spans="2:17">
      <c r="B36" s="35" t="s">
        <v>840</v>
      </c>
      <c r="C36" s="120">
        <v>6.984</v>
      </c>
      <c r="D36" s="110">
        <v>0</v>
      </c>
      <c r="E36" s="110">
        <v>0</v>
      </c>
      <c r="F36" s="120">
        <v>6.319</v>
      </c>
      <c r="G36" s="120">
        <v>6.1349999999999998</v>
      </c>
      <c r="H36" s="115">
        <f t="shared" si="3"/>
        <v>0.66500000000000004</v>
      </c>
      <c r="J36" s="292">
        <v>0.50600000000000001</v>
      </c>
      <c r="K36" s="115">
        <f t="shared" si="0"/>
        <v>0.15900000000000003</v>
      </c>
      <c r="M36" s="123">
        <f t="shared" si="4"/>
        <v>2.3296703296703299E-2</v>
      </c>
      <c r="N36" s="120">
        <v>12.567</v>
      </c>
      <c r="O36" s="126">
        <f t="shared" si="1"/>
        <v>0</v>
      </c>
      <c r="P36" s="79">
        <f t="shared" si="2"/>
        <v>0</v>
      </c>
      <c r="Q36" s="97"/>
    </row>
    <row r="37" spans="2:17">
      <c r="B37" s="129" t="s">
        <v>841</v>
      </c>
      <c r="C37" s="133">
        <v>0.16</v>
      </c>
      <c r="D37" s="130">
        <v>0</v>
      </c>
      <c r="E37" s="130">
        <v>0</v>
      </c>
      <c r="F37" s="133">
        <v>8.6999999999999994E-2</v>
      </c>
      <c r="G37" s="133">
        <v>5.0999999999999997E-2</v>
      </c>
      <c r="H37" s="131">
        <f t="shared" si="3"/>
        <v>7.3000000000000009E-2</v>
      </c>
      <c r="J37" s="293">
        <v>7.0000000000000001E-3</v>
      </c>
      <c r="K37" s="131">
        <f t="shared" si="0"/>
        <v>6.6000000000000003E-2</v>
      </c>
      <c r="M37" s="132">
        <f t="shared" si="4"/>
        <v>0.7021276595744681</v>
      </c>
      <c r="N37" s="133">
        <v>7.2999999999999995E-2</v>
      </c>
      <c r="O37" s="134">
        <f t="shared" si="1"/>
        <v>0</v>
      </c>
      <c r="P37" s="135">
        <f t="shared" si="2"/>
        <v>0</v>
      </c>
      <c r="Q37" s="97"/>
    </row>
    <row r="38" spans="2:17">
      <c r="B38" s="35" t="s">
        <v>842</v>
      </c>
      <c r="C38" s="120">
        <v>0.02</v>
      </c>
      <c r="D38" s="110">
        <v>0</v>
      </c>
      <c r="E38" s="110">
        <v>0</v>
      </c>
      <c r="F38" s="120">
        <v>1.6E-2</v>
      </c>
      <c r="G38" s="120">
        <v>1.0999999999999999E-2</v>
      </c>
      <c r="H38" s="115">
        <f>+C38+D38-E38-F38</f>
        <v>4.0000000000000001E-3</v>
      </c>
      <c r="J38" s="292">
        <v>1E-3</v>
      </c>
      <c r="K38" s="115">
        <f>+H38-J38</f>
        <v>3.0000000000000001E-3</v>
      </c>
      <c r="M38" s="123">
        <f>+IF(ISERROR(K38/(F38+J38)),0,K38/(F38+J38))</f>
        <v>0.1764705882352941</v>
      </c>
      <c r="N38" s="120">
        <v>5.7000000000000002E-2</v>
      </c>
      <c r="O38" s="126">
        <f t="shared" si="1"/>
        <v>0</v>
      </c>
      <c r="P38" s="79">
        <f>(M38^2*O38)*100</f>
        <v>0</v>
      </c>
      <c r="Q38" s="97"/>
    </row>
    <row r="39" spans="2:17">
      <c r="B39" s="35" t="s">
        <v>843</v>
      </c>
      <c r="C39" s="120">
        <v>16.975000000000001</v>
      </c>
      <c r="D39" s="110">
        <v>0</v>
      </c>
      <c r="E39" s="110">
        <v>0</v>
      </c>
      <c r="F39" s="120">
        <v>13.151</v>
      </c>
      <c r="G39" s="120">
        <v>12.768000000000001</v>
      </c>
      <c r="H39" s="115">
        <f t="shared" ref="H39:H62" si="5">+C39+D39-E39-F39</f>
        <v>3.8240000000000016</v>
      </c>
      <c r="J39" s="292">
        <v>1.052</v>
      </c>
      <c r="K39" s="115">
        <f t="shared" ref="K39:K62" si="6">+H39-J39</f>
        <v>2.7720000000000016</v>
      </c>
      <c r="M39" s="123">
        <f>+IF(ISERROR(K39/(F39+J39)),0,K39/(F39+J39))</f>
        <v>0.1951700344997537</v>
      </c>
      <c r="N39" s="120">
        <v>26.774000000000001</v>
      </c>
      <c r="O39" s="126">
        <f t="shared" si="1"/>
        <v>0</v>
      </c>
      <c r="P39" s="79">
        <f t="shared" ref="P39:P62" si="7">(M39^2*O39)*100</f>
        <v>0</v>
      </c>
      <c r="Q39" s="97"/>
    </row>
    <row r="40" spans="2:17">
      <c r="B40" s="35" t="s">
        <v>844</v>
      </c>
      <c r="C40" s="120">
        <v>0.249</v>
      </c>
      <c r="D40" s="110">
        <v>0</v>
      </c>
      <c r="E40" s="110">
        <v>0</v>
      </c>
      <c r="F40" s="120">
        <v>0.13300000000000001</v>
      </c>
      <c r="G40" s="120">
        <v>0.129</v>
      </c>
      <c r="H40" s="115">
        <f t="shared" si="5"/>
        <v>0.11599999999999999</v>
      </c>
      <c r="J40" s="292">
        <v>1.0999999999999999E-2</v>
      </c>
      <c r="K40" s="115">
        <f t="shared" si="6"/>
        <v>0.105</v>
      </c>
      <c r="M40" s="123">
        <f t="shared" ref="M40:M62" si="8">+IF(ISERROR(K40/(F40+J40)),0,K40/(F40+J40))</f>
        <v>0.72916666666666652</v>
      </c>
      <c r="N40" s="120">
        <v>0.317</v>
      </c>
      <c r="O40" s="126">
        <f t="shared" si="1"/>
        <v>0</v>
      </c>
      <c r="P40" s="79">
        <f t="shared" si="7"/>
        <v>0</v>
      </c>
      <c r="Q40" s="97"/>
    </row>
    <row r="41" spans="2:17">
      <c r="B41" s="35" t="s">
        <v>845</v>
      </c>
      <c r="C41" s="120">
        <v>0.34799999999999998</v>
      </c>
      <c r="D41" s="110">
        <v>0</v>
      </c>
      <c r="E41" s="110">
        <v>0</v>
      </c>
      <c r="F41" s="120">
        <v>0.26700000000000002</v>
      </c>
      <c r="G41" s="120">
        <v>0.26</v>
      </c>
      <c r="H41" s="115">
        <f t="shared" si="5"/>
        <v>8.0999999999999961E-2</v>
      </c>
      <c r="J41" s="292">
        <v>2.1000000000000001E-2</v>
      </c>
      <c r="K41" s="115">
        <f t="shared" si="6"/>
        <v>5.9999999999999956E-2</v>
      </c>
      <c r="M41" s="123">
        <f t="shared" si="8"/>
        <v>0.20833333333333315</v>
      </c>
      <c r="N41" s="120">
        <v>0.45100000000000001</v>
      </c>
      <c r="O41" s="126">
        <f t="shared" si="1"/>
        <v>0</v>
      </c>
      <c r="P41" s="79">
        <f t="shared" si="7"/>
        <v>0</v>
      </c>
      <c r="Q41" s="97"/>
    </row>
    <row r="42" spans="2:17">
      <c r="B42" s="35" t="s">
        <v>846</v>
      </c>
      <c r="C42" s="120">
        <v>0.129</v>
      </c>
      <c r="D42" s="110">
        <v>0</v>
      </c>
      <c r="E42" s="110">
        <v>0</v>
      </c>
      <c r="F42" s="120">
        <v>9.2999999999999999E-2</v>
      </c>
      <c r="G42" s="120">
        <v>0.09</v>
      </c>
      <c r="H42" s="115">
        <f t="shared" si="5"/>
        <v>3.6000000000000004E-2</v>
      </c>
      <c r="J42" s="292">
        <v>7.0000000000000001E-3</v>
      </c>
      <c r="K42" s="115">
        <f t="shared" si="6"/>
        <v>2.9000000000000005E-2</v>
      </c>
      <c r="M42" s="123">
        <f t="shared" si="8"/>
        <v>0.29000000000000004</v>
      </c>
      <c r="N42" s="120">
        <v>0.17499999999999999</v>
      </c>
      <c r="O42" s="126">
        <f t="shared" si="1"/>
        <v>0</v>
      </c>
      <c r="P42" s="79">
        <f t="shared" si="7"/>
        <v>0</v>
      </c>
      <c r="Q42" s="97"/>
    </row>
    <row r="43" spans="2:17">
      <c r="B43" s="35" t="s">
        <v>847</v>
      </c>
      <c r="C43" s="120">
        <v>2.4E-2</v>
      </c>
      <c r="D43" s="110">
        <v>0</v>
      </c>
      <c r="E43" s="110">
        <v>0</v>
      </c>
      <c r="F43" s="120">
        <v>1.4E-2</v>
      </c>
      <c r="G43" s="120">
        <v>1.4E-2</v>
      </c>
      <c r="H43" s="115">
        <f t="shared" si="5"/>
        <v>0.01</v>
      </c>
      <c r="J43" s="292">
        <v>1E-3</v>
      </c>
      <c r="K43" s="115">
        <f t="shared" si="6"/>
        <v>9.0000000000000011E-3</v>
      </c>
      <c r="M43" s="123">
        <f t="shared" si="8"/>
        <v>0.60000000000000009</v>
      </c>
      <c r="N43" s="120">
        <v>2.5000000000000001E-2</v>
      </c>
      <c r="O43" s="126">
        <f t="shared" si="1"/>
        <v>0</v>
      </c>
      <c r="P43" s="79">
        <f t="shared" si="7"/>
        <v>0</v>
      </c>
      <c r="Q43" s="97"/>
    </row>
    <row r="44" spans="2:17">
      <c r="B44" s="35" t="s">
        <v>848</v>
      </c>
      <c r="C44" s="120">
        <v>0.39800000000000002</v>
      </c>
      <c r="D44" s="110">
        <v>0</v>
      </c>
      <c r="E44" s="110">
        <v>0</v>
      </c>
      <c r="F44" s="120">
        <v>0.437</v>
      </c>
      <c r="G44" s="120">
        <v>0.42399999999999999</v>
      </c>
      <c r="H44" s="115">
        <f t="shared" si="5"/>
        <v>-3.8999999999999979E-2</v>
      </c>
      <c r="J44" s="292">
        <v>3.5000000000000003E-2</v>
      </c>
      <c r="K44" s="115">
        <f t="shared" si="6"/>
        <v>-7.3999999999999982E-2</v>
      </c>
      <c r="M44" s="123">
        <f t="shared" si="8"/>
        <v>-0.15677966101694912</v>
      </c>
      <c r="N44" s="120">
        <v>0.879</v>
      </c>
      <c r="O44" s="126">
        <f t="shared" si="1"/>
        <v>1.6462341971349529E-4</v>
      </c>
      <c r="P44" s="79">
        <f t="shared" si="7"/>
        <v>4.0464209564021648E-4</v>
      </c>
      <c r="Q44" s="97"/>
    </row>
    <row r="45" spans="2:17">
      <c r="B45" s="35" t="s">
        <v>849</v>
      </c>
      <c r="C45" s="120">
        <v>2.2709999999999999</v>
      </c>
      <c r="D45" s="110">
        <v>0</v>
      </c>
      <c r="E45" s="110">
        <v>0</v>
      </c>
      <c r="F45" s="120">
        <v>2.0470000000000002</v>
      </c>
      <c r="G45" s="120">
        <v>1.9870000000000001</v>
      </c>
      <c r="H45" s="115">
        <f t="shared" si="5"/>
        <v>0.22399999999999975</v>
      </c>
      <c r="J45" s="292">
        <v>0.33700000000000002</v>
      </c>
      <c r="K45" s="115">
        <f t="shared" si="6"/>
        <v>-0.11300000000000027</v>
      </c>
      <c r="M45" s="123">
        <f t="shared" si="8"/>
        <v>-4.7399328859060508E-2</v>
      </c>
      <c r="N45" s="120">
        <v>4.6710000000000003</v>
      </c>
      <c r="O45" s="126">
        <f t="shared" si="1"/>
        <v>8.748077286481645E-4</v>
      </c>
      <c r="P45" s="79">
        <f t="shared" si="7"/>
        <v>1.9654273539037624E-4</v>
      </c>
      <c r="Q45" s="97"/>
    </row>
    <row r="46" spans="2:17">
      <c r="B46" s="35" t="s">
        <v>850</v>
      </c>
      <c r="C46" s="120">
        <v>0.496</v>
      </c>
      <c r="D46" s="110">
        <v>0</v>
      </c>
      <c r="E46" s="110">
        <v>0</v>
      </c>
      <c r="F46" s="120">
        <v>0.48599999999999999</v>
      </c>
      <c r="G46" s="120">
        <v>0.47199999999999998</v>
      </c>
      <c r="H46" s="115">
        <f t="shared" si="5"/>
        <v>1.0000000000000009E-2</v>
      </c>
      <c r="J46" s="292">
        <v>5.2999999999999999E-2</v>
      </c>
      <c r="K46" s="115">
        <f t="shared" si="6"/>
        <v>-4.299999999999999E-2</v>
      </c>
      <c r="M46" s="123">
        <f t="shared" si="8"/>
        <v>-7.9777365491651181E-2</v>
      </c>
      <c r="N46" s="120">
        <v>0.56399999999999995</v>
      </c>
      <c r="O46" s="126">
        <f t="shared" si="1"/>
        <v>1.0562867886053622E-4</v>
      </c>
      <c r="P46" s="79">
        <f t="shared" si="7"/>
        <v>6.7226612607395458E-5</v>
      </c>
      <c r="Q46" s="97"/>
    </row>
    <row r="47" spans="2:17">
      <c r="B47" s="35" t="s">
        <v>851</v>
      </c>
      <c r="C47" s="120">
        <v>7.4999999999999997E-2</v>
      </c>
      <c r="D47" s="110">
        <v>0</v>
      </c>
      <c r="E47" s="110">
        <v>0</v>
      </c>
      <c r="F47" s="120">
        <v>9.1999999999999998E-2</v>
      </c>
      <c r="G47" s="120">
        <v>7.0999999999999994E-2</v>
      </c>
      <c r="H47" s="115">
        <f t="shared" si="5"/>
        <v>-1.7000000000000001E-2</v>
      </c>
      <c r="J47" s="292">
        <v>7.0000000000000001E-3</v>
      </c>
      <c r="K47" s="115">
        <f t="shared" si="6"/>
        <v>-2.4E-2</v>
      </c>
      <c r="M47" s="123">
        <f t="shared" si="8"/>
        <v>-0.24242424242424243</v>
      </c>
      <c r="N47" s="120">
        <v>5.5E-2</v>
      </c>
      <c r="O47" s="126">
        <f t="shared" si="1"/>
        <v>1.0300669037818249E-5</v>
      </c>
      <c r="P47" s="79">
        <f t="shared" si="7"/>
        <v>6.0536530617113688E-5</v>
      </c>
      <c r="Q47" s="97"/>
    </row>
    <row r="48" spans="2:17">
      <c r="B48" s="35" t="s">
        <v>852</v>
      </c>
      <c r="C48" s="120">
        <v>0.17899999999999999</v>
      </c>
      <c r="D48" s="110">
        <v>0</v>
      </c>
      <c r="E48" s="110">
        <v>0</v>
      </c>
      <c r="F48" s="120">
        <v>0.14099999999999999</v>
      </c>
      <c r="G48" s="120">
        <v>0.13700000000000001</v>
      </c>
      <c r="H48" s="115">
        <f t="shared" si="5"/>
        <v>3.8000000000000006E-2</v>
      </c>
      <c r="J48" s="292">
        <v>1.7999999999999999E-2</v>
      </c>
      <c r="K48" s="115">
        <f t="shared" si="6"/>
        <v>2.0000000000000007E-2</v>
      </c>
      <c r="M48" s="123">
        <f t="shared" si="8"/>
        <v>0.12578616352201263</v>
      </c>
      <c r="N48" s="120">
        <v>0.3</v>
      </c>
      <c r="O48" s="126">
        <f t="shared" si="1"/>
        <v>0</v>
      </c>
      <c r="P48" s="79">
        <f t="shared" si="7"/>
        <v>0</v>
      </c>
      <c r="Q48" s="97"/>
    </row>
    <row r="49" spans="2:17">
      <c r="B49" s="35" t="s">
        <v>853</v>
      </c>
      <c r="C49" s="120">
        <v>0.05</v>
      </c>
      <c r="D49" s="110">
        <v>0</v>
      </c>
      <c r="E49" s="110">
        <v>0</v>
      </c>
      <c r="F49" s="120">
        <v>3.3000000000000002E-2</v>
      </c>
      <c r="G49" s="120">
        <v>3.2000000000000001E-2</v>
      </c>
      <c r="H49" s="115">
        <f t="shared" si="5"/>
        <v>1.7000000000000001E-2</v>
      </c>
      <c r="J49" s="292">
        <v>3.0000000000000001E-3</v>
      </c>
      <c r="K49" s="115">
        <f t="shared" si="6"/>
        <v>1.4000000000000002E-2</v>
      </c>
      <c r="M49" s="123">
        <f t="shared" si="8"/>
        <v>0.3888888888888889</v>
      </c>
      <c r="N49" s="120">
        <v>0.11799999999999999</v>
      </c>
      <c r="O49" s="126">
        <f t="shared" si="1"/>
        <v>0</v>
      </c>
      <c r="P49" s="79">
        <f t="shared" si="7"/>
        <v>0</v>
      </c>
      <c r="Q49" s="97"/>
    </row>
    <row r="50" spans="2:17">
      <c r="B50" s="35" t="s">
        <v>854</v>
      </c>
      <c r="C50" s="120">
        <v>1.46</v>
      </c>
      <c r="D50" s="110">
        <v>0</v>
      </c>
      <c r="E50" s="110">
        <v>0</v>
      </c>
      <c r="F50" s="120">
        <v>1.4910000000000001</v>
      </c>
      <c r="G50" s="120">
        <v>1.2070000000000001</v>
      </c>
      <c r="H50" s="115">
        <f t="shared" si="5"/>
        <v>-3.1000000000000139E-2</v>
      </c>
      <c r="J50" s="292">
        <v>0.11899999999999999</v>
      </c>
      <c r="K50" s="115">
        <f t="shared" si="6"/>
        <v>-0.15000000000000013</v>
      </c>
      <c r="M50" s="123">
        <f t="shared" si="8"/>
        <v>-9.3167701863354116E-2</v>
      </c>
      <c r="N50" s="120">
        <v>2.0059999999999998</v>
      </c>
      <c r="O50" s="126">
        <f t="shared" si="1"/>
        <v>3.75693492542971E-4</v>
      </c>
      <c r="P50" s="79">
        <f t="shared" si="7"/>
        <v>3.2611024197433982E-4</v>
      </c>
      <c r="Q50" s="97"/>
    </row>
    <row r="51" spans="2:17">
      <c r="B51" s="35" t="s">
        <v>855</v>
      </c>
      <c r="C51" s="120">
        <v>0.15</v>
      </c>
      <c r="D51" s="110">
        <v>0</v>
      </c>
      <c r="E51" s="110">
        <v>0</v>
      </c>
      <c r="F51" s="120">
        <v>9.5000000000000001E-2</v>
      </c>
      <c r="G51" s="120">
        <v>7.1999999999999995E-2</v>
      </c>
      <c r="H51" s="115">
        <f t="shared" si="5"/>
        <v>5.4999999999999993E-2</v>
      </c>
      <c r="J51" s="292">
        <v>8.0000000000000002E-3</v>
      </c>
      <c r="K51" s="115">
        <f t="shared" si="6"/>
        <v>4.6999999999999993E-2</v>
      </c>
      <c r="M51" s="123">
        <f t="shared" si="8"/>
        <v>0.45631067961165039</v>
      </c>
      <c r="N51" s="120">
        <v>0.14599999999999999</v>
      </c>
      <c r="O51" s="126">
        <f t="shared" si="1"/>
        <v>0</v>
      </c>
      <c r="P51" s="79">
        <f t="shared" si="7"/>
        <v>0</v>
      </c>
      <c r="Q51" s="97"/>
    </row>
    <row r="52" spans="2:17">
      <c r="B52" s="35" t="s">
        <v>856</v>
      </c>
      <c r="C52" s="120">
        <v>0.307</v>
      </c>
      <c r="D52" s="110">
        <v>0</v>
      </c>
      <c r="E52" s="110">
        <v>0</v>
      </c>
      <c r="F52" s="120">
        <v>0.34100000000000003</v>
      </c>
      <c r="G52" s="120">
        <v>0.25700000000000001</v>
      </c>
      <c r="H52" s="115">
        <f t="shared" si="5"/>
        <v>-3.400000000000003E-2</v>
      </c>
      <c r="J52" s="292">
        <v>3.4000000000000002E-2</v>
      </c>
      <c r="K52" s="115">
        <f t="shared" si="6"/>
        <v>-6.8000000000000033E-2</v>
      </c>
      <c r="M52" s="123">
        <f t="shared" si="8"/>
        <v>-0.18133333333333343</v>
      </c>
      <c r="N52" s="120">
        <v>0.35699999999999998</v>
      </c>
      <c r="O52" s="126">
        <f t="shared" si="1"/>
        <v>6.6860706300020267E-5</v>
      </c>
      <c r="P52" s="79">
        <f t="shared" si="7"/>
        <v>2.1984988866225355E-4</v>
      </c>
      <c r="Q52" s="97"/>
    </row>
    <row r="53" spans="2:17">
      <c r="B53" s="35" t="s">
        <v>857</v>
      </c>
      <c r="C53" s="120">
        <v>0.15</v>
      </c>
      <c r="D53" s="110">
        <v>0</v>
      </c>
      <c r="E53" s="110">
        <v>0</v>
      </c>
      <c r="F53" s="120">
        <v>0.14799999999999999</v>
      </c>
      <c r="G53" s="120">
        <v>9.6000000000000002E-2</v>
      </c>
      <c r="H53" s="115">
        <f t="shared" si="5"/>
        <v>2.0000000000000018E-3</v>
      </c>
      <c r="J53" s="292">
        <v>1.2E-2</v>
      </c>
      <c r="K53" s="115">
        <f t="shared" si="6"/>
        <v>-9.9999999999999985E-3</v>
      </c>
      <c r="M53" s="123">
        <f t="shared" si="8"/>
        <v>-6.2499999999999986E-2</v>
      </c>
      <c r="N53" s="120">
        <v>0.114</v>
      </c>
      <c r="O53" s="126">
        <f t="shared" si="1"/>
        <v>2.1350477642023282E-5</v>
      </c>
      <c r="P53" s="79">
        <f t="shared" si="7"/>
        <v>8.3400303289153399E-6</v>
      </c>
      <c r="Q53" s="97"/>
    </row>
    <row r="54" spans="2:17">
      <c r="B54" s="35" t="s">
        <v>858</v>
      </c>
      <c r="C54" s="120">
        <v>0.44800000000000001</v>
      </c>
      <c r="D54" s="110">
        <v>0</v>
      </c>
      <c r="E54" s="110">
        <v>0</v>
      </c>
      <c r="F54" s="120">
        <v>0.44</v>
      </c>
      <c r="G54" s="120">
        <v>0.42699999999999999</v>
      </c>
      <c r="H54" s="115">
        <f t="shared" si="5"/>
        <v>8.0000000000000071E-3</v>
      </c>
      <c r="J54" s="292">
        <v>7.8E-2</v>
      </c>
      <c r="K54" s="115">
        <f t="shared" si="6"/>
        <v>-6.9999999999999993E-2</v>
      </c>
      <c r="M54" s="123">
        <f t="shared" si="8"/>
        <v>-0.13513513513513511</v>
      </c>
      <c r="N54" s="120">
        <v>0.77500000000000002</v>
      </c>
      <c r="O54" s="126">
        <f t="shared" si="1"/>
        <v>1.4514579098743897E-4</v>
      </c>
      <c r="P54" s="79">
        <f t="shared" si="7"/>
        <v>2.6505805512680593E-4</v>
      </c>
      <c r="Q54" s="97"/>
    </row>
    <row r="55" spans="2:17">
      <c r="B55" s="35" t="s">
        <v>859</v>
      </c>
      <c r="C55" s="120">
        <v>0.19900000000000001</v>
      </c>
      <c r="D55" s="110">
        <v>0</v>
      </c>
      <c r="E55" s="110">
        <v>0</v>
      </c>
      <c r="F55" s="120">
        <v>0.187</v>
      </c>
      <c r="G55" s="120">
        <v>0.182</v>
      </c>
      <c r="H55" s="115">
        <f t="shared" si="5"/>
        <v>1.2000000000000011E-2</v>
      </c>
      <c r="J55" s="292">
        <v>3.9E-2</v>
      </c>
      <c r="K55" s="115">
        <f t="shared" si="6"/>
        <v>-2.6999999999999989E-2</v>
      </c>
      <c r="M55" s="123">
        <f t="shared" si="8"/>
        <v>-0.11946902654867252</v>
      </c>
      <c r="N55" s="120">
        <v>0.28699999999999998</v>
      </c>
      <c r="O55" s="126">
        <f t="shared" si="1"/>
        <v>5.3750763888251589E-5</v>
      </c>
      <c r="P55" s="79">
        <f t="shared" si="7"/>
        <v>7.6717649922733528E-5</v>
      </c>
      <c r="Q55" s="97"/>
    </row>
    <row r="56" spans="2:17">
      <c r="B56" s="35" t="s">
        <v>860</v>
      </c>
      <c r="C56" s="120">
        <v>0.1</v>
      </c>
      <c r="D56" s="110">
        <v>0</v>
      </c>
      <c r="E56" s="110">
        <v>0</v>
      </c>
      <c r="F56" s="120">
        <v>0.104</v>
      </c>
      <c r="G56" s="120">
        <v>6.7000000000000004E-2</v>
      </c>
      <c r="H56" s="115">
        <f t="shared" si="5"/>
        <v>-3.9999999999999897E-3</v>
      </c>
      <c r="J56" s="292">
        <v>8.0000000000000002E-3</v>
      </c>
      <c r="K56" s="115">
        <f t="shared" si="6"/>
        <v>-1.199999999999999E-2</v>
      </c>
      <c r="M56" s="123">
        <f t="shared" si="8"/>
        <v>-0.10714285714285707</v>
      </c>
      <c r="N56" s="120">
        <v>0.10199999999999999</v>
      </c>
      <c r="O56" s="126">
        <f t="shared" si="1"/>
        <v>1.9103058942862933E-5</v>
      </c>
      <c r="P56" s="79">
        <f t="shared" si="7"/>
        <v>2.1929531949715067E-5</v>
      </c>
      <c r="Q56" s="97"/>
    </row>
    <row r="57" spans="2:17">
      <c r="B57" s="35" t="s">
        <v>861</v>
      </c>
      <c r="C57" s="120">
        <v>0.1</v>
      </c>
      <c r="D57" s="110">
        <v>0</v>
      </c>
      <c r="E57" s="110">
        <v>0</v>
      </c>
      <c r="F57" s="120">
        <v>0.1</v>
      </c>
      <c r="G57" s="120">
        <v>6.7000000000000004E-2</v>
      </c>
      <c r="H57" s="115">
        <f t="shared" si="5"/>
        <v>0</v>
      </c>
      <c r="J57" s="292">
        <v>8.0000000000000002E-3</v>
      </c>
      <c r="K57" s="115">
        <f t="shared" si="6"/>
        <v>-8.0000000000000002E-3</v>
      </c>
      <c r="M57" s="123">
        <f t="shared" si="8"/>
        <v>-7.407407407407407E-2</v>
      </c>
      <c r="N57" s="120">
        <v>0.152</v>
      </c>
      <c r="O57" s="126">
        <f t="shared" si="1"/>
        <v>2.8467303522697705E-5</v>
      </c>
      <c r="P57" s="79">
        <f t="shared" si="7"/>
        <v>1.5619919628366365E-5</v>
      </c>
      <c r="Q57" s="97"/>
    </row>
    <row r="58" spans="2:17">
      <c r="B58" s="35" t="s">
        <v>862</v>
      </c>
      <c r="C58" s="120">
        <v>0.05</v>
      </c>
      <c r="D58" s="110">
        <v>0</v>
      </c>
      <c r="E58" s="110">
        <v>0</v>
      </c>
      <c r="F58" s="120">
        <v>6.0999999999999999E-2</v>
      </c>
      <c r="G58" s="120">
        <v>3.7999999999999999E-2</v>
      </c>
      <c r="H58" s="115">
        <f t="shared" si="5"/>
        <v>-1.0999999999999996E-2</v>
      </c>
      <c r="J58" s="292">
        <v>5.0000000000000001E-3</v>
      </c>
      <c r="K58" s="115">
        <f t="shared" si="6"/>
        <v>-1.5999999999999997E-2</v>
      </c>
      <c r="M58" s="123">
        <f t="shared" si="8"/>
        <v>-0.24242424242424238</v>
      </c>
      <c r="N58" s="120">
        <v>0.10199999999999999</v>
      </c>
      <c r="O58" s="126">
        <f t="shared" si="1"/>
        <v>1.9103058942862933E-5</v>
      </c>
      <c r="P58" s="79">
        <f t="shared" si="7"/>
        <v>1.1226774768991987E-4</v>
      </c>
      <c r="Q58" s="97"/>
    </row>
    <row r="59" spans="2:17">
      <c r="B59" s="35" t="s">
        <v>863</v>
      </c>
      <c r="C59" s="120">
        <v>3.9E-2</v>
      </c>
      <c r="D59" s="110">
        <v>0</v>
      </c>
      <c r="E59" s="110">
        <v>0</v>
      </c>
      <c r="F59" s="120">
        <v>0.04</v>
      </c>
      <c r="G59" s="120">
        <v>2.8000000000000001E-2</v>
      </c>
      <c r="H59" s="115">
        <f t="shared" si="5"/>
        <v>-1.0000000000000009E-3</v>
      </c>
      <c r="J59" s="292">
        <v>3.0000000000000001E-3</v>
      </c>
      <c r="K59" s="115">
        <f t="shared" si="6"/>
        <v>-4.000000000000001E-3</v>
      </c>
      <c r="M59" s="123">
        <f t="shared" si="8"/>
        <v>-9.3023255813953501E-2</v>
      </c>
      <c r="N59" s="120">
        <v>7.0000000000000007E-2</v>
      </c>
      <c r="O59" s="126">
        <f t="shared" si="1"/>
        <v>1.3109942411768682E-5</v>
      </c>
      <c r="P59" s="79">
        <f t="shared" si="7"/>
        <v>1.1344460713266575E-5</v>
      </c>
      <c r="Q59" s="97"/>
    </row>
    <row r="60" spans="2:17">
      <c r="B60" s="35" t="s">
        <v>864</v>
      </c>
      <c r="C60" s="120">
        <v>0.14000000000000001</v>
      </c>
      <c r="D60" s="110">
        <v>0</v>
      </c>
      <c r="E60" s="110">
        <v>0</v>
      </c>
      <c r="F60" s="120">
        <v>0.16200000000000001</v>
      </c>
      <c r="G60" s="120">
        <v>0.11700000000000001</v>
      </c>
      <c r="H60" s="115">
        <f t="shared" si="5"/>
        <v>-2.1999999999999992E-2</v>
      </c>
      <c r="J60" s="292">
        <v>1.2999999999999999E-2</v>
      </c>
      <c r="K60" s="115">
        <f t="shared" si="6"/>
        <v>-3.4999999999999989E-2</v>
      </c>
      <c r="M60" s="123">
        <f t="shared" si="8"/>
        <v>-0.19999999999999993</v>
      </c>
      <c r="N60" s="120">
        <v>0.246</v>
      </c>
      <c r="O60" s="126">
        <f t="shared" si="1"/>
        <v>4.6072083332787077E-5</v>
      </c>
      <c r="P60" s="79">
        <f t="shared" si="7"/>
        <v>1.842883333311482E-4</v>
      </c>
      <c r="Q60" s="97"/>
    </row>
    <row r="61" spans="2:17">
      <c r="B61" s="35" t="s">
        <v>865</v>
      </c>
      <c r="C61" s="120">
        <v>0.05</v>
      </c>
      <c r="D61" s="110">
        <v>0</v>
      </c>
      <c r="E61" s="110">
        <v>0</v>
      </c>
      <c r="F61" s="120">
        <v>2.3E-2</v>
      </c>
      <c r="G61" s="120">
        <v>1.4999999999999999E-2</v>
      </c>
      <c r="H61" s="115">
        <f t="shared" si="5"/>
        <v>2.7000000000000003E-2</v>
      </c>
      <c r="J61" s="292">
        <v>2E-3</v>
      </c>
      <c r="K61" s="115">
        <f t="shared" si="6"/>
        <v>2.5000000000000001E-2</v>
      </c>
      <c r="M61" s="123">
        <f t="shared" si="8"/>
        <v>1</v>
      </c>
      <c r="N61" s="120">
        <v>4.8000000000000001E-2</v>
      </c>
      <c r="O61" s="126">
        <f t="shared" si="1"/>
        <v>0</v>
      </c>
      <c r="P61" s="79">
        <f t="shared" si="7"/>
        <v>0</v>
      </c>
      <c r="Q61" s="97"/>
    </row>
    <row r="62" spans="2:17">
      <c r="B62" s="35" t="s">
        <v>866</v>
      </c>
      <c r="C62" s="120">
        <v>0.224</v>
      </c>
      <c r="D62" s="110">
        <v>0</v>
      </c>
      <c r="E62" s="110">
        <v>0</v>
      </c>
      <c r="F62" s="120">
        <v>0.42599999999999999</v>
      </c>
      <c r="G62" s="120">
        <v>0.32800000000000001</v>
      </c>
      <c r="H62" s="115">
        <f t="shared" si="5"/>
        <v>-0.20199999999999999</v>
      </c>
      <c r="J62" s="292">
        <v>3.4000000000000002E-2</v>
      </c>
      <c r="K62" s="115">
        <f t="shared" si="6"/>
        <v>-0.23599999999999999</v>
      </c>
      <c r="M62" s="123">
        <f t="shared" si="8"/>
        <v>-0.5130434782608696</v>
      </c>
      <c r="N62" s="120">
        <v>0.95199999999999996</v>
      </c>
      <c r="O62" s="126">
        <f t="shared" si="1"/>
        <v>1.7829521680005406E-4</v>
      </c>
      <c r="P62" s="79">
        <f t="shared" si="7"/>
        <v>4.6929727764157912E-3</v>
      </c>
      <c r="Q62" s="97"/>
    </row>
    <row r="63" spans="2:17">
      <c r="B63" s="35" t="s">
        <v>867</v>
      </c>
      <c r="C63" s="120">
        <v>1.5</v>
      </c>
      <c r="D63" s="110">
        <v>0</v>
      </c>
      <c r="E63" s="110">
        <v>0</v>
      </c>
      <c r="F63" s="120">
        <v>1.175</v>
      </c>
      <c r="G63" s="120">
        <v>0.90500000000000003</v>
      </c>
      <c r="H63" s="115">
        <f>+C63+D63-E63-F63</f>
        <v>0.32499999999999996</v>
      </c>
      <c r="J63" s="292">
        <v>0.161</v>
      </c>
      <c r="K63" s="115">
        <f>+H63-J63</f>
        <v>0.16399999999999995</v>
      </c>
      <c r="M63" s="123">
        <f>+IF(ISERROR(K63/(F63+J63)),0,K63/(F63+J63))</f>
        <v>0.12275449101796403</v>
      </c>
      <c r="N63" s="120">
        <v>1.5960000000000001</v>
      </c>
      <c r="O63" s="126">
        <f t="shared" si="1"/>
        <v>0</v>
      </c>
      <c r="P63" s="79">
        <f>(M63^2*O63)*100</f>
        <v>0</v>
      </c>
      <c r="Q63" s="97"/>
    </row>
    <row r="64" spans="2:17">
      <c r="B64" s="35" t="s">
        <v>868</v>
      </c>
      <c r="C64" s="120">
        <v>5.8000000000000003E-2</v>
      </c>
      <c r="D64" s="110">
        <v>0</v>
      </c>
      <c r="E64" s="110">
        <v>0</v>
      </c>
      <c r="F64" s="120">
        <v>4.5999999999999999E-2</v>
      </c>
      <c r="G64" s="120">
        <v>4.4999999999999998E-2</v>
      </c>
      <c r="H64" s="115">
        <f t="shared" ref="H64:H87" si="9">+C64+D64-E64-F64</f>
        <v>1.2000000000000004E-2</v>
      </c>
      <c r="J64" s="292">
        <v>4.0000000000000001E-3</v>
      </c>
      <c r="K64" s="115">
        <f t="shared" ref="K64:K87" si="10">+H64-J64</f>
        <v>8.0000000000000036E-3</v>
      </c>
      <c r="M64" s="123">
        <f>+IF(ISERROR(K64/(F64+J64)),0,K64/(F64+J64))</f>
        <v>0.16000000000000006</v>
      </c>
      <c r="N64" s="120">
        <v>4.8000000000000001E-2</v>
      </c>
      <c r="O64" s="126">
        <f t="shared" si="1"/>
        <v>0</v>
      </c>
      <c r="P64" s="79">
        <f t="shared" ref="P64:P87" si="11">(M64^2*O64)*100</f>
        <v>0</v>
      </c>
      <c r="Q64" s="97"/>
    </row>
    <row r="65" spans="2:17">
      <c r="B65" s="35" t="s">
        <v>869</v>
      </c>
      <c r="C65" s="120">
        <v>0.13200000000000001</v>
      </c>
      <c r="D65" s="110">
        <v>0</v>
      </c>
      <c r="E65" s="110">
        <v>0</v>
      </c>
      <c r="F65" s="120">
        <v>0.3</v>
      </c>
      <c r="G65" s="120">
        <v>0.22700000000000001</v>
      </c>
      <c r="H65" s="115">
        <f t="shared" si="9"/>
        <v>-0.16799999999999998</v>
      </c>
      <c r="J65" s="292">
        <v>3.1E-2</v>
      </c>
      <c r="K65" s="115">
        <f t="shared" si="10"/>
        <v>-0.19899999999999998</v>
      </c>
      <c r="M65" s="123">
        <f t="shared" ref="M65:M87" si="12">+IF(ISERROR(K65/(F65+J65)),0,K65/(F65+J65))</f>
        <v>-0.6012084592145015</v>
      </c>
      <c r="N65" s="120">
        <v>0.52900000000000003</v>
      </c>
      <c r="O65" s="126">
        <f t="shared" si="1"/>
        <v>9.9073707654651896E-5</v>
      </c>
      <c r="P65" s="79">
        <f t="shared" si="11"/>
        <v>3.5810351282225148E-3</v>
      </c>
      <c r="Q65" s="97"/>
    </row>
    <row r="66" spans="2:17">
      <c r="B66" s="35" t="s">
        <v>870</v>
      </c>
      <c r="C66" s="120">
        <v>2.4E-2</v>
      </c>
      <c r="D66" s="110">
        <v>0</v>
      </c>
      <c r="E66" s="110">
        <v>0</v>
      </c>
      <c r="F66" s="120">
        <v>4.2000000000000003E-2</v>
      </c>
      <c r="G66" s="120">
        <v>2.8000000000000001E-2</v>
      </c>
      <c r="H66" s="115">
        <f t="shared" si="9"/>
        <v>-1.8000000000000002E-2</v>
      </c>
      <c r="J66" s="292">
        <v>3.0000000000000001E-3</v>
      </c>
      <c r="K66" s="115">
        <f t="shared" si="10"/>
        <v>-2.1000000000000001E-2</v>
      </c>
      <c r="M66" s="123">
        <f t="shared" si="12"/>
        <v>-0.46666666666666662</v>
      </c>
      <c r="N66" s="120">
        <v>6.6000000000000003E-2</v>
      </c>
      <c r="O66" s="126">
        <f t="shared" si="1"/>
        <v>1.23608028453819E-5</v>
      </c>
      <c r="P66" s="79">
        <f t="shared" si="11"/>
        <v>2.6919081752165019E-4</v>
      </c>
      <c r="Q66" s="97"/>
    </row>
    <row r="67" spans="2:17">
      <c r="B67" s="35" t="s">
        <v>871</v>
      </c>
      <c r="C67" s="120">
        <v>5.7000000000000002E-2</v>
      </c>
      <c r="D67" s="110">
        <v>0</v>
      </c>
      <c r="E67" s="110">
        <v>0</v>
      </c>
      <c r="F67" s="120">
        <v>0.17699999999999999</v>
      </c>
      <c r="G67" s="120">
        <v>0.13200000000000001</v>
      </c>
      <c r="H67" s="115">
        <f t="shared" si="9"/>
        <v>-0.12</v>
      </c>
      <c r="J67" s="292">
        <v>1.4E-2</v>
      </c>
      <c r="K67" s="115">
        <f t="shared" si="10"/>
        <v>-0.13400000000000001</v>
      </c>
      <c r="M67" s="123">
        <f t="shared" si="12"/>
        <v>-0.70157068062827233</v>
      </c>
      <c r="N67" s="120">
        <v>0.23200000000000001</v>
      </c>
      <c r="O67" s="126">
        <f t="shared" si="1"/>
        <v>4.3450094850433347E-5</v>
      </c>
      <c r="P67" s="79">
        <f t="shared" si="11"/>
        <v>2.1386198380921062E-3</v>
      </c>
      <c r="Q67" s="97"/>
    </row>
    <row r="68" spans="2:17">
      <c r="B68" s="35" t="s">
        <v>872</v>
      </c>
      <c r="C68" s="120">
        <v>0.01</v>
      </c>
      <c r="D68" s="110">
        <v>0</v>
      </c>
      <c r="E68" s="110">
        <v>0</v>
      </c>
      <c r="F68" s="120">
        <v>3.0000000000000001E-3</v>
      </c>
      <c r="G68" s="120">
        <v>2E-3</v>
      </c>
      <c r="H68" s="115">
        <f t="shared" si="9"/>
        <v>7.0000000000000001E-3</v>
      </c>
      <c r="J68" s="292">
        <v>0</v>
      </c>
      <c r="K68" s="115">
        <f t="shared" si="10"/>
        <v>7.0000000000000001E-3</v>
      </c>
      <c r="M68" s="123">
        <f t="shared" si="12"/>
        <v>2.3333333333333335</v>
      </c>
      <c r="N68" s="120">
        <v>2.1000000000000001E-2</v>
      </c>
      <c r="O68" s="126">
        <f t="shared" si="1"/>
        <v>0</v>
      </c>
      <c r="P68" s="79">
        <f t="shared" si="11"/>
        <v>0</v>
      </c>
      <c r="Q68" s="97"/>
    </row>
    <row r="69" spans="2:17">
      <c r="B69" s="35" t="s">
        <v>873</v>
      </c>
      <c r="C69" s="120">
        <v>0.38</v>
      </c>
      <c r="D69" s="110">
        <v>0</v>
      </c>
      <c r="E69" s="110">
        <v>0</v>
      </c>
      <c r="F69" s="120">
        <v>0.27600000000000002</v>
      </c>
      <c r="G69" s="120">
        <v>0.19700000000000001</v>
      </c>
      <c r="H69" s="115">
        <f t="shared" si="9"/>
        <v>0.10399999999999998</v>
      </c>
      <c r="J69" s="292">
        <v>2.1999999999999999E-2</v>
      </c>
      <c r="K69" s="115">
        <f t="shared" si="10"/>
        <v>8.199999999999999E-2</v>
      </c>
      <c r="M69" s="123">
        <f t="shared" si="12"/>
        <v>0.27516778523489926</v>
      </c>
      <c r="N69" s="120">
        <v>0.40300000000000002</v>
      </c>
      <c r="O69" s="126">
        <f t="shared" si="1"/>
        <v>0</v>
      </c>
      <c r="P69" s="79">
        <f t="shared" si="11"/>
        <v>0</v>
      </c>
      <c r="Q69" s="97"/>
    </row>
    <row r="70" spans="2:17">
      <c r="B70" s="35" t="s">
        <v>874</v>
      </c>
      <c r="C70" s="120">
        <v>0.24399999999999999</v>
      </c>
      <c r="D70" s="110">
        <v>0</v>
      </c>
      <c r="E70" s="110">
        <v>0</v>
      </c>
      <c r="F70" s="120">
        <v>0.153</v>
      </c>
      <c r="G70" s="120">
        <v>0.12</v>
      </c>
      <c r="H70" s="115">
        <f t="shared" si="9"/>
        <v>9.0999999999999998E-2</v>
      </c>
      <c r="J70" s="292">
        <v>1.2E-2</v>
      </c>
      <c r="K70" s="115">
        <f t="shared" si="10"/>
        <v>7.9000000000000001E-2</v>
      </c>
      <c r="M70" s="123">
        <f t="shared" si="12"/>
        <v>0.47878787878787876</v>
      </c>
      <c r="N70" s="120">
        <v>0.21</v>
      </c>
      <c r="O70" s="126">
        <f t="shared" si="1"/>
        <v>0</v>
      </c>
      <c r="P70" s="79">
        <f t="shared" si="11"/>
        <v>0</v>
      </c>
      <c r="Q70" s="97"/>
    </row>
    <row r="71" spans="2:17">
      <c r="B71" s="35" t="s">
        <v>875</v>
      </c>
      <c r="C71" s="120">
        <v>0.19500000000000001</v>
      </c>
      <c r="D71" s="110">
        <v>0</v>
      </c>
      <c r="E71" s="110">
        <v>0</v>
      </c>
      <c r="F71" s="120">
        <v>5.2999999999999999E-2</v>
      </c>
      <c r="G71" s="120">
        <v>3.7999999999999999E-2</v>
      </c>
      <c r="H71" s="115">
        <f t="shared" si="9"/>
        <v>0.14200000000000002</v>
      </c>
      <c r="J71" s="292">
        <v>4.0000000000000001E-3</v>
      </c>
      <c r="K71" s="115">
        <f t="shared" si="10"/>
        <v>0.13800000000000001</v>
      </c>
      <c r="M71" s="123">
        <f t="shared" si="12"/>
        <v>2.4210526315789478</v>
      </c>
      <c r="N71" s="120">
        <v>0.223</v>
      </c>
      <c r="O71" s="126">
        <f t="shared" si="1"/>
        <v>0</v>
      </c>
      <c r="P71" s="79">
        <f t="shared" si="11"/>
        <v>0</v>
      </c>
      <c r="Q71" s="97"/>
    </row>
    <row r="72" spans="2:17">
      <c r="B72" s="35" t="s">
        <v>876</v>
      </c>
      <c r="C72" s="120">
        <v>2.5999999999999999E-2</v>
      </c>
      <c r="D72" s="110">
        <v>0</v>
      </c>
      <c r="E72" s="110">
        <v>0</v>
      </c>
      <c r="F72" s="120">
        <v>1.7000000000000001E-2</v>
      </c>
      <c r="G72" s="120">
        <v>0.01</v>
      </c>
      <c r="H72" s="115">
        <f t="shared" si="9"/>
        <v>8.9999999999999976E-3</v>
      </c>
      <c r="J72" s="292">
        <v>2E-3</v>
      </c>
      <c r="K72" s="115">
        <f t="shared" si="10"/>
        <v>6.9999999999999975E-3</v>
      </c>
      <c r="M72" s="123">
        <f t="shared" si="12"/>
        <v>0.36842105263157876</v>
      </c>
      <c r="N72" s="120">
        <v>5.2999999999999999E-2</v>
      </c>
      <c r="O72" s="126">
        <f t="shared" si="1"/>
        <v>0</v>
      </c>
      <c r="P72" s="79">
        <f t="shared" si="11"/>
        <v>0</v>
      </c>
      <c r="Q72" s="97"/>
    </row>
    <row r="73" spans="2:17">
      <c r="B73" s="35" t="s">
        <v>877</v>
      </c>
      <c r="C73" s="120">
        <v>2.2069999999999999</v>
      </c>
      <c r="D73" s="110">
        <v>0</v>
      </c>
      <c r="E73" s="110">
        <v>0</v>
      </c>
      <c r="F73" s="120">
        <v>2.5270000000000001</v>
      </c>
      <c r="G73" s="120">
        <v>2.097</v>
      </c>
      <c r="H73" s="115">
        <f t="shared" si="9"/>
        <v>-0.32000000000000028</v>
      </c>
      <c r="J73" s="292">
        <v>0.20200000000000001</v>
      </c>
      <c r="K73" s="115">
        <f t="shared" si="10"/>
        <v>-0.52200000000000024</v>
      </c>
      <c r="M73" s="123">
        <f t="shared" si="12"/>
        <v>-0.19127885672407482</v>
      </c>
      <c r="N73" s="120">
        <v>3.823</v>
      </c>
      <c r="O73" s="126">
        <f t="shared" si="1"/>
        <v>7.1599014057416668E-4</v>
      </c>
      <c r="P73" s="79">
        <f t="shared" si="11"/>
        <v>2.6196361604504336E-3</v>
      </c>
      <c r="Q73" s="97"/>
    </row>
    <row r="74" spans="2:17">
      <c r="B74" s="35" t="s">
        <v>878</v>
      </c>
      <c r="C74" s="120">
        <v>0.97099999999999997</v>
      </c>
      <c r="D74" s="110">
        <v>0</v>
      </c>
      <c r="E74" s="110">
        <v>0</v>
      </c>
      <c r="F74" s="120">
        <v>0.47799999999999998</v>
      </c>
      <c r="G74" s="120">
        <v>0.46400000000000002</v>
      </c>
      <c r="H74" s="115">
        <f t="shared" si="9"/>
        <v>0.49299999999999999</v>
      </c>
      <c r="J74" s="292">
        <v>6.8000000000000005E-2</v>
      </c>
      <c r="K74" s="115">
        <f t="shared" si="10"/>
        <v>0.42499999999999999</v>
      </c>
      <c r="M74" s="123">
        <f t="shared" si="12"/>
        <v>0.77838827838827829</v>
      </c>
      <c r="N74" s="120">
        <v>1.373</v>
      </c>
      <c r="O74" s="126">
        <f t="shared" si="1"/>
        <v>0</v>
      </c>
      <c r="P74" s="79">
        <f t="shared" si="11"/>
        <v>0</v>
      </c>
      <c r="Q74" s="97"/>
    </row>
    <row r="75" spans="2:17">
      <c r="B75" s="35" t="s">
        <v>879</v>
      </c>
      <c r="C75" s="120">
        <v>0.35299999999999998</v>
      </c>
      <c r="D75" s="110">
        <v>0</v>
      </c>
      <c r="E75" s="110">
        <v>0</v>
      </c>
      <c r="F75" s="120">
        <v>0.53700000000000003</v>
      </c>
      <c r="G75" s="120">
        <v>0.41299999999999998</v>
      </c>
      <c r="H75" s="115">
        <f t="shared" si="9"/>
        <v>-0.18400000000000005</v>
      </c>
      <c r="J75" s="292">
        <v>4.2999999999999997E-2</v>
      </c>
      <c r="K75" s="115">
        <f t="shared" si="10"/>
        <v>-0.22700000000000004</v>
      </c>
      <c r="M75" s="123">
        <f t="shared" si="12"/>
        <v>-0.39137931034482759</v>
      </c>
      <c r="N75" s="120">
        <v>0.54900000000000004</v>
      </c>
      <c r="O75" s="126">
        <f t="shared" si="1"/>
        <v>1.028194054865858E-4</v>
      </c>
      <c r="P75" s="79">
        <f t="shared" si="11"/>
        <v>1.5749646686439595E-3</v>
      </c>
      <c r="Q75" s="97"/>
    </row>
    <row r="76" spans="2:17">
      <c r="B76" s="35" t="s">
        <v>880</v>
      </c>
      <c r="C76" s="120">
        <v>0.29599999999999999</v>
      </c>
      <c r="D76" s="110">
        <v>0</v>
      </c>
      <c r="E76" s="110">
        <v>0</v>
      </c>
      <c r="F76" s="120">
        <v>0.307</v>
      </c>
      <c r="G76" s="120">
        <v>0.23899999999999999</v>
      </c>
      <c r="H76" s="115">
        <f t="shared" si="9"/>
        <v>-1.100000000000001E-2</v>
      </c>
      <c r="J76" s="292">
        <v>2.5000000000000001E-2</v>
      </c>
      <c r="K76" s="115">
        <f t="shared" si="10"/>
        <v>-3.6000000000000011E-2</v>
      </c>
      <c r="M76" s="123">
        <f t="shared" si="12"/>
        <v>-0.10843373493975907</v>
      </c>
      <c r="N76" s="120">
        <v>0.39600000000000002</v>
      </c>
      <c r="O76" s="126">
        <f t="shared" si="1"/>
        <v>7.4164817072291394E-5</v>
      </c>
      <c r="P76" s="79">
        <f t="shared" si="11"/>
        <v>8.7202063911389266E-5</v>
      </c>
      <c r="Q76" s="97"/>
    </row>
    <row r="77" spans="2:17">
      <c r="B77" s="35" t="s">
        <v>881</v>
      </c>
      <c r="C77" s="120">
        <v>0.4</v>
      </c>
      <c r="D77" s="110">
        <v>0</v>
      </c>
      <c r="E77" s="110">
        <v>0</v>
      </c>
      <c r="F77" s="120">
        <v>0.47799999999999998</v>
      </c>
      <c r="G77" s="120">
        <v>0.38700000000000001</v>
      </c>
      <c r="H77" s="115">
        <f t="shared" si="9"/>
        <v>-7.7999999999999958E-2</v>
      </c>
      <c r="J77" s="292">
        <v>0.05</v>
      </c>
      <c r="K77" s="115">
        <f t="shared" si="10"/>
        <v>-0.12799999999999995</v>
      </c>
      <c r="M77" s="123">
        <f t="shared" si="12"/>
        <v>-0.24242424242424232</v>
      </c>
      <c r="N77" s="120">
        <v>0.66</v>
      </c>
      <c r="O77" s="126">
        <f t="shared" si="1"/>
        <v>1.2360802845381901E-4</v>
      </c>
      <c r="P77" s="79">
        <f t="shared" si="11"/>
        <v>7.2643836740536366E-4</v>
      </c>
      <c r="Q77" s="97"/>
    </row>
    <row r="78" spans="2:17">
      <c r="B78" s="35" t="s">
        <v>882</v>
      </c>
      <c r="C78" s="120">
        <v>6.2E-2</v>
      </c>
      <c r="D78" s="110">
        <v>0</v>
      </c>
      <c r="E78" s="110">
        <v>0</v>
      </c>
      <c r="F78" s="120">
        <v>0.19</v>
      </c>
      <c r="G78" s="120">
        <v>0.13700000000000001</v>
      </c>
      <c r="H78" s="115">
        <f t="shared" si="9"/>
        <v>-0.128</v>
      </c>
      <c r="J78" s="292">
        <v>1.4999999999999999E-2</v>
      </c>
      <c r="K78" s="115">
        <f t="shared" si="10"/>
        <v>-0.14300000000000002</v>
      </c>
      <c r="M78" s="123">
        <f t="shared" si="12"/>
        <v>-0.69756097560975616</v>
      </c>
      <c r="N78" s="120">
        <v>0.34899999999999998</v>
      </c>
      <c r="O78" s="126">
        <f t="shared" ref="O78:O141" si="13">IF(K78&lt;0,N78/$N$263,0)</f>
        <v>6.53624271672467E-5</v>
      </c>
      <c r="P78" s="79">
        <f t="shared" si="11"/>
        <v>3.1804789366877521E-3</v>
      </c>
      <c r="Q78" s="97"/>
    </row>
    <row r="79" spans="2:17">
      <c r="B79" s="35" t="s">
        <v>883</v>
      </c>
      <c r="C79" s="120">
        <v>0.19</v>
      </c>
      <c r="D79" s="110">
        <v>0</v>
      </c>
      <c r="E79" s="110">
        <v>0</v>
      </c>
      <c r="F79" s="120">
        <v>0.22600000000000001</v>
      </c>
      <c r="G79" s="120">
        <v>0.17699999999999999</v>
      </c>
      <c r="H79" s="115">
        <f t="shared" si="9"/>
        <v>-3.6000000000000004E-2</v>
      </c>
      <c r="J79" s="292">
        <v>1.7999999999999999E-2</v>
      </c>
      <c r="K79" s="115">
        <f t="shared" si="10"/>
        <v>-5.4000000000000006E-2</v>
      </c>
      <c r="M79" s="123">
        <f t="shared" si="12"/>
        <v>-0.22131147540983609</v>
      </c>
      <c r="N79" s="120">
        <v>0.54600000000000004</v>
      </c>
      <c r="O79" s="126">
        <f t="shared" si="13"/>
        <v>1.0225755081179572E-4</v>
      </c>
      <c r="P79" s="79">
        <f t="shared" si="11"/>
        <v>5.0084489748588484E-4</v>
      </c>
      <c r="Q79" s="97"/>
    </row>
    <row r="80" spans="2:17">
      <c r="B80" s="35" t="s">
        <v>884</v>
      </c>
      <c r="C80" s="120">
        <v>0</v>
      </c>
      <c r="D80" s="110">
        <v>0</v>
      </c>
      <c r="E80" s="110">
        <v>0</v>
      </c>
      <c r="F80" s="120">
        <v>0.10199999999999999</v>
      </c>
      <c r="G80" s="120">
        <v>8.1000000000000003E-2</v>
      </c>
      <c r="H80" s="115">
        <f t="shared" si="9"/>
        <v>-0.10199999999999999</v>
      </c>
      <c r="J80" s="292">
        <v>8.0000000000000002E-3</v>
      </c>
      <c r="K80" s="115">
        <f t="shared" si="10"/>
        <v>-0.10999999999999999</v>
      </c>
      <c r="M80" s="123">
        <f t="shared" si="12"/>
        <v>-1</v>
      </c>
      <c r="N80" s="120">
        <v>0.23899999999999999</v>
      </c>
      <c r="O80" s="126">
        <f t="shared" si="13"/>
        <v>4.4761089091610209E-5</v>
      </c>
      <c r="P80" s="79">
        <f t="shared" si="11"/>
        <v>4.4761089091610211E-3</v>
      </c>
      <c r="Q80" s="97"/>
    </row>
    <row r="81" spans="2:17">
      <c r="B81" s="35" t="s">
        <v>885</v>
      </c>
      <c r="C81" s="120">
        <v>7.8E-2</v>
      </c>
      <c r="D81" s="110">
        <v>0</v>
      </c>
      <c r="E81" s="110">
        <v>0</v>
      </c>
      <c r="F81" s="120">
        <v>0.27800000000000002</v>
      </c>
      <c r="G81" s="120">
        <v>0.218</v>
      </c>
      <c r="H81" s="115">
        <f t="shared" si="9"/>
        <v>-0.2</v>
      </c>
      <c r="J81" s="292">
        <v>4.2000000000000003E-2</v>
      </c>
      <c r="K81" s="115">
        <f t="shared" si="10"/>
        <v>-0.24200000000000002</v>
      </c>
      <c r="M81" s="123">
        <f t="shared" si="12"/>
        <v>-0.75625000000000009</v>
      </c>
      <c r="N81" s="120">
        <v>0.54100000000000004</v>
      </c>
      <c r="O81" s="126">
        <f t="shared" si="13"/>
        <v>1.0132112635381225E-4</v>
      </c>
      <c r="P81" s="79">
        <f t="shared" si="11"/>
        <v>5.7946976990084584E-3</v>
      </c>
      <c r="Q81" s="97"/>
    </row>
    <row r="82" spans="2:17">
      <c r="B82" s="35" t="s">
        <v>886</v>
      </c>
      <c r="C82" s="120">
        <v>0.54800000000000004</v>
      </c>
      <c r="D82" s="110">
        <v>0</v>
      </c>
      <c r="E82" s="110">
        <v>0</v>
      </c>
      <c r="F82" s="120">
        <v>0.64200000000000002</v>
      </c>
      <c r="G82" s="120">
        <v>0.47899999999999998</v>
      </c>
      <c r="H82" s="115">
        <f t="shared" si="9"/>
        <v>-9.3999999999999972E-2</v>
      </c>
      <c r="J82" s="292">
        <v>5.0999999999999997E-2</v>
      </c>
      <c r="K82" s="115">
        <f t="shared" si="10"/>
        <v>-0.14499999999999996</v>
      </c>
      <c r="M82" s="123">
        <f t="shared" si="12"/>
        <v>-0.20923520923520916</v>
      </c>
      <c r="N82" s="120">
        <v>0.91300000000000003</v>
      </c>
      <c r="O82" s="126">
        <f t="shared" si="13"/>
        <v>1.7099110602778294E-4</v>
      </c>
      <c r="P82" s="79">
        <f t="shared" si="11"/>
        <v>7.4858833734877815E-4</v>
      </c>
      <c r="Q82" s="97"/>
    </row>
    <row r="83" spans="2:17">
      <c r="B83" s="35" t="s">
        <v>887</v>
      </c>
      <c r="C83" s="120">
        <v>4.5999999999999999E-2</v>
      </c>
      <c r="D83" s="110">
        <v>0</v>
      </c>
      <c r="E83" s="110">
        <v>0</v>
      </c>
      <c r="F83" s="120">
        <v>0.19900000000000001</v>
      </c>
      <c r="G83" s="120">
        <v>0.14000000000000001</v>
      </c>
      <c r="H83" s="115">
        <f t="shared" si="9"/>
        <v>-0.15300000000000002</v>
      </c>
      <c r="J83" s="292">
        <v>2.5000000000000001E-2</v>
      </c>
      <c r="K83" s="115">
        <f t="shared" si="10"/>
        <v>-0.17800000000000002</v>
      </c>
      <c r="M83" s="123">
        <f t="shared" si="12"/>
        <v>-0.79464285714285721</v>
      </c>
      <c r="N83" s="120">
        <v>0.26400000000000001</v>
      </c>
      <c r="O83" s="126">
        <f t="shared" si="13"/>
        <v>4.9443211381527598E-5</v>
      </c>
      <c r="P83" s="79">
        <f t="shared" si="11"/>
        <v>3.1221275299193251E-3</v>
      </c>
      <c r="Q83" s="97"/>
    </row>
    <row r="84" spans="2:17">
      <c r="B84" s="35" t="s">
        <v>888</v>
      </c>
      <c r="C84" s="120">
        <v>0.98499999999999999</v>
      </c>
      <c r="D84" s="110">
        <v>0</v>
      </c>
      <c r="E84" s="110">
        <v>0</v>
      </c>
      <c r="F84" s="120">
        <v>0.93899999999999995</v>
      </c>
      <c r="G84" s="120">
        <v>0.73699999999999999</v>
      </c>
      <c r="H84" s="115">
        <f t="shared" si="9"/>
        <v>4.6000000000000041E-2</v>
      </c>
      <c r="J84" s="292">
        <v>7.4999999999999997E-2</v>
      </c>
      <c r="K84" s="115">
        <f t="shared" si="10"/>
        <v>-2.8999999999999956E-2</v>
      </c>
      <c r="M84" s="123">
        <f t="shared" si="12"/>
        <v>-2.8599605522682401E-2</v>
      </c>
      <c r="N84" s="120">
        <v>1.581</v>
      </c>
      <c r="O84" s="126">
        <f t="shared" si="13"/>
        <v>2.9609741361437549E-4</v>
      </c>
      <c r="P84" s="79">
        <f t="shared" si="11"/>
        <v>2.4218915931368047E-5</v>
      </c>
      <c r="Q84" s="97"/>
    </row>
    <row r="85" spans="2:17">
      <c r="B85" s="35" t="s">
        <v>889</v>
      </c>
      <c r="C85" s="120">
        <v>0.16</v>
      </c>
      <c r="D85" s="110">
        <v>0</v>
      </c>
      <c r="E85" s="110">
        <v>0</v>
      </c>
      <c r="F85" s="120">
        <v>0.14399999999999999</v>
      </c>
      <c r="G85" s="120">
        <v>9.6000000000000002E-2</v>
      </c>
      <c r="H85" s="115">
        <f t="shared" si="9"/>
        <v>1.6000000000000014E-2</v>
      </c>
      <c r="J85" s="292">
        <v>1.0999999999999999E-2</v>
      </c>
      <c r="K85" s="115">
        <f t="shared" si="10"/>
        <v>5.0000000000000148E-3</v>
      </c>
      <c r="M85" s="123">
        <f t="shared" si="12"/>
        <v>3.2258064516129129E-2</v>
      </c>
      <c r="N85" s="120">
        <v>0.17299999999999999</v>
      </c>
      <c r="O85" s="126">
        <f t="shared" si="13"/>
        <v>0</v>
      </c>
      <c r="P85" s="79">
        <f t="shared" si="11"/>
        <v>0</v>
      </c>
      <c r="Q85" s="97"/>
    </row>
    <row r="86" spans="2:17">
      <c r="B86" s="35" t="s">
        <v>890</v>
      </c>
      <c r="C86" s="120">
        <v>2.1999999999999999E-2</v>
      </c>
      <c r="D86" s="110">
        <v>0</v>
      </c>
      <c r="E86" s="110">
        <v>0</v>
      </c>
      <c r="F86" s="120">
        <v>6.6000000000000003E-2</v>
      </c>
      <c r="G86" s="120">
        <v>4.3999999999999997E-2</v>
      </c>
      <c r="H86" s="115">
        <f t="shared" si="9"/>
        <v>-4.4000000000000004E-2</v>
      </c>
      <c r="J86" s="292">
        <v>7.0000000000000001E-3</v>
      </c>
      <c r="K86" s="115">
        <f t="shared" si="10"/>
        <v>-5.1000000000000004E-2</v>
      </c>
      <c r="M86" s="123">
        <f t="shared" si="12"/>
        <v>-0.69863013698630128</v>
      </c>
      <c r="N86" s="120">
        <v>7.0999999999999994E-2</v>
      </c>
      <c r="O86" s="126">
        <f t="shared" si="13"/>
        <v>1.3297227303365376E-5</v>
      </c>
      <c r="P86" s="79">
        <f t="shared" si="11"/>
        <v>6.4901647994095209E-4</v>
      </c>
      <c r="Q86" s="97"/>
    </row>
    <row r="87" spans="2:17">
      <c r="B87" s="35" t="s">
        <v>891</v>
      </c>
      <c r="C87" s="120">
        <v>1.3480000000000001</v>
      </c>
      <c r="D87" s="110">
        <v>0</v>
      </c>
      <c r="E87" s="110">
        <v>0</v>
      </c>
      <c r="F87" s="120">
        <v>1.8680000000000001</v>
      </c>
      <c r="G87" s="120">
        <v>1.4630000000000001</v>
      </c>
      <c r="H87" s="115">
        <f t="shared" si="9"/>
        <v>-0.52</v>
      </c>
      <c r="J87" s="292">
        <v>0.24399999999999999</v>
      </c>
      <c r="K87" s="115">
        <f t="shared" si="10"/>
        <v>-0.76400000000000001</v>
      </c>
      <c r="M87" s="123">
        <f t="shared" si="12"/>
        <v>-0.36174242424242425</v>
      </c>
      <c r="N87" s="120">
        <v>2.9609999999999999</v>
      </c>
      <c r="O87" s="126">
        <f t="shared" si="13"/>
        <v>5.5455056401781521E-4</v>
      </c>
      <c r="P87" s="79">
        <f t="shared" si="11"/>
        <v>7.2567145625049923E-3</v>
      </c>
      <c r="Q87" s="97"/>
    </row>
    <row r="88" spans="2:17">
      <c r="B88" s="35" t="s">
        <v>892</v>
      </c>
      <c r="C88" s="120">
        <v>0.51700000000000002</v>
      </c>
      <c r="D88" s="110">
        <v>0</v>
      </c>
      <c r="E88" s="110">
        <v>0</v>
      </c>
      <c r="F88" s="120">
        <v>0.50900000000000001</v>
      </c>
      <c r="G88" s="120">
        <v>0.49399999999999999</v>
      </c>
      <c r="H88" s="115">
        <f>+C88+D88-E88-F88</f>
        <v>8.0000000000000071E-3</v>
      </c>
      <c r="J88" s="292">
        <v>4.1000000000000002E-2</v>
      </c>
      <c r="K88" s="115">
        <f>+H88-J88</f>
        <v>-3.2999999999999995E-2</v>
      </c>
      <c r="M88" s="123">
        <f>+IF(ISERROR(K88/(F88+J88)),0,K88/(F88+J88))</f>
        <v>-5.9999999999999984E-2</v>
      </c>
      <c r="N88" s="120">
        <v>0.92200000000000004</v>
      </c>
      <c r="O88" s="126">
        <f t="shared" si="13"/>
        <v>1.7267667005215322E-4</v>
      </c>
      <c r="P88" s="79">
        <f>(M88^2*O88)*100</f>
        <v>6.2163601218775131E-5</v>
      </c>
      <c r="Q88" s="97"/>
    </row>
    <row r="89" spans="2:17">
      <c r="B89" s="35" t="s">
        <v>893</v>
      </c>
      <c r="C89" s="120">
        <v>1.3</v>
      </c>
      <c r="D89" s="110">
        <v>0</v>
      </c>
      <c r="E89" s="110">
        <v>0</v>
      </c>
      <c r="F89" s="120">
        <v>1.2170000000000001</v>
      </c>
      <c r="G89" s="120">
        <v>0.86199999999999999</v>
      </c>
      <c r="H89" s="115">
        <f t="shared" ref="H89:H112" si="14">+C89+D89-E89-F89</f>
        <v>8.2999999999999963E-2</v>
      </c>
      <c r="J89" s="292">
        <v>9.7000000000000003E-2</v>
      </c>
      <c r="K89" s="115">
        <f t="shared" ref="K89:K112" si="15">+H89-J89</f>
        <v>-1.400000000000004E-2</v>
      </c>
      <c r="M89" s="123">
        <f>+IF(ISERROR(K89/(F89+J89)),0,K89/(F89+J89))</f>
        <v>-1.0654490106544932E-2</v>
      </c>
      <c r="N89" s="120">
        <v>1.4490000000000001</v>
      </c>
      <c r="O89" s="126">
        <f t="shared" si="13"/>
        <v>2.7137580792361172E-4</v>
      </c>
      <c r="P89" s="79">
        <f t="shared" ref="P89:P112" si="16">(M89^2*O89)*100</f>
        <v>3.0806082229443483E-6</v>
      </c>
      <c r="Q89" s="97"/>
    </row>
    <row r="90" spans="2:17">
      <c r="B90" s="35" t="s">
        <v>894</v>
      </c>
      <c r="C90" s="120">
        <v>0.42799999999999999</v>
      </c>
      <c r="D90" s="110">
        <v>0</v>
      </c>
      <c r="E90" s="110">
        <v>0</v>
      </c>
      <c r="F90" s="120">
        <v>0.245</v>
      </c>
      <c r="G90" s="120">
        <v>0.156</v>
      </c>
      <c r="H90" s="115">
        <f t="shared" si="14"/>
        <v>0.183</v>
      </c>
      <c r="J90" s="292">
        <v>0.02</v>
      </c>
      <c r="K90" s="115">
        <f t="shared" si="15"/>
        <v>0.16300000000000001</v>
      </c>
      <c r="M90" s="123">
        <f t="shared" ref="M90:M112" si="17">+IF(ISERROR(K90/(F90+J90)),0,K90/(F90+J90))</f>
        <v>0.61509433962264148</v>
      </c>
      <c r="N90" s="120">
        <v>0.19500000000000001</v>
      </c>
      <c r="O90" s="126">
        <f t="shared" si="13"/>
        <v>0</v>
      </c>
      <c r="P90" s="79">
        <f t="shared" si="16"/>
        <v>0</v>
      </c>
      <c r="Q90" s="97"/>
    </row>
    <row r="91" spans="2:17">
      <c r="B91" s="35" t="s">
        <v>895</v>
      </c>
      <c r="C91" s="120">
        <v>5.7000000000000002E-2</v>
      </c>
      <c r="D91" s="110">
        <v>0</v>
      </c>
      <c r="E91" s="110">
        <v>0</v>
      </c>
      <c r="F91" s="120">
        <v>2.5999999999999999E-2</v>
      </c>
      <c r="G91" s="120">
        <v>2.5000000000000001E-2</v>
      </c>
      <c r="H91" s="115">
        <f t="shared" si="14"/>
        <v>3.1000000000000003E-2</v>
      </c>
      <c r="J91" s="292">
        <v>2E-3</v>
      </c>
      <c r="K91" s="115">
        <f t="shared" si="15"/>
        <v>2.9000000000000005E-2</v>
      </c>
      <c r="M91" s="123">
        <f t="shared" si="17"/>
        <v>1.035714285714286</v>
      </c>
      <c r="N91" s="120">
        <v>8.4000000000000005E-2</v>
      </c>
      <c r="O91" s="126">
        <f t="shared" si="13"/>
        <v>0</v>
      </c>
      <c r="P91" s="79">
        <f t="shared" si="16"/>
        <v>0</v>
      </c>
      <c r="Q91" s="97"/>
    </row>
    <row r="92" spans="2:17">
      <c r="B92" s="35" t="s">
        <v>896</v>
      </c>
      <c r="C92" s="120">
        <v>0.35299999999999998</v>
      </c>
      <c r="D92" s="110">
        <v>0</v>
      </c>
      <c r="E92" s="110">
        <v>0</v>
      </c>
      <c r="F92" s="120">
        <v>0.34200000000000003</v>
      </c>
      <c r="G92" s="120">
        <v>0.33200000000000002</v>
      </c>
      <c r="H92" s="115">
        <f t="shared" si="14"/>
        <v>1.0999999999999954E-2</v>
      </c>
      <c r="J92" s="292">
        <v>2.7E-2</v>
      </c>
      <c r="K92" s="115">
        <f t="shared" si="15"/>
        <v>-1.6000000000000045E-2</v>
      </c>
      <c r="M92" s="123">
        <f t="shared" si="17"/>
        <v>-4.3360433604336161E-2</v>
      </c>
      <c r="N92" s="120">
        <v>0.52200000000000002</v>
      </c>
      <c r="O92" s="126">
        <f t="shared" si="13"/>
        <v>9.7762713413475027E-5</v>
      </c>
      <c r="P92" s="79">
        <f t="shared" si="16"/>
        <v>1.8380633686481256E-5</v>
      </c>
      <c r="Q92" s="97"/>
    </row>
    <row r="93" spans="2:17">
      <c r="B93" s="35" t="s">
        <v>897</v>
      </c>
      <c r="C93" s="120">
        <v>4.9000000000000002E-2</v>
      </c>
      <c r="D93" s="110">
        <v>0</v>
      </c>
      <c r="E93" s="110">
        <v>0</v>
      </c>
      <c r="F93" s="120">
        <v>3.2000000000000001E-2</v>
      </c>
      <c r="G93" s="120">
        <v>1.7999999999999999E-2</v>
      </c>
      <c r="H93" s="115">
        <f t="shared" si="14"/>
        <v>1.7000000000000001E-2</v>
      </c>
      <c r="J93" s="292">
        <v>3.0000000000000001E-3</v>
      </c>
      <c r="K93" s="115">
        <f t="shared" si="15"/>
        <v>1.4000000000000002E-2</v>
      </c>
      <c r="M93" s="123">
        <f t="shared" si="17"/>
        <v>0.4</v>
      </c>
      <c r="N93" s="120">
        <v>9.1999999999999998E-2</v>
      </c>
      <c r="O93" s="126">
        <f t="shared" si="13"/>
        <v>0</v>
      </c>
      <c r="P93" s="79">
        <f t="shared" si="16"/>
        <v>0</v>
      </c>
      <c r="Q93" s="97"/>
    </row>
    <row r="94" spans="2:17">
      <c r="B94" s="35" t="s">
        <v>898</v>
      </c>
      <c r="C94" s="120">
        <v>0.04</v>
      </c>
      <c r="D94" s="110">
        <v>0</v>
      </c>
      <c r="E94" s="110">
        <v>0</v>
      </c>
      <c r="F94" s="120">
        <v>8.9999999999999993E-3</v>
      </c>
      <c r="G94" s="120">
        <v>8.0000000000000002E-3</v>
      </c>
      <c r="H94" s="115">
        <f t="shared" si="14"/>
        <v>3.1E-2</v>
      </c>
      <c r="J94" s="292">
        <v>1E-3</v>
      </c>
      <c r="K94" s="115">
        <f t="shared" si="15"/>
        <v>0.03</v>
      </c>
      <c r="M94" s="123">
        <f t="shared" si="17"/>
        <v>3.0000000000000004</v>
      </c>
      <c r="N94" s="120">
        <v>5.3999999999999999E-2</v>
      </c>
      <c r="O94" s="126">
        <f t="shared" si="13"/>
        <v>0</v>
      </c>
      <c r="P94" s="79">
        <f t="shared" si="16"/>
        <v>0</v>
      </c>
      <c r="Q94" s="97"/>
    </row>
    <row r="95" spans="2:17">
      <c r="B95" s="35" t="s">
        <v>899</v>
      </c>
      <c r="C95" s="120">
        <v>0.61099999999999999</v>
      </c>
      <c r="D95" s="110">
        <v>0</v>
      </c>
      <c r="E95" s="110">
        <v>0</v>
      </c>
      <c r="F95" s="120">
        <v>0.42799999999999999</v>
      </c>
      <c r="G95" s="120">
        <v>0.41499999999999998</v>
      </c>
      <c r="H95" s="115">
        <f t="shared" si="14"/>
        <v>0.183</v>
      </c>
      <c r="J95" s="292">
        <v>5.3999999999999999E-2</v>
      </c>
      <c r="K95" s="115">
        <f t="shared" si="15"/>
        <v>0.129</v>
      </c>
      <c r="M95" s="123">
        <f t="shared" si="17"/>
        <v>0.26763485477178423</v>
      </c>
      <c r="N95" s="120">
        <v>0.49299999999999999</v>
      </c>
      <c r="O95" s="126">
        <f t="shared" si="13"/>
        <v>0</v>
      </c>
      <c r="P95" s="79">
        <f t="shared" si="16"/>
        <v>0</v>
      </c>
      <c r="Q95" s="97"/>
    </row>
    <row r="96" spans="2:17">
      <c r="B96" s="35" t="s">
        <v>900</v>
      </c>
      <c r="C96" s="120">
        <v>0.35099999999999998</v>
      </c>
      <c r="D96" s="110">
        <v>0</v>
      </c>
      <c r="E96" s="110">
        <v>0</v>
      </c>
      <c r="F96" s="120">
        <v>0.222</v>
      </c>
      <c r="G96" s="120">
        <v>0.16200000000000001</v>
      </c>
      <c r="H96" s="115">
        <f t="shared" si="14"/>
        <v>0.12899999999999998</v>
      </c>
      <c r="J96" s="292">
        <v>1.7999999999999999E-2</v>
      </c>
      <c r="K96" s="115">
        <f t="shared" si="15"/>
        <v>0.11099999999999997</v>
      </c>
      <c r="M96" s="123">
        <f t="shared" si="17"/>
        <v>0.46249999999999991</v>
      </c>
      <c r="N96" s="120">
        <v>0.32400000000000001</v>
      </c>
      <c r="O96" s="126">
        <f t="shared" si="13"/>
        <v>0</v>
      </c>
      <c r="P96" s="79">
        <f t="shared" si="16"/>
        <v>0</v>
      </c>
      <c r="Q96" s="97"/>
    </row>
    <row r="97" spans="2:17">
      <c r="B97" s="35" t="s">
        <v>901</v>
      </c>
      <c r="C97" s="120">
        <v>0.60599999999999998</v>
      </c>
      <c r="D97" s="110">
        <v>0</v>
      </c>
      <c r="E97" s="110">
        <v>0</v>
      </c>
      <c r="F97" s="120">
        <v>0.47099999999999997</v>
      </c>
      <c r="G97" s="120">
        <v>0.45700000000000002</v>
      </c>
      <c r="H97" s="115">
        <f t="shared" si="14"/>
        <v>0.13500000000000001</v>
      </c>
      <c r="J97" s="292">
        <v>3.7999999999999999E-2</v>
      </c>
      <c r="K97" s="115">
        <f t="shared" si="15"/>
        <v>9.7000000000000003E-2</v>
      </c>
      <c r="M97" s="123">
        <f t="shared" si="17"/>
        <v>0.19056974459724951</v>
      </c>
      <c r="N97" s="120">
        <v>0.59399999999999997</v>
      </c>
      <c r="O97" s="126">
        <f t="shared" si="13"/>
        <v>0</v>
      </c>
      <c r="P97" s="79">
        <f t="shared" si="16"/>
        <v>0</v>
      </c>
      <c r="Q97" s="97"/>
    </row>
    <row r="98" spans="2:17">
      <c r="B98" s="35" t="s">
        <v>902</v>
      </c>
      <c r="C98" s="120">
        <v>4.2629999999999999</v>
      </c>
      <c r="D98" s="110">
        <v>0</v>
      </c>
      <c r="E98" s="110">
        <v>0</v>
      </c>
      <c r="F98" s="120">
        <v>3.8490000000000002</v>
      </c>
      <c r="G98" s="120">
        <v>3.7370000000000001</v>
      </c>
      <c r="H98" s="115">
        <f t="shared" si="14"/>
        <v>0.4139999999999997</v>
      </c>
      <c r="J98" s="292">
        <v>0.308</v>
      </c>
      <c r="K98" s="115">
        <f t="shared" si="15"/>
        <v>0.10599999999999971</v>
      </c>
      <c r="M98" s="123">
        <f t="shared" si="17"/>
        <v>2.5499158046668198E-2</v>
      </c>
      <c r="N98" s="120">
        <v>5.431</v>
      </c>
      <c r="O98" s="126">
        <f t="shared" si="13"/>
        <v>0</v>
      </c>
      <c r="P98" s="79">
        <f t="shared" si="16"/>
        <v>0</v>
      </c>
      <c r="Q98" s="97"/>
    </row>
    <row r="99" spans="2:17">
      <c r="B99" s="35" t="s">
        <v>903</v>
      </c>
      <c r="C99" s="120">
        <v>6.84</v>
      </c>
      <c r="D99" s="110">
        <v>0</v>
      </c>
      <c r="E99" s="110">
        <v>0</v>
      </c>
      <c r="F99" s="120">
        <v>6.4189999999999996</v>
      </c>
      <c r="G99" s="120">
        <v>6.2320000000000002</v>
      </c>
      <c r="H99" s="115">
        <f t="shared" si="14"/>
        <v>0.42100000000000026</v>
      </c>
      <c r="J99" s="292">
        <v>0.51400000000000001</v>
      </c>
      <c r="K99" s="115">
        <f t="shared" si="15"/>
        <v>-9.299999999999975E-2</v>
      </c>
      <c r="M99" s="123">
        <f t="shared" si="17"/>
        <v>-1.3414106447425321E-2</v>
      </c>
      <c r="N99" s="120">
        <v>14.31</v>
      </c>
      <c r="O99" s="126">
        <f t="shared" si="13"/>
        <v>2.6800467987487119E-3</v>
      </c>
      <c r="P99" s="79">
        <f t="shared" si="16"/>
        <v>4.8224293566308718E-5</v>
      </c>
      <c r="Q99" s="97"/>
    </row>
    <row r="100" spans="2:17">
      <c r="B100" s="35" t="s">
        <v>904</v>
      </c>
      <c r="C100" s="120">
        <v>0.59699999999999998</v>
      </c>
      <c r="D100" s="110">
        <v>0</v>
      </c>
      <c r="E100" s="110">
        <v>0</v>
      </c>
      <c r="F100" s="120">
        <v>0.60899999999999999</v>
      </c>
      <c r="G100" s="120">
        <v>0.59099999999999997</v>
      </c>
      <c r="H100" s="115">
        <f t="shared" si="14"/>
        <v>-1.2000000000000011E-2</v>
      </c>
      <c r="J100" s="292">
        <v>4.9000000000000002E-2</v>
      </c>
      <c r="K100" s="115">
        <f t="shared" si="15"/>
        <v>-6.1000000000000013E-2</v>
      </c>
      <c r="M100" s="123">
        <f t="shared" si="17"/>
        <v>-9.2705167173252293E-2</v>
      </c>
      <c r="N100" s="120">
        <v>0.98</v>
      </c>
      <c r="O100" s="126">
        <f t="shared" si="13"/>
        <v>1.8353919376476154E-4</v>
      </c>
      <c r="P100" s="79">
        <f t="shared" si="16"/>
        <v>1.5773813527191128E-4</v>
      </c>
      <c r="Q100" s="97"/>
    </row>
    <row r="101" spans="2:17">
      <c r="B101" s="35" t="s">
        <v>905</v>
      </c>
      <c r="C101" s="120">
        <v>0.58699999999999997</v>
      </c>
      <c r="D101" s="110">
        <v>0</v>
      </c>
      <c r="E101" s="110">
        <v>0</v>
      </c>
      <c r="F101" s="120">
        <v>0.38200000000000001</v>
      </c>
      <c r="G101" s="120">
        <v>0.371</v>
      </c>
      <c r="H101" s="115">
        <f t="shared" si="14"/>
        <v>0.20499999999999996</v>
      </c>
      <c r="J101" s="292">
        <v>3.1E-2</v>
      </c>
      <c r="K101" s="115">
        <f t="shared" si="15"/>
        <v>0.17399999999999996</v>
      </c>
      <c r="M101" s="123">
        <f t="shared" si="17"/>
        <v>0.42130750605326861</v>
      </c>
      <c r="N101" s="120">
        <v>0.747</v>
      </c>
      <c r="O101" s="126">
        <f t="shared" si="13"/>
        <v>0</v>
      </c>
      <c r="P101" s="79">
        <f t="shared" si="16"/>
        <v>0</v>
      </c>
      <c r="Q101" s="97"/>
    </row>
    <row r="102" spans="2:17">
      <c r="B102" s="35" t="s">
        <v>906</v>
      </c>
      <c r="C102" s="120">
        <v>0.39800000000000002</v>
      </c>
      <c r="D102" s="110">
        <v>0</v>
      </c>
      <c r="E102" s="110">
        <v>0</v>
      </c>
      <c r="F102" s="120">
        <v>0.33</v>
      </c>
      <c r="G102" s="120">
        <v>0.32100000000000001</v>
      </c>
      <c r="H102" s="115">
        <f t="shared" si="14"/>
        <v>6.8000000000000005E-2</v>
      </c>
      <c r="J102" s="292">
        <v>2.5999999999999999E-2</v>
      </c>
      <c r="K102" s="115">
        <f t="shared" si="15"/>
        <v>4.200000000000001E-2</v>
      </c>
      <c r="M102" s="123">
        <f t="shared" si="17"/>
        <v>0.11797752808988765</v>
      </c>
      <c r="N102" s="120">
        <v>0.86599999999999999</v>
      </c>
      <c r="O102" s="126">
        <f t="shared" si="13"/>
        <v>0</v>
      </c>
      <c r="P102" s="79">
        <f t="shared" si="16"/>
        <v>0</v>
      </c>
      <c r="Q102" s="97"/>
    </row>
    <row r="103" spans="2:17">
      <c r="B103" s="35" t="s">
        <v>907</v>
      </c>
      <c r="C103" s="120">
        <v>5.7000000000000002E-2</v>
      </c>
      <c r="D103" s="110">
        <v>0</v>
      </c>
      <c r="E103" s="110">
        <v>0</v>
      </c>
      <c r="F103" s="120">
        <v>2.4E-2</v>
      </c>
      <c r="G103" s="120">
        <v>2.3E-2</v>
      </c>
      <c r="H103" s="115">
        <f t="shared" si="14"/>
        <v>3.3000000000000002E-2</v>
      </c>
      <c r="J103" s="292">
        <v>2E-3</v>
      </c>
      <c r="K103" s="115">
        <f t="shared" si="15"/>
        <v>3.1E-2</v>
      </c>
      <c r="M103" s="123">
        <f t="shared" si="17"/>
        <v>1.1923076923076923</v>
      </c>
      <c r="N103" s="120">
        <v>0.114</v>
      </c>
      <c r="O103" s="126">
        <f t="shared" si="13"/>
        <v>0</v>
      </c>
      <c r="P103" s="79">
        <f t="shared" si="16"/>
        <v>0</v>
      </c>
      <c r="Q103" s="97"/>
    </row>
    <row r="104" spans="2:17">
      <c r="B104" s="35" t="s">
        <v>908</v>
      </c>
      <c r="C104" s="120">
        <v>1.6E-2</v>
      </c>
      <c r="D104" s="110">
        <v>0</v>
      </c>
      <c r="E104" s="110">
        <v>0</v>
      </c>
      <c r="F104" s="120">
        <v>1.7999999999999999E-2</v>
      </c>
      <c r="G104" s="120">
        <v>1.0999999999999999E-2</v>
      </c>
      <c r="H104" s="115">
        <f t="shared" si="14"/>
        <v>-1.9999999999999983E-3</v>
      </c>
      <c r="J104" s="292">
        <v>1E-3</v>
      </c>
      <c r="K104" s="115">
        <f t="shared" si="15"/>
        <v>-2.9999999999999983E-3</v>
      </c>
      <c r="M104" s="123">
        <f t="shared" si="17"/>
        <v>-0.15789473684210517</v>
      </c>
      <c r="N104" s="120">
        <v>6.9000000000000006E-2</v>
      </c>
      <c r="O104" s="126">
        <f t="shared" si="13"/>
        <v>1.2922657520171988E-5</v>
      </c>
      <c r="P104" s="79">
        <f t="shared" si="16"/>
        <v>3.2217151712340099E-5</v>
      </c>
      <c r="Q104" s="97"/>
    </row>
    <row r="105" spans="2:17">
      <c r="B105" s="35" t="s">
        <v>909</v>
      </c>
      <c r="C105" s="120">
        <v>0.03</v>
      </c>
      <c r="D105" s="110">
        <v>0</v>
      </c>
      <c r="E105" s="110">
        <v>0</v>
      </c>
      <c r="F105" s="120">
        <v>1.0999999999999999E-2</v>
      </c>
      <c r="G105" s="120">
        <v>6.0000000000000001E-3</v>
      </c>
      <c r="H105" s="115">
        <f t="shared" si="14"/>
        <v>1.9E-2</v>
      </c>
      <c r="J105" s="292">
        <v>1E-3</v>
      </c>
      <c r="K105" s="115">
        <f t="shared" si="15"/>
        <v>1.7999999999999999E-2</v>
      </c>
      <c r="M105" s="123">
        <f t="shared" si="17"/>
        <v>1.4999999999999998</v>
      </c>
      <c r="N105" s="120">
        <v>5.6000000000000001E-2</v>
      </c>
      <c r="O105" s="126">
        <f t="shared" si="13"/>
        <v>0</v>
      </c>
      <c r="P105" s="79">
        <f t="shared" si="16"/>
        <v>0</v>
      </c>
      <c r="Q105" s="97"/>
    </row>
    <row r="106" spans="2:17">
      <c r="B106" s="35" t="s">
        <v>910</v>
      </c>
      <c r="C106" s="120">
        <v>4.0000000000000001E-3</v>
      </c>
      <c r="D106" s="110">
        <v>0</v>
      </c>
      <c r="E106" s="110">
        <v>0</v>
      </c>
      <c r="F106" s="120">
        <v>0.02</v>
      </c>
      <c r="G106" s="120">
        <v>1.0999999999999999E-2</v>
      </c>
      <c r="H106" s="115">
        <f t="shared" si="14"/>
        <v>-1.6E-2</v>
      </c>
      <c r="J106" s="292">
        <v>2E-3</v>
      </c>
      <c r="K106" s="115">
        <f t="shared" si="15"/>
        <v>-1.8000000000000002E-2</v>
      </c>
      <c r="M106" s="123">
        <f t="shared" si="17"/>
        <v>-0.81818181818181834</v>
      </c>
      <c r="N106" s="120">
        <v>3.9E-2</v>
      </c>
      <c r="O106" s="126">
        <f t="shared" si="13"/>
        <v>7.3041107722711223E-6</v>
      </c>
      <c r="P106" s="79">
        <f t="shared" si="16"/>
        <v>4.8895286987930668E-4</v>
      </c>
      <c r="Q106" s="97"/>
    </row>
    <row r="107" spans="2:17">
      <c r="B107" s="35" t="s">
        <v>911</v>
      </c>
      <c r="C107" s="120">
        <v>1.4999999999999999E-2</v>
      </c>
      <c r="D107" s="110">
        <v>0</v>
      </c>
      <c r="E107" s="110">
        <v>0</v>
      </c>
      <c r="F107" s="120">
        <v>4.0000000000000001E-3</v>
      </c>
      <c r="G107" s="120">
        <v>4.0000000000000001E-3</v>
      </c>
      <c r="H107" s="115">
        <f t="shared" si="14"/>
        <v>1.0999999999999999E-2</v>
      </c>
      <c r="J107" s="292">
        <v>0</v>
      </c>
      <c r="K107" s="115">
        <f t="shared" si="15"/>
        <v>1.0999999999999999E-2</v>
      </c>
      <c r="M107" s="123">
        <f t="shared" si="17"/>
        <v>2.75</v>
      </c>
      <c r="N107" s="120">
        <v>1.9E-2</v>
      </c>
      <c r="O107" s="126">
        <f t="shared" si="13"/>
        <v>0</v>
      </c>
      <c r="P107" s="79">
        <f t="shared" si="16"/>
        <v>0</v>
      </c>
      <c r="Q107" s="97"/>
    </row>
    <row r="108" spans="2:17">
      <c r="B108" s="35" t="s">
        <v>912</v>
      </c>
      <c r="C108" s="120">
        <v>1.23</v>
      </c>
      <c r="D108" s="110">
        <v>0</v>
      </c>
      <c r="E108" s="110">
        <v>0</v>
      </c>
      <c r="F108" s="120">
        <v>1.4119999999999999</v>
      </c>
      <c r="G108" s="120">
        <v>1.1919999999999999</v>
      </c>
      <c r="H108" s="115">
        <f t="shared" si="14"/>
        <v>-0.18199999999999994</v>
      </c>
      <c r="J108" s="292">
        <v>0.113</v>
      </c>
      <c r="K108" s="115">
        <f t="shared" si="15"/>
        <v>-0.29499999999999993</v>
      </c>
      <c r="M108" s="123">
        <f t="shared" si="17"/>
        <v>-0.19344262295081963</v>
      </c>
      <c r="N108" s="120">
        <v>2.9079999999999999</v>
      </c>
      <c r="O108" s="126">
        <f t="shared" si="13"/>
        <v>5.4462446476319034E-4</v>
      </c>
      <c r="P108" s="79">
        <f t="shared" si="16"/>
        <v>2.0379873817153076E-3</v>
      </c>
      <c r="Q108" s="97"/>
    </row>
    <row r="109" spans="2:17">
      <c r="B109" s="35" t="s">
        <v>913</v>
      </c>
      <c r="C109" s="120">
        <v>0.52100000000000002</v>
      </c>
      <c r="D109" s="110">
        <v>0</v>
      </c>
      <c r="E109" s="110">
        <v>0</v>
      </c>
      <c r="F109" s="120">
        <v>0.51900000000000002</v>
      </c>
      <c r="G109" s="120">
        <v>0.36099999999999999</v>
      </c>
      <c r="H109" s="115">
        <f t="shared" si="14"/>
        <v>2.0000000000000018E-3</v>
      </c>
      <c r="J109" s="292">
        <v>4.2000000000000003E-2</v>
      </c>
      <c r="K109" s="115">
        <f t="shared" si="15"/>
        <v>-0.04</v>
      </c>
      <c r="M109" s="123">
        <f t="shared" si="17"/>
        <v>-7.1301247771835996E-2</v>
      </c>
      <c r="N109" s="120">
        <v>0.499</v>
      </c>
      <c r="O109" s="126">
        <f t="shared" si="13"/>
        <v>9.3455160906751023E-5</v>
      </c>
      <c r="P109" s="79">
        <f t="shared" si="16"/>
        <v>4.7511369578388983E-5</v>
      </c>
      <c r="Q109" s="97"/>
    </row>
    <row r="110" spans="2:17">
      <c r="B110" s="35" t="s">
        <v>914</v>
      </c>
      <c r="C110" s="120">
        <v>0.85699999999999998</v>
      </c>
      <c r="D110" s="110">
        <v>0</v>
      </c>
      <c r="E110" s="110">
        <v>0</v>
      </c>
      <c r="F110" s="120">
        <v>0.34200000000000003</v>
      </c>
      <c r="G110" s="120">
        <v>0.33200000000000002</v>
      </c>
      <c r="H110" s="115">
        <f t="shared" si="14"/>
        <v>0.5149999999999999</v>
      </c>
      <c r="J110" s="292">
        <v>2.7E-2</v>
      </c>
      <c r="K110" s="115">
        <f t="shared" si="15"/>
        <v>0.48799999999999988</v>
      </c>
      <c r="M110" s="123">
        <f t="shared" si="17"/>
        <v>1.3224932249322487</v>
      </c>
      <c r="N110" s="120">
        <v>1.1519999999999999</v>
      </c>
      <c r="O110" s="126">
        <f t="shared" si="13"/>
        <v>0</v>
      </c>
      <c r="P110" s="79">
        <f t="shared" si="16"/>
        <v>0</v>
      </c>
      <c r="Q110" s="97"/>
    </row>
    <row r="111" spans="2:17">
      <c r="B111" s="35" t="s">
        <v>915</v>
      </c>
      <c r="C111" s="120">
        <v>5.6440000000000001</v>
      </c>
      <c r="D111" s="110">
        <v>0</v>
      </c>
      <c r="E111" s="110">
        <v>0</v>
      </c>
      <c r="F111" s="120">
        <v>3.589</v>
      </c>
      <c r="G111" s="120">
        <v>3.484</v>
      </c>
      <c r="H111" s="115">
        <f t="shared" si="14"/>
        <v>2.0550000000000002</v>
      </c>
      <c r="J111" s="292">
        <v>0.28699999999999998</v>
      </c>
      <c r="K111" s="115">
        <f t="shared" si="15"/>
        <v>1.7680000000000002</v>
      </c>
      <c r="M111" s="123">
        <f t="shared" si="17"/>
        <v>0.45614035087719307</v>
      </c>
      <c r="N111" s="120">
        <v>9.2579999999999991</v>
      </c>
      <c r="O111" s="126">
        <f t="shared" si="13"/>
        <v>0</v>
      </c>
      <c r="P111" s="79">
        <f t="shared" si="16"/>
        <v>0</v>
      </c>
      <c r="Q111" s="97"/>
    </row>
    <row r="112" spans="2:17">
      <c r="B112" s="35" t="s">
        <v>916</v>
      </c>
      <c r="C112" s="120">
        <v>2.0840000000000001</v>
      </c>
      <c r="D112" s="110">
        <v>0</v>
      </c>
      <c r="E112" s="110">
        <v>0</v>
      </c>
      <c r="F112" s="120">
        <v>1.7729999999999999</v>
      </c>
      <c r="G112" s="120">
        <v>1.7210000000000001</v>
      </c>
      <c r="H112" s="115">
        <f t="shared" si="14"/>
        <v>0.31100000000000017</v>
      </c>
      <c r="J112" s="292">
        <v>0.14199999999999999</v>
      </c>
      <c r="K112" s="115">
        <f t="shared" si="15"/>
        <v>0.16900000000000018</v>
      </c>
      <c r="M112" s="123">
        <f t="shared" si="17"/>
        <v>8.825065274151446E-2</v>
      </c>
      <c r="N112" s="120">
        <v>4.3159999999999998</v>
      </c>
      <c r="O112" s="126">
        <f t="shared" si="13"/>
        <v>0</v>
      </c>
      <c r="P112" s="79">
        <f t="shared" si="16"/>
        <v>0</v>
      </c>
      <c r="Q112" s="97"/>
    </row>
    <row r="113" spans="2:17">
      <c r="B113" s="35" t="s">
        <v>917</v>
      </c>
      <c r="C113" s="120">
        <v>3.0000000000000001E-3</v>
      </c>
      <c r="D113" s="110">
        <v>0</v>
      </c>
      <c r="E113" s="110">
        <v>0</v>
      </c>
      <c r="F113" s="120">
        <v>2E-3</v>
      </c>
      <c r="G113" s="120">
        <v>2E-3</v>
      </c>
      <c r="H113" s="115">
        <f>+C113+D113-E113-F113</f>
        <v>1E-3</v>
      </c>
      <c r="J113" s="292">
        <v>0</v>
      </c>
      <c r="K113" s="115">
        <f>+H113-J113</f>
        <v>1E-3</v>
      </c>
      <c r="M113" s="123">
        <f>+IF(ISERROR(K113/(F113+J113)),0,K113/(F113+J113))</f>
        <v>0.5</v>
      </c>
      <c r="N113" s="120">
        <v>1.6E-2</v>
      </c>
      <c r="O113" s="126">
        <f t="shared" si="13"/>
        <v>0</v>
      </c>
      <c r="P113" s="79">
        <f>(M113^2*O113)*100</f>
        <v>0</v>
      </c>
      <c r="Q113" s="97"/>
    </row>
    <row r="114" spans="2:17">
      <c r="B114" s="35" t="s">
        <v>918</v>
      </c>
      <c r="C114" s="120">
        <v>1.2E-2</v>
      </c>
      <c r="D114" s="110">
        <v>0</v>
      </c>
      <c r="E114" s="110">
        <v>0</v>
      </c>
      <c r="F114" s="120">
        <v>1.2999999999999999E-2</v>
      </c>
      <c r="G114" s="120">
        <v>7.0000000000000001E-3</v>
      </c>
      <c r="H114" s="115">
        <f t="shared" ref="H114:H137" si="18">+C114+D114-E114-F114</f>
        <v>-9.9999999999999915E-4</v>
      </c>
      <c r="J114" s="292">
        <v>1E-3</v>
      </c>
      <c r="K114" s="115">
        <f t="shared" ref="K114:K137" si="19">+H114-J114</f>
        <v>-1.9999999999999992E-3</v>
      </c>
      <c r="M114" s="123">
        <f>+IF(ISERROR(K114/(F114+J114)),0,K114/(F114+J114))</f>
        <v>-0.14285714285714282</v>
      </c>
      <c r="N114" s="120">
        <v>2.8000000000000001E-2</v>
      </c>
      <c r="O114" s="126">
        <f t="shared" si="13"/>
        <v>5.2439769647074724E-6</v>
      </c>
      <c r="P114" s="79">
        <f t="shared" ref="P114:P137" si="20">(M114^2*O114)*100</f>
        <v>1.0701993805525449E-5</v>
      </c>
      <c r="Q114" s="97"/>
    </row>
    <row r="115" spans="2:17">
      <c r="B115" s="35" t="s">
        <v>919</v>
      </c>
      <c r="C115" s="120">
        <v>0.61599999999999999</v>
      </c>
      <c r="D115" s="110">
        <v>0</v>
      </c>
      <c r="E115" s="110">
        <v>0</v>
      </c>
      <c r="F115" s="120">
        <v>0.55900000000000005</v>
      </c>
      <c r="G115" s="120">
        <v>0.46</v>
      </c>
      <c r="H115" s="115">
        <f t="shared" si="18"/>
        <v>5.699999999999994E-2</v>
      </c>
      <c r="J115" s="292">
        <v>4.8000000000000001E-2</v>
      </c>
      <c r="K115" s="115">
        <f t="shared" si="19"/>
        <v>8.9999999999999386E-3</v>
      </c>
      <c r="M115" s="123">
        <f t="shared" ref="M115:M137" si="21">+IF(ISERROR(K115/(F115+J115)),0,K115/(F115+J115))</f>
        <v>1.4827018121910934E-2</v>
      </c>
      <c r="N115" s="120">
        <v>1.0309999999999999</v>
      </c>
      <c r="O115" s="126">
        <f t="shared" si="13"/>
        <v>0</v>
      </c>
      <c r="P115" s="79">
        <f t="shared" si="20"/>
        <v>0</v>
      </c>
      <c r="Q115" s="97"/>
    </row>
    <row r="116" spans="2:17">
      <c r="B116" s="35" t="s">
        <v>920</v>
      </c>
      <c r="C116" s="120">
        <v>3.0000000000000001E-3</v>
      </c>
      <c r="D116" s="110">
        <v>0</v>
      </c>
      <c r="E116" s="110">
        <v>0</v>
      </c>
      <c r="F116" s="120">
        <v>3.0000000000000001E-3</v>
      </c>
      <c r="G116" s="120">
        <v>1E-3</v>
      </c>
      <c r="H116" s="115">
        <f t="shared" si="18"/>
        <v>0</v>
      </c>
      <c r="J116" s="292">
        <v>0</v>
      </c>
      <c r="K116" s="115">
        <f t="shared" si="19"/>
        <v>0</v>
      </c>
      <c r="M116" s="123">
        <f t="shared" si="21"/>
        <v>0</v>
      </c>
      <c r="N116" s="120">
        <v>0.01</v>
      </c>
      <c r="O116" s="126">
        <f t="shared" si="13"/>
        <v>0</v>
      </c>
      <c r="P116" s="79">
        <f t="shared" si="20"/>
        <v>0</v>
      </c>
      <c r="Q116" s="97"/>
    </row>
    <row r="117" spans="2:17">
      <c r="B117" s="35" t="s">
        <v>921</v>
      </c>
      <c r="C117" s="120">
        <v>1</v>
      </c>
      <c r="D117" s="110">
        <v>0</v>
      </c>
      <c r="E117" s="110">
        <v>0</v>
      </c>
      <c r="F117" s="120">
        <v>1.1000000000000001</v>
      </c>
      <c r="G117" s="120">
        <v>0.89</v>
      </c>
      <c r="H117" s="115">
        <f t="shared" si="18"/>
        <v>-0.10000000000000009</v>
      </c>
      <c r="J117" s="292">
        <v>0.13600000000000001</v>
      </c>
      <c r="K117" s="115">
        <f t="shared" si="19"/>
        <v>-0.2360000000000001</v>
      </c>
      <c r="M117" s="123">
        <f t="shared" si="21"/>
        <v>-0.19093851132686088</v>
      </c>
      <c r="N117" s="120">
        <v>1.71</v>
      </c>
      <c r="O117" s="126">
        <f t="shared" si="13"/>
        <v>3.2025716463034918E-4</v>
      </c>
      <c r="P117" s="79">
        <f t="shared" si="20"/>
        <v>1.1675780417865816E-3</v>
      </c>
      <c r="Q117" s="97"/>
    </row>
    <row r="118" spans="2:17">
      <c r="B118" s="35" t="s">
        <v>922</v>
      </c>
      <c r="C118" s="120">
        <v>1.2509999999999999</v>
      </c>
      <c r="D118" s="110">
        <v>0</v>
      </c>
      <c r="E118" s="110">
        <v>0</v>
      </c>
      <c r="F118" s="120">
        <v>0.876</v>
      </c>
      <c r="G118" s="120">
        <v>0.85099999999999998</v>
      </c>
      <c r="H118" s="115">
        <f t="shared" si="18"/>
        <v>0.37499999999999989</v>
      </c>
      <c r="J118" s="292">
        <v>7.0000000000000007E-2</v>
      </c>
      <c r="K118" s="115">
        <f t="shared" si="19"/>
        <v>0.30499999999999988</v>
      </c>
      <c r="M118" s="123">
        <f t="shared" si="21"/>
        <v>0.32241014799154322</v>
      </c>
      <c r="N118" s="120">
        <v>1.91</v>
      </c>
      <c r="O118" s="126">
        <f t="shared" si="13"/>
        <v>0</v>
      </c>
      <c r="P118" s="79">
        <f t="shared" si="20"/>
        <v>0</v>
      </c>
      <c r="Q118" s="97"/>
    </row>
    <row r="119" spans="2:17">
      <c r="B119" s="35" t="s">
        <v>923</v>
      </c>
      <c r="C119" s="120">
        <v>0.31900000000000001</v>
      </c>
      <c r="D119" s="110">
        <v>0</v>
      </c>
      <c r="E119" s="110">
        <v>0</v>
      </c>
      <c r="F119" s="120">
        <v>1.1599999999999999</v>
      </c>
      <c r="G119" s="120">
        <v>0.92400000000000004</v>
      </c>
      <c r="H119" s="115">
        <f t="shared" si="18"/>
        <v>-0.84099999999999997</v>
      </c>
      <c r="J119" s="292">
        <v>0.11799999999999999</v>
      </c>
      <c r="K119" s="115">
        <f t="shared" si="19"/>
        <v>-0.95899999999999996</v>
      </c>
      <c r="M119" s="123">
        <f t="shared" si="21"/>
        <v>-0.75039123630672921</v>
      </c>
      <c r="N119" s="120">
        <v>1.419</v>
      </c>
      <c r="O119" s="126">
        <f t="shared" si="13"/>
        <v>2.6575726117571082E-4</v>
      </c>
      <c r="P119" s="79">
        <f t="shared" si="20"/>
        <v>1.4964446092372109E-2</v>
      </c>
      <c r="Q119" s="97"/>
    </row>
    <row r="120" spans="2:17">
      <c r="B120" s="35" t="s">
        <v>924</v>
      </c>
      <c r="C120" s="120">
        <v>126.496</v>
      </c>
      <c r="D120" s="110">
        <v>0</v>
      </c>
      <c r="E120" s="110">
        <v>0</v>
      </c>
      <c r="F120" s="120">
        <v>132.14099999999999</v>
      </c>
      <c r="G120" s="120">
        <v>128.292</v>
      </c>
      <c r="H120" s="115">
        <f t="shared" si="18"/>
        <v>-5.644999999999996</v>
      </c>
      <c r="J120" s="292">
        <v>10.571</v>
      </c>
      <c r="K120" s="115">
        <f t="shared" si="19"/>
        <v>-16.215999999999994</v>
      </c>
      <c r="M120" s="123">
        <f t="shared" si="21"/>
        <v>-0.11362744548461233</v>
      </c>
      <c r="N120" s="120">
        <v>372.93400000000003</v>
      </c>
      <c r="O120" s="126">
        <f t="shared" si="13"/>
        <v>6.9844903762722024E-2</v>
      </c>
      <c r="P120" s="79">
        <f t="shared" si="20"/>
        <v>9.0178126773976394E-2</v>
      </c>
      <c r="Q120" s="97"/>
    </row>
    <row r="121" spans="2:17">
      <c r="B121" s="35" t="s">
        <v>925</v>
      </c>
      <c r="C121" s="120">
        <v>12.912000000000001</v>
      </c>
      <c r="D121" s="110">
        <v>0</v>
      </c>
      <c r="E121" s="110">
        <v>0</v>
      </c>
      <c r="F121" s="120">
        <v>12.249000000000001</v>
      </c>
      <c r="G121" s="120">
        <v>11.893000000000001</v>
      </c>
      <c r="H121" s="115">
        <f t="shared" si="18"/>
        <v>0.66300000000000026</v>
      </c>
      <c r="J121" s="292">
        <v>1.0720000000000001</v>
      </c>
      <c r="K121" s="115">
        <f t="shared" si="19"/>
        <v>-0.40899999999999981</v>
      </c>
      <c r="M121" s="123">
        <f t="shared" si="21"/>
        <v>-3.0703400645597158E-2</v>
      </c>
      <c r="N121" s="120">
        <v>34.780999999999999</v>
      </c>
      <c r="O121" s="126">
        <f t="shared" si="13"/>
        <v>6.5139558146246638E-3</v>
      </c>
      <c r="P121" s="79">
        <f t="shared" si="20"/>
        <v>6.1406984026824178E-4</v>
      </c>
      <c r="Q121" s="97"/>
    </row>
    <row r="122" spans="2:17">
      <c r="B122" s="35" t="s">
        <v>926</v>
      </c>
      <c r="C122" s="120">
        <v>18.739999999999998</v>
      </c>
      <c r="D122" s="110">
        <v>0</v>
      </c>
      <c r="E122" s="110">
        <v>0</v>
      </c>
      <c r="F122" s="120">
        <v>14.061</v>
      </c>
      <c r="G122" s="120">
        <v>11.624000000000001</v>
      </c>
      <c r="H122" s="115">
        <f t="shared" si="18"/>
        <v>4.6789999999999985</v>
      </c>
      <c r="J122" s="292">
        <v>1.125</v>
      </c>
      <c r="K122" s="115">
        <f t="shared" si="19"/>
        <v>3.5539999999999985</v>
      </c>
      <c r="M122" s="123">
        <f t="shared" si="21"/>
        <v>0.23403134465955475</v>
      </c>
      <c r="N122" s="120">
        <v>33.981999999999999</v>
      </c>
      <c r="O122" s="126">
        <f t="shared" si="13"/>
        <v>0</v>
      </c>
      <c r="P122" s="79">
        <f t="shared" si="20"/>
        <v>0</v>
      </c>
      <c r="Q122" s="97"/>
    </row>
    <row r="123" spans="2:17">
      <c r="B123" s="35" t="s">
        <v>927</v>
      </c>
      <c r="C123" s="120">
        <v>1.94</v>
      </c>
      <c r="D123" s="110">
        <v>0</v>
      </c>
      <c r="E123" s="110">
        <v>0</v>
      </c>
      <c r="F123" s="120">
        <v>1.718</v>
      </c>
      <c r="G123" s="120">
        <v>1.6679999999999999</v>
      </c>
      <c r="H123" s="115">
        <f t="shared" si="18"/>
        <v>0.22199999999999998</v>
      </c>
      <c r="J123" s="292">
        <v>0.13700000000000001</v>
      </c>
      <c r="K123" s="115">
        <f t="shared" si="19"/>
        <v>8.4999999999999964E-2</v>
      </c>
      <c r="M123" s="123">
        <f t="shared" si="21"/>
        <v>4.5822102425875991E-2</v>
      </c>
      <c r="N123" s="120">
        <v>4.3890000000000002</v>
      </c>
      <c r="O123" s="126">
        <f t="shared" si="13"/>
        <v>0</v>
      </c>
      <c r="P123" s="79">
        <f t="shared" si="20"/>
        <v>0</v>
      </c>
      <c r="Q123" s="97"/>
    </row>
    <row r="124" spans="2:17">
      <c r="B124" s="35" t="s">
        <v>928</v>
      </c>
      <c r="C124" s="120">
        <v>6.3230000000000004</v>
      </c>
      <c r="D124" s="110">
        <v>0</v>
      </c>
      <c r="E124" s="110">
        <v>0</v>
      </c>
      <c r="F124" s="120">
        <v>7.3920000000000003</v>
      </c>
      <c r="G124" s="120">
        <v>7.1769999999999996</v>
      </c>
      <c r="H124" s="115">
        <f t="shared" si="18"/>
        <v>-1.069</v>
      </c>
      <c r="J124" s="292">
        <v>0.59099999999999997</v>
      </c>
      <c r="K124" s="115">
        <f t="shared" si="19"/>
        <v>-1.66</v>
      </c>
      <c r="M124" s="123">
        <f t="shared" si="21"/>
        <v>-0.20794187648753598</v>
      </c>
      <c r="N124" s="120">
        <v>18.077000000000002</v>
      </c>
      <c r="O124" s="126">
        <f t="shared" si="13"/>
        <v>3.3855489853934638E-3</v>
      </c>
      <c r="P124" s="79">
        <f t="shared" si="20"/>
        <v>1.463905422621691E-2</v>
      </c>
      <c r="Q124" s="97"/>
    </row>
    <row r="125" spans="2:17">
      <c r="B125" s="35" t="s">
        <v>929</v>
      </c>
      <c r="C125" s="120">
        <v>0.45</v>
      </c>
      <c r="D125" s="110">
        <v>0</v>
      </c>
      <c r="E125" s="110">
        <v>0</v>
      </c>
      <c r="F125" s="120">
        <v>0.34699999999999998</v>
      </c>
      <c r="G125" s="120">
        <v>0.27400000000000002</v>
      </c>
      <c r="H125" s="115">
        <f t="shared" si="18"/>
        <v>0.10300000000000004</v>
      </c>
      <c r="J125" s="292">
        <v>2.8000000000000001E-2</v>
      </c>
      <c r="K125" s="115">
        <f t="shared" si="19"/>
        <v>7.5000000000000039E-2</v>
      </c>
      <c r="M125" s="123">
        <f t="shared" si="21"/>
        <v>0.20000000000000009</v>
      </c>
      <c r="N125" s="120">
        <v>0.79400000000000004</v>
      </c>
      <c r="O125" s="126">
        <f t="shared" si="13"/>
        <v>0</v>
      </c>
      <c r="P125" s="79">
        <f t="shared" si="20"/>
        <v>0</v>
      </c>
      <c r="Q125" s="97"/>
    </row>
    <row r="126" spans="2:17">
      <c r="B126" s="35" t="s">
        <v>930</v>
      </c>
      <c r="C126" s="120">
        <v>4.3999999999999997E-2</v>
      </c>
      <c r="D126" s="110">
        <v>0</v>
      </c>
      <c r="E126" s="110">
        <v>0</v>
      </c>
      <c r="F126" s="120">
        <v>4.5999999999999999E-2</v>
      </c>
      <c r="G126" s="120">
        <v>4.4999999999999998E-2</v>
      </c>
      <c r="H126" s="115">
        <f t="shared" si="18"/>
        <v>-2.0000000000000018E-3</v>
      </c>
      <c r="J126" s="292">
        <v>4.0000000000000001E-3</v>
      </c>
      <c r="K126" s="115">
        <f t="shared" si="19"/>
        <v>-6.0000000000000019E-3</v>
      </c>
      <c r="M126" s="123">
        <f t="shared" si="21"/>
        <v>-0.12000000000000004</v>
      </c>
      <c r="N126" s="120">
        <v>6.6000000000000003E-2</v>
      </c>
      <c r="O126" s="126">
        <f t="shared" si="13"/>
        <v>1.23608028453819E-5</v>
      </c>
      <c r="P126" s="79">
        <f t="shared" si="20"/>
        <v>1.7799556097349945E-5</v>
      </c>
      <c r="Q126" s="97"/>
    </row>
    <row r="127" spans="2:17">
      <c r="B127" s="35" t="s">
        <v>931</v>
      </c>
      <c r="C127" s="120">
        <v>17.117000000000001</v>
      </c>
      <c r="D127" s="110">
        <v>0</v>
      </c>
      <c r="E127" s="110">
        <v>0</v>
      </c>
      <c r="F127" s="120">
        <v>16.745000000000001</v>
      </c>
      <c r="G127" s="120">
        <v>16.257000000000001</v>
      </c>
      <c r="H127" s="115">
        <f t="shared" si="18"/>
        <v>0.37199999999999989</v>
      </c>
      <c r="J127" s="292">
        <v>1.375</v>
      </c>
      <c r="K127" s="115">
        <f t="shared" si="19"/>
        <v>-1.0030000000000001</v>
      </c>
      <c r="M127" s="123">
        <f t="shared" si="21"/>
        <v>-5.5353200883002211E-2</v>
      </c>
      <c r="N127" s="120">
        <v>26.41</v>
      </c>
      <c r="O127" s="126">
        <f t="shared" si="13"/>
        <v>4.9461939870687269E-3</v>
      </c>
      <c r="P127" s="79">
        <f t="shared" si="20"/>
        <v>1.5155023862065695E-3</v>
      </c>
      <c r="Q127" s="97"/>
    </row>
    <row r="128" spans="2:17">
      <c r="B128" s="35" t="s">
        <v>932</v>
      </c>
      <c r="C128" s="120">
        <v>29.998000000000001</v>
      </c>
      <c r="D128" s="110">
        <v>0</v>
      </c>
      <c r="E128" s="110">
        <v>0</v>
      </c>
      <c r="F128" s="120">
        <v>31.989000000000001</v>
      </c>
      <c r="G128" s="120">
        <v>31.056999999999999</v>
      </c>
      <c r="H128" s="115">
        <f t="shared" si="18"/>
        <v>-1.9909999999999997</v>
      </c>
      <c r="J128" s="292">
        <v>2.5590000000000002</v>
      </c>
      <c r="K128" s="115">
        <f t="shared" si="19"/>
        <v>-4.55</v>
      </c>
      <c r="M128" s="123">
        <f t="shared" si="21"/>
        <v>-0.13170082204469144</v>
      </c>
      <c r="N128" s="120">
        <v>47.234000000000002</v>
      </c>
      <c r="O128" s="126">
        <f t="shared" si="13"/>
        <v>8.846214569678313E-3</v>
      </c>
      <c r="P128" s="79">
        <f t="shared" si="20"/>
        <v>1.534385340739591E-2</v>
      </c>
      <c r="Q128" s="97"/>
    </row>
    <row r="129" spans="2:17">
      <c r="B129" s="35" t="s">
        <v>933</v>
      </c>
      <c r="C129" s="120">
        <v>0.1</v>
      </c>
      <c r="D129" s="110">
        <v>0</v>
      </c>
      <c r="E129" s="110">
        <v>0</v>
      </c>
      <c r="F129" s="120">
        <v>3.3000000000000002E-2</v>
      </c>
      <c r="G129" s="120">
        <v>0.02</v>
      </c>
      <c r="H129" s="115">
        <f t="shared" si="18"/>
        <v>6.7000000000000004E-2</v>
      </c>
      <c r="J129" s="292">
        <v>3.0000000000000001E-3</v>
      </c>
      <c r="K129" s="115">
        <f t="shared" si="19"/>
        <v>6.4000000000000001E-2</v>
      </c>
      <c r="M129" s="123">
        <f t="shared" si="21"/>
        <v>1.7777777777777777</v>
      </c>
      <c r="N129" s="120">
        <v>7.6999999999999999E-2</v>
      </c>
      <c r="O129" s="126">
        <f t="shared" si="13"/>
        <v>0</v>
      </c>
      <c r="P129" s="79">
        <f t="shared" si="20"/>
        <v>0</v>
      </c>
      <c r="Q129" s="97"/>
    </row>
    <row r="130" spans="2:17">
      <c r="B130" s="35" t="s">
        <v>934</v>
      </c>
      <c r="C130" s="120">
        <v>14.625</v>
      </c>
      <c r="D130" s="110">
        <v>0</v>
      </c>
      <c r="E130" s="110">
        <v>0</v>
      </c>
      <c r="F130" s="120">
        <v>13.154999999999999</v>
      </c>
      <c r="G130" s="120">
        <v>12.772</v>
      </c>
      <c r="H130" s="115">
        <f t="shared" si="18"/>
        <v>1.4700000000000006</v>
      </c>
      <c r="J130" s="292">
        <v>1.052</v>
      </c>
      <c r="K130" s="115">
        <f t="shared" si="19"/>
        <v>0.41800000000000059</v>
      </c>
      <c r="M130" s="123">
        <f t="shared" si="21"/>
        <v>2.9422115858379717E-2</v>
      </c>
      <c r="N130" s="120">
        <v>20.571000000000002</v>
      </c>
      <c r="O130" s="126">
        <f t="shared" si="13"/>
        <v>0</v>
      </c>
      <c r="P130" s="79">
        <f t="shared" si="20"/>
        <v>0</v>
      </c>
      <c r="Q130" s="97"/>
    </row>
    <row r="131" spans="2:17">
      <c r="B131" s="35" t="s">
        <v>935</v>
      </c>
      <c r="C131" s="120">
        <v>17.898</v>
      </c>
      <c r="D131" s="110">
        <v>0</v>
      </c>
      <c r="E131" s="110">
        <v>0</v>
      </c>
      <c r="F131" s="120">
        <v>15.926</v>
      </c>
      <c r="G131" s="120">
        <v>15.462</v>
      </c>
      <c r="H131" s="115">
        <f t="shared" si="18"/>
        <v>1.9719999999999995</v>
      </c>
      <c r="J131" s="292">
        <v>1.4059999999999999</v>
      </c>
      <c r="K131" s="115">
        <f t="shared" si="19"/>
        <v>0.56599999999999961</v>
      </c>
      <c r="M131" s="123">
        <f t="shared" si="21"/>
        <v>3.2656358181398545E-2</v>
      </c>
      <c r="N131" s="120">
        <v>35.353999999999999</v>
      </c>
      <c r="O131" s="126">
        <f t="shared" si="13"/>
        <v>0</v>
      </c>
      <c r="P131" s="79">
        <f t="shared" si="20"/>
        <v>0</v>
      </c>
      <c r="Q131" s="97"/>
    </row>
    <row r="132" spans="2:17">
      <c r="B132" s="35" t="s">
        <v>936</v>
      </c>
      <c r="C132" s="120">
        <v>0.4</v>
      </c>
      <c r="D132" s="110">
        <v>0</v>
      </c>
      <c r="E132" s="110">
        <v>0</v>
      </c>
      <c r="F132" s="120">
        <v>0.245</v>
      </c>
      <c r="G132" s="120">
        <v>0.17599999999999999</v>
      </c>
      <c r="H132" s="115">
        <f t="shared" si="18"/>
        <v>0.15500000000000003</v>
      </c>
      <c r="J132" s="292">
        <v>0.02</v>
      </c>
      <c r="K132" s="115">
        <f t="shared" si="19"/>
        <v>0.13500000000000004</v>
      </c>
      <c r="M132" s="123">
        <f t="shared" si="21"/>
        <v>0.50943396226415105</v>
      </c>
      <c r="N132" s="120">
        <v>0.13500000000000001</v>
      </c>
      <c r="O132" s="126">
        <f t="shared" si="13"/>
        <v>0</v>
      </c>
      <c r="P132" s="79">
        <f t="shared" si="20"/>
        <v>0</v>
      </c>
      <c r="Q132" s="97"/>
    </row>
    <row r="133" spans="2:17">
      <c r="B133" s="35" t="s">
        <v>937</v>
      </c>
      <c r="C133" s="120">
        <v>0.4</v>
      </c>
      <c r="D133" s="110">
        <v>0</v>
      </c>
      <c r="E133" s="110">
        <v>0</v>
      </c>
      <c r="F133" s="120">
        <v>0.34399999999999997</v>
      </c>
      <c r="G133" s="120">
        <v>0.25700000000000001</v>
      </c>
      <c r="H133" s="115">
        <f t="shared" si="18"/>
        <v>5.600000000000005E-2</v>
      </c>
      <c r="J133" s="292">
        <v>2.8000000000000001E-2</v>
      </c>
      <c r="K133" s="115">
        <f t="shared" si="19"/>
        <v>2.8000000000000049E-2</v>
      </c>
      <c r="M133" s="123">
        <f t="shared" si="21"/>
        <v>7.5268817204301203E-2</v>
      </c>
      <c r="N133" s="120">
        <v>0.91200000000000003</v>
      </c>
      <c r="O133" s="126">
        <f t="shared" si="13"/>
        <v>0</v>
      </c>
      <c r="P133" s="79">
        <f t="shared" si="20"/>
        <v>0</v>
      </c>
      <c r="Q133" s="97"/>
    </row>
    <row r="134" spans="2:17">
      <c r="B134" s="35" t="s">
        <v>938</v>
      </c>
      <c r="C134" s="120">
        <v>0.23100000000000001</v>
      </c>
      <c r="D134" s="110">
        <v>0</v>
      </c>
      <c r="E134" s="110">
        <v>0</v>
      </c>
      <c r="F134" s="120">
        <v>0.20599999999999999</v>
      </c>
      <c r="G134" s="120">
        <v>0.14599999999999999</v>
      </c>
      <c r="H134" s="115">
        <f t="shared" si="18"/>
        <v>2.5000000000000022E-2</v>
      </c>
      <c r="J134" s="292">
        <v>1.6E-2</v>
      </c>
      <c r="K134" s="115">
        <f t="shared" si="19"/>
        <v>9.0000000000000219E-3</v>
      </c>
      <c r="M134" s="123">
        <f t="shared" si="21"/>
        <v>4.0540540540540647E-2</v>
      </c>
      <c r="N134" s="120">
        <v>0.34300000000000003</v>
      </c>
      <c r="O134" s="126">
        <f t="shared" si="13"/>
        <v>0</v>
      </c>
      <c r="P134" s="79">
        <f t="shared" si="20"/>
        <v>0</v>
      </c>
      <c r="Q134" s="97"/>
    </row>
    <row r="135" spans="2:17">
      <c r="B135" s="35" t="s">
        <v>939</v>
      </c>
      <c r="C135" s="120">
        <v>0.108</v>
      </c>
      <c r="D135" s="110">
        <v>0</v>
      </c>
      <c r="E135" s="110">
        <v>0</v>
      </c>
      <c r="F135" s="120">
        <v>9.0999999999999998E-2</v>
      </c>
      <c r="G135" s="120">
        <v>6.0999999999999999E-2</v>
      </c>
      <c r="H135" s="115">
        <f t="shared" si="18"/>
        <v>1.7000000000000001E-2</v>
      </c>
      <c r="J135" s="292">
        <v>7.0000000000000001E-3</v>
      </c>
      <c r="K135" s="115">
        <f t="shared" si="19"/>
        <v>1.0000000000000002E-2</v>
      </c>
      <c r="M135" s="123">
        <f t="shared" si="21"/>
        <v>0.10204081632653063</v>
      </c>
      <c r="N135" s="120">
        <v>0.23100000000000001</v>
      </c>
      <c r="O135" s="126">
        <f t="shared" si="13"/>
        <v>0</v>
      </c>
      <c r="P135" s="79">
        <f t="shared" si="20"/>
        <v>0</v>
      </c>
      <c r="Q135" s="97"/>
    </row>
    <row r="136" spans="2:17">
      <c r="B136" s="35" t="s">
        <v>940</v>
      </c>
      <c r="C136" s="120">
        <v>0.1</v>
      </c>
      <c r="D136" s="110">
        <v>0</v>
      </c>
      <c r="E136" s="110">
        <v>0</v>
      </c>
      <c r="F136" s="120">
        <v>8.8999999999999996E-2</v>
      </c>
      <c r="G136" s="120">
        <v>5.8999999999999997E-2</v>
      </c>
      <c r="H136" s="115">
        <f t="shared" si="18"/>
        <v>1.100000000000001E-2</v>
      </c>
      <c r="J136" s="292">
        <v>7.0000000000000001E-3</v>
      </c>
      <c r="K136" s="115">
        <f t="shared" si="19"/>
        <v>4.0000000000000096E-3</v>
      </c>
      <c r="M136" s="123">
        <f t="shared" si="21"/>
        <v>4.1666666666666768E-2</v>
      </c>
      <c r="N136" s="120">
        <v>5.8999999999999997E-2</v>
      </c>
      <c r="O136" s="126">
        <f t="shared" si="13"/>
        <v>0</v>
      </c>
      <c r="P136" s="79">
        <f t="shared" si="20"/>
        <v>0</v>
      </c>
      <c r="Q136" s="97"/>
    </row>
    <row r="137" spans="2:17">
      <c r="B137" s="35" t="s">
        <v>941</v>
      </c>
      <c r="C137" s="120">
        <v>0.1</v>
      </c>
      <c r="D137" s="110">
        <v>0</v>
      </c>
      <c r="E137" s="110">
        <v>0</v>
      </c>
      <c r="F137" s="120">
        <v>6.8000000000000005E-2</v>
      </c>
      <c r="G137" s="120">
        <v>0.05</v>
      </c>
      <c r="H137" s="115">
        <f t="shared" si="18"/>
        <v>3.2000000000000001E-2</v>
      </c>
      <c r="J137" s="292">
        <v>5.0000000000000001E-3</v>
      </c>
      <c r="K137" s="115">
        <f t="shared" si="19"/>
        <v>2.7E-2</v>
      </c>
      <c r="M137" s="123">
        <f t="shared" si="21"/>
        <v>0.36986301369863006</v>
      </c>
      <c r="N137" s="120">
        <v>0.21199999999999999</v>
      </c>
      <c r="O137" s="126">
        <f t="shared" si="13"/>
        <v>0</v>
      </c>
      <c r="P137" s="79">
        <f t="shared" si="20"/>
        <v>0</v>
      </c>
      <c r="Q137" s="97"/>
    </row>
    <row r="138" spans="2:17">
      <c r="B138" s="35" t="s">
        <v>942</v>
      </c>
      <c r="C138" s="120">
        <v>0.1</v>
      </c>
      <c r="D138" s="110">
        <v>0</v>
      </c>
      <c r="E138" s="110">
        <v>0</v>
      </c>
      <c r="F138" s="120">
        <v>0.115</v>
      </c>
      <c r="G138" s="120">
        <v>0.08</v>
      </c>
      <c r="H138" s="115">
        <f>+C138+D138-E138-F138</f>
        <v>-1.4999999999999999E-2</v>
      </c>
      <c r="J138" s="292">
        <v>8.9999999999999993E-3</v>
      </c>
      <c r="K138" s="115">
        <f>+H138-J138</f>
        <v>-2.4E-2</v>
      </c>
      <c r="M138" s="123">
        <f>+IF(ISERROR(K138/(F138+J138)),0,K138/(F138+J138))</f>
        <v>-0.19354838709677419</v>
      </c>
      <c r="N138" s="120">
        <v>0.121</v>
      </c>
      <c r="O138" s="126">
        <f t="shared" si="13"/>
        <v>2.2661471883200147E-5</v>
      </c>
      <c r="P138" s="79">
        <f>(M138^2*O138)*100</f>
        <v>8.4892090301270055E-5</v>
      </c>
      <c r="Q138" s="97"/>
    </row>
    <row r="139" spans="2:17">
      <c r="B139" s="35" t="s">
        <v>943</v>
      </c>
      <c r="C139" s="120">
        <v>0.2</v>
      </c>
      <c r="D139" s="110">
        <v>0</v>
      </c>
      <c r="E139" s="110">
        <v>0</v>
      </c>
      <c r="F139" s="120">
        <v>0.157</v>
      </c>
      <c r="G139" s="120">
        <v>9.0999999999999998E-2</v>
      </c>
      <c r="H139" s="115">
        <f t="shared" ref="H139:H162" si="22">+C139+D139-E139-F139</f>
        <v>4.300000000000001E-2</v>
      </c>
      <c r="J139" s="292">
        <v>1.2999999999999999E-2</v>
      </c>
      <c r="K139" s="115">
        <f t="shared" ref="K139:K162" si="23">+H139-J139</f>
        <v>3.0000000000000013E-2</v>
      </c>
      <c r="M139" s="123">
        <f>+IF(ISERROR(K139/(F139+J139)),0,K139/(F139+J139))</f>
        <v>0.17647058823529418</v>
      </c>
      <c r="N139" s="120">
        <v>0.13800000000000001</v>
      </c>
      <c r="O139" s="126">
        <f t="shared" si="13"/>
        <v>0</v>
      </c>
      <c r="P139" s="79">
        <f t="shared" ref="P139:P162" si="24">(M139^2*O139)*100</f>
        <v>0</v>
      </c>
      <c r="Q139" s="97"/>
    </row>
    <row r="140" spans="2:17">
      <c r="B140" s="35" t="s">
        <v>944</v>
      </c>
      <c r="C140" s="120">
        <v>8.19</v>
      </c>
      <c r="D140" s="110">
        <v>0</v>
      </c>
      <c r="E140" s="110">
        <v>0</v>
      </c>
      <c r="F140" s="120">
        <v>5.1219999999999999</v>
      </c>
      <c r="G140" s="120">
        <v>4.9720000000000004</v>
      </c>
      <c r="H140" s="115">
        <f t="shared" si="22"/>
        <v>3.0679999999999996</v>
      </c>
      <c r="J140" s="292">
        <v>0.41</v>
      </c>
      <c r="K140" s="115">
        <f t="shared" si="23"/>
        <v>2.6579999999999995</v>
      </c>
      <c r="M140" s="123">
        <f t="shared" ref="M140:M162" si="25">+IF(ISERROR(K140/(F140+J140)),0,K140/(F140+J140))</f>
        <v>0.48047722342733179</v>
      </c>
      <c r="N140" s="120">
        <v>5.3490000000000002</v>
      </c>
      <c r="O140" s="126">
        <f t="shared" si="13"/>
        <v>0</v>
      </c>
      <c r="P140" s="79">
        <f t="shared" si="24"/>
        <v>0</v>
      </c>
      <c r="Q140" s="97"/>
    </row>
    <row r="141" spans="2:17">
      <c r="B141" s="35" t="s">
        <v>945</v>
      </c>
      <c r="C141" s="120">
        <v>0.13300000000000001</v>
      </c>
      <c r="D141" s="110">
        <v>0</v>
      </c>
      <c r="E141" s="110">
        <v>0</v>
      </c>
      <c r="F141" s="120">
        <v>0.154</v>
      </c>
      <c r="G141" s="120">
        <v>0.109</v>
      </c>
      <c r="H141" s="115">
        <f t="shared" si="22"/>
        <v>-2.0999999999999991E-2</v>
      </c>
      <c r="J141" s="292">
        <v>1.2E-2</v>
      </c>
      <c r="K141" s="115">
        <f t="shared" si="23"/>
        <v>-3.2999999999999988E-2</v>
      </c>
      <c r="M141" s="123">
        <f t="shared" si="25"/>
        <v>-0.19879518072289148</v>
      </c>
      <c r="N141" s="120">
        <v>0.222</v>
      </c>
      <c r="O141" s="126">
        <f t="shared" si="13"/>
        <v>4.1577245934466387E-5</v>
      </c>
      <c r="P141" s="79">
        <f t="shared" si="24"/>
        <v>1.6431129635155269E-4</v>
      </c>
      <c r="Q141" s="97"/>
    </row>
    <row r="142" spans="2:17">
      <c r="B142" s="35" t="s">
        <v>946</v>
      </c>
      <c r="C142" s="120">
        <v>2.8370000000000002</v>
      </c>
      <c r="D142" s="110">
        <v>0</v>
      </c>
      <c r="E142" s="110">
        <v>0</v>
      </c>
      <c r="F142" s="120">
        <v>2.7719999999999998</v>
      </c>
      <c r="G142" s="120">
        <v>2.2999999999999998</v>
      </c>
      <c r="H142" s="115">
        <f t="shared" si="22"/>
        <v>6.5000000000000391E-2</v>
      </c>
      <c r="J142" s="292">
        <v>0.23200000000000001</v>
      </c>
      <c r="K142" s="115">
        <f t="shared" si="23"/>
        <v>-0.16699999999999962</v>
      </c>
      <c r="M142" s="123">
        <f t="shared" si="25"/>
        <v>-5.5592543275632365E-2</v>
      </c>
      <c r="N142" s="120">
        <v>5.8049999999999997</v>
      </c>
      <c r="O142" s="126">
        <f t="shared" ref="O142:O205" si="26">IF(K142&lt;0,N142/$N$263,0)</f>
        <v>1.087188795718817E-3</v>
      </c>
      <c r="P142" s="79">
        <f t="shared" si="24"/>
        <v>3.359990532352996E-4</v>
      </c>
      <c r="Q142" s="97"/>
    </row>
    <row r="143" spans="2:17">
      <c r="B143" s="35" t="s">
        <v>947</v>
      </c>
      <c r="C143" s="120">
        <v>6.3E-2</v>
      </c>
      <c r="D143" s="110">
        <v>0</v>
      </c>
      <c r="E143" s="110">
        <v>0</v>
      </c>
      <c r="F143" s="120">
        <v>3.4000000000000002E-2</v>
      </c>
      <c r="G143" s="120">
        <v>3.3000000000000002E-2</v>
      </c>
      <c r="H143" s="115">
        <f t="shared" si="22"/>
        <v>2.8999999999999998E-2</v>
      </c>
      <c r="J143" s="292">
        <v>3.0000000000000001E-3</v>
      </c>
      <c r="K143" s="115">
        <f t="shared" si="23"/>
        <v>2.5999999999999999E-2</v>
      </c>
      <c r="M143" s="123">
        <f t="shared" si="25"/>
        <v>0.70270270270270252</v>
      </c>
      <c r="N143" s="120">
        <v>0.106</v>
      </c>
      <c r="O143" s="126">
        <f t="shared" si="26"/>
        <v>0</v>
      </c>
      <c r="P143" s="79">
        <f t="shared" si="24"/>
        <v>0</v>
      </c>
      <c r="Q143" s="97"/>
    </row>
    <row r="144" spans="2:17">
      <c r="B144" s="35" t="s">
        <v>948</v>
      </c>
      <c r="C144" s="120">
        <v>0.129</v>
      </c>
      <c r="D144" s="110">
        <v>0</v>
      </c>
      <c r="E144" s="110">
        <v>0</v>
      </c>
      <c r="F144" s="120">
        <v>0.128</v>
      </c>
      <c r="G144" s="120">
        <v>0.124</v>
      </c>
      <c r="H144" s="115">
        <f t="shared" si="22"/>
        <v>1.0000000000000009E-3</v>
      </c>
      <c r="J144" s="292">
        <v>0.01</v>
      </c>
      <c r="K144" s="115">
        <f t="shared" si="23"/>
        <v>-8.9999999999999993E-3</v>
      </c>
      <c r="M144" s="123">
        <f t="shared" si="25"/>
        <v>-6.521739130434781E-2</v>
      </c>
      <c r="N144" s="120">
        <v>0.21099999999999999</v>
      </c>
      <c r="O144" s="126">
        <f t="shared" si="26"/>
        <v>3.9517112126902735E-5</v>
      </c>
      <c r="P144" s="79">
        <f t="shared" si="24"/>
        <v>1.6807845422595676E-5</v>
      </c>
      <c r="Q144" s="97"/>
    </row>
    <row r="145" spans="2:17">
      <c r="B145" s="35" t="s">
        <v>949</v>
      </c>
      <c r="C145" s="120">
        <v>0.54700000000000004</v>
      </c>
      <c r="D145" s="110">
        <v>0</v>
      </c>
      <c r="E145" s="110">
        <v>0</v>
      </c>
      <c r="F145" s="120">
        <v>0.435</v>
      </c>
      <c r="G145" s="120">
        <v>0.42199999999999999</v>
      </c>
      <c r="H145" s="115">
        <f t="shared" si="22"/>
        <v>0.11200000000000004</v>
      </c>
      <c r="J145" s="292">
        <v>3.5000000000000003E-2</v>
      </c>
      <c r="K145" s="115">
        <f t="shared" si="23"/>
        <v>7.7000000000000041E-2</v>
      </c>
      <c r="M145" s="123">
        <f t="shared" si="25"/>
        <v>0.16382978723404265</v>
      </c>
      <c r="N145" s="120">
        <v>0.57199999999999995</v>
      </c>
      <c r="O145" s="126">
        <f t="shared" si="26"/>
        <v>0</v>
      </c>
      <c r="P145" s="79">
        <f t="shared" si="24"/>
        <v>0</v>
      </c>
      <c r="Q145" s="97"/>
    </row>
    <row r="146" spans="2:17">
      <c r="B146" s="35" t="s">
        <v>950</v>
      </c>
      <c r="C146" s="120">
        <v>2.7429999999999999</v>
      </c>
      <c r="D146" s="110">
        <v>0</v>
      </c>
      <c r="E146" s="110">
        <v>0</v>
      </c>
      <c r="F146" s="120">
        <v>3.0289999999999999</v>
      </c>
      <c r="G146" s="120">
        <v>2.9409999999999998</v>
      </c>
      <c r="H146" s="115">
        <f t="shared" si="22"/>
        <v>-0.28600000000000003</v>
      </c>
      <c r="J146" s="292">
        <v>0.247</v>
      </c>
      <c r="K146" s="115">
        <f t="shared" si="23"/>
        <v>-0.53300000000000003</v>
      </c>
      <c r="M146" s="123">
        <f t="shared" si="25"/>
        <v>-0.16269841269841273</v>
      </c>
      <c r="N146" s="120">
        <v>5.8780000000000001</v>
      </c>
      <c r="O146" s="126">
        <f t="shared" si="26"/>
        <v>1.1008605928053759E-3</v>
      </c>
      <c r="P146" s="79">
        <f t="shared" si="24"/>
        <v>2.9140631401263508E-3</v>
      </c>
      <c r="Q146" s="97"/>
    </row>
    <row r="147" spans="2:17">
      <c r="B147" s="35" t="s">
        <v>951</v>
      </c>
      <c r="C147" s="120">
        <v>0.43</v>
      </c>
      <c r="D147" s="110">
        <v>0</v>
      </c>
      <c r="E147" s="110">
        <v>0</v>
      </c>
      <c r="F147" s="120">
        <v>0.23599999999999999</v>
      </c>
      <c r="G147" s="120">
        <v>0.14799999999999999</v>
      </c>
      <c r="H147" s="115">
        <f t="shared" si="22"/>
        <v>0.19400000000000001</v>
      </c>
      <c r="J147" s="292">
        <v>1.9E-2</v>
      </c>
      <c r="K147" s="115">
        <f t="shared" si="23"/>
        <v>0.17500000000000002</v>
      </c>
      <c r="M147" s="123">
        <f t="shared" si="25"/>
        <v>0.68627450980392157</v>
      </c>
      <c r="N147" s="120">
        <v>0.48199999999999998</v>
      </c>
      <c r="O147" s="126">
        <f t="shared" si="26"/>
        <v>0</v>
      </c>
      <c r="P147" s="79">
        <f t="shared" si="24"/>
        <v>0</v>
      </c>
      <c r="Q147" s="97"/>
    </row>
    <row r="148" spans="2:17">
      <c r="B148" s="35" t="s">
        <v>952</v>
      </c>
      <c r="C148" s="120">
        <v>5.8999999999999997E-2</v>
      </c>
      <c r="D148" s="110">
        <v>0</v>
      </c>
      <c r="E148" s="110">
        <v>0</v>
      </c>
      <c r="F148" s="120">
        <v>2.5999999999999999E-2</v>
      </c>
      <c r="G148" s="120">
        <v>1.7000000000000001E-2</v>
      </c>
      <c r="H148" s="115">
        <f t="shared" si="22"/>
        <v>3.3000000000000002E-2</v>
      </c>
      <c r="J148" s="292">
        <v>2E-3</v>
      </c>
      <c r="K148" s="115">
        <f t="shared" si="23"/>
        <v>3.1E-2</v>
      </c>
      <c r="M148" s="123">
        <f t="shared" si="25"/>
        <v>1.1071428571428572</v>
      </c>
      <c r="N148" s="120">
        <v>0.09</v>
      </c>
      <c r="O148" s="126">
        <f t="shared" si="26"/>
        <v>0</v>
      </c>
      <c r="P148" s="79">
        <f t="shared" si="24"/>
        <v>0</v>
      </c>
      <c r="Q148" s="97"/>
    </row>
    <row r="149" spans="2:17">
      <c r="B149" s="35" t="s">
        <v>953</v>
      </c>
      <c r="C149" s="120">
        <v>0</v>
      </c>
      <c r="D149" s="110">
        <v>0</v>
      </c>
      <c r="E149" s="110">
        <v>0</v>
      </c>
      <c r="F149" s="120">
        <v>0.01</v>
      </c>
      <c r="G149" s="120">
        <v>6.0000000000000001E-3</v>
      </c>
      <c r="H149" s="115">
        <f t="shared" si="22"/>
        <v>-0.01</v>
      </c>
      <c r="J149" s="292">
        <v>1E-3</v>
      </c>
      <c r="K149" s="115">
        <f t="shared" si="23"/>
        <v>-1.0999999999999999E-2</v>
      </c>
      <c r="M149" s="123">
        <f t="shared" si="25"/>
        <v>-1</v>
      </c>
      <c r="N149" s="120">
        <v>0.02</v>
      </c>
      <c r="O149" s="126">
        <f t="shared" si="26"/>
        <v>3.7456978319339091E-6</v>
      </c>
      <c r="P149" s="79">
        <f t="shared" si="24"/>
        <v>3.7456978319339089E-4</v>
      </c>
      <c r="Q149" s="97"/>
    </row>
    <row r="150" spans="2:17">
      <c r="B150" s="35" t="s">
        <v>954</v>
      </c>
      <c r="C150" s="120">
        <v>0.19600000000000001</v>
      </c>
      <c r="D150" s="110">
        <v>0</v>
      </c>
      <c r="E150" s="110">
        <v>0</v>
      </c>
      <c r="F150" s="120">
        <v>0.13700000000000001</v>
      </c>
      <c r="G150" s="120">
        <v>0.13300000000000001</v>
      </c>
      <c r="H150" s="115">
        <f t="shared" si="22"/>
        <v>5.8999999999999997E-2</v>
      </c>
      <c r="J150" s="292">
        <v>1.0999999999999999E-2</v>
      </c>
      <c r="K150" s="115">
        <f t="shared" si="23"/>
        <v>4.8000000000000001E-2</v>
      </c>
      <c r="M150" s="123">
        <f t="shared" si="25"/>
        <v>0.32432432432432429</v>
      </c>
      <c r="N150" s="120">
        <v>0.159</v>
      </c>
      <c r="O150" s="126">
        <f t="shared" si="26"/>
        <v>0</v>
      </c>
      <c r="P150" s="79">
        <f t="shared" si="24"/>
        <v>0</v>
      </c>
      <c r="Q150" s="97"/>
    </row>
    <row r="151" spans="2:17">
      <c r="B151" s="35" t="s">
        <v>955</v>
      </c>
      <c r="C151" s="120">
        <v>0.08</v>
      </c>
      <c r="D151" s="110">
        <v>0</v>
      </c>
      <c r="E151" s="110">
        <v>0</v>
      </c>
      <c r="F151" s="120">
        <v>7.0000000000000007E-2</v>
      </c>
      <c r="G151" s="120">
        <v>4.7E-2</v>
      </c>
      <c r="H151" s="115">
        <f t="shared" si="22"/>
        <v>9.999999999999995E-3</v>
      </c>
      <c r="J151" s="292">
        <v>8.9999999999999993E-3</v>
      </c>
      <c r="K151" s="115">
        <f t="shared" si="23"/>
        <v>9.9999999999999568E-4</v>
      </c>
      <c r="M151" s="123">
        <f t="shared" si="25"/>
        <v>1.2658227848101212E-2</v>
      </c>
      <c r="N151" s="120">
        <v>0.154</v>
      </c>
      <c r="O151" s="126">
        <f t="shared" si="26"/>
        <v>0</v>
      </c>
      <c r="P151" s="79">
        <f t="shared" si="24"/>
        <v>0</v>
      </c>
      <c r="Q151" s="97"/>
    </row>
    <row r="152" spans="2:17">
      <c r="B152" s="35" t="s">
        <v>956</v>
      </c>
      <c r="C152" s="120">
        <v>0.47</v>
      </c>
      <c r="D152" s="110">
        <v>0</v>
      </c>
      <c r="E152" s="110">
        <v>0</v>
      </c>
      <c r="F152" s="120">
        <v>0.35599999999999998</v>
      </c>
      <c r="G152" s="120">
        <v>0.27600000000000002</v>
      </c>
      <c r="H152" s="115">
        <f t="shared" si="22"/>
        <v>0.11399999999999999</v>
      </c>
      <c r="J152" s="292">
        <v>2.8000000000000001E-2</v>
      </c>
      <c r="K152" s="115">
        <f t="shared" si="23"/>
        <v>8.5999999999999993E-2</v>
      </c>
      <c r="M152" s="123">
        <f t="shared" si="25"/>
        <v>0.22395833333333331</v>
      </c>
      <c r="N152" s="120">
        <v>0.39600000000000002</v>
      </c>
      <c r="O152" s="126">
        <f t="shared" si="26"/>
        <v>0</v>
      </c>
      <c r="P152" s="79">
        <f t="shared" si="24"/>
        <v>0</v>
      </c>
      <c r="Q152" s="97"/>
    </row>
    <row r="153" spans="2:17">
      <c r="B153" s="35" t="s">
        <v>957</v>
      </c>
      <c r="C153" s="120">
        <v>0.15</v>
      </c>
      <c r="D153" s="110">
        <v>0</v>
      </c>
      <c r="E153" s="110">
        <v>0</v>
      </c>
      <c r="F153" s="120">
        <v>7.6999999999999999E-2</v>
      </c>
      <c r="G153" s="120">
        <v>5.7000000000000002E-2</v>
      </c>
      <c r="H153" s="115">
        <f t="shared" si="22"/>
        <v>7.2999999999999995E-2</v>
      </c>
      <c r="J153" s="292">
        <v>6.0000000000000001E-3</v>
      </c>
      <c r="K153" s="115">
        <f t="shared" si="23"/>
        <v>6.699999999999999E-2</v>
      </c>
      <c r="M153" s="123">
        <f t="shared" si="25"/>
        <v>0.80722891566265043</v>
      </c>
      <c r="N153" s="120">
        <v>0.18</v>
      </c>
      <c r="O153" s="126">
        <f t="shared" si="26"/>
        <v>0</v>
      </c>
      <c r="P153" s="79">
        <f t="shared" si="24"/>
        <v>0</v>
      </c>
      <c r="Q153" s="97"/>
    </row>
    <row r="154" spans="2:17">
      <c r="B154" s="35" t="s">
        <v>958</v>
      </c>
      <c r="C154" s="120">
        <v>0.13900000000000001</v>
      </c>
      <c r="D154" s="110">
        <v>0</v>
      </c>
      <c r="E154" s="110">
        <v>0</v>
      </c>
      <c r="F154" s="120">
        <v>0.11</v>
      </c>
      <c r="G154" s="120">
        <v>0.107</v>
      </c>
      <c r="H154" s="115">
        <f t="shared" si="22"/>
        <v>2.9000000000000012E-2</v>
      </c>
      <c r="J154" s="292">
        <v>8.9999999999999993E-3</v>
      </c>
      <c r="K154" s="115">
        <f t="shared" si="23"/>
        <v>2.0000000000000011E-2</v>
      </c>
      <c r="M154" s="123">
        <f t="shared" si="25"/>
        <v>0.1680672268907564</v>
      </c>
      <c r="N154" s="120">
        <v>0.13900000000000001</v>
      </c>
      <c r="O154" s="126">
        <f t="shared" si="26"/>
        <v>0</v>
      </c>
      <c r="P154" s="79">
        <f t="shared" si="24"/>
        <v>0</v>
      </c>
      <c r="Q154" s="97"/>
    </row>
    <row r="155" spans="2:17">
      <c r="B155" s="35" t="s">
        <v>959</v>
      </c>
      <c r="C155" s="120">
        <v>0.86899999999999999</v>
      </c>
      <c r="D155" s="110">
        <v>0</v>
      </c>
      <c r="E155" s="110">
        <v>0</v>
      </c>
      <c r="F155" s="120">
        <v>0.996</v>
      </c>
      <c r="G155" s="120">
        <v>0.79300000000000004</v>
      </c>
      <c r="H155" s="115">
        <f t="shared" si="22"/>
        <v>-0.127</v>
      </c>
      <c r="J155" s="292">
        <v>9.5000000000000001E-2</v>
      </c>
      <c r="K155" s="115">
        <f t="shared" si="23"/>
        <v>-0.222</v>
      </c>
      <c r="M155" s="123">
        <f t="shared" si="25"/>
        <v>-0.20348304307974335</v>
      </c>
      <c r="N155" s="120">
        <v>1.002</v>
      </c>
      <c r="O155" s="126">
        <f t="shared" si="26"/>
        <v>1.8765946137988884E-4</v>
      </c>
      <c r="P155" s="79">
        <f t="shared" si="24"/>
        <v>7.7701054579939035E-4</v>
      </c>
      <c r="Q155" s="97"/>
    </row>
    <row r="156" spans="2:17">
      <c r="B156" s="35" t="s">
        <v>960</v>
      </c>
      <c r="C156" s="120">
        <v>0</v>
      </c>
      <c r="D156" s="110">
        <v>0</v>
      </c>
      <c r="E156" s="110">
        <v>0</v>
      </c>
      <c r="F156" s="120">
        <v>2.8000000000000001E-2</v>
      </c>
      <c r="G156" s="120">
        <v>2.4E-2</v>
      </c>
      <c r="H156" s="115">
        <f t="shared" si="22"/>
        <v>-2.8000000000000001E-2</v>
      </c>
      <c r="J156" s="292">
        <v>2E-3</v>
      </c>
      <c r="K156" s="115">
        <f t="shared" si="23"/>
        <v>-0.03</v>
      </c>
      <c r="M156" s="123">
        <f t="shared" si="25"/>
        <v>-1</v>
      </c>
      <c r="N156" s="120">
        <v>1.7000000000000001E-2</v>
      </c>
      <c r="O156" s="126">
        <f t="shared" si="26"/>
        <v>3.1838431571438229E-6</v>
      </c>
      <c r="P156" s="79">
        <f t="shared" si="24"/>
        <v>3.1838431571438227E-4</v>
      </c>
      <c r="Q156" s="97"/>
    </row>
    <row r="157" spans="2:17">
      <c r="B157" s="35" t="s">
        <v>961</v>
      </c>
      <c r="C157" s="120">
        <v>0.313</v>
      </c>
      <c r="D157" s="110">
        <v>0</v>
      </c>
      <c r="E157" s="110">
        <v>0</v>
      </c>
      <c r="F157" s="120">
        <v>0.78800000000000003</v>
      </c>
      <c r="G157" s="120">
        <v>0.60099999999999998</v>
      </c>
      <c r="H157" s="115">
        <f t="shared" si="22"/>
        <v>-0.47500000000000003</v>
      </c>
      <c r="J157" s="292">
        <v>8.7999999999999995E-2</v>
      </c>
      <c r="K157" s="115">
        <f t="shared" si="23"/>
        <v>-0.56300000000000006</v>
      </c>
      <c r="M157" s="123">
        <f t="shared" si="25"/>
        <v>-0.64269406392694073</v>
      </c>
      <c r="N157" s="120">
        <v>1.0169999999999999</v>
      </c>
      <c r="O157" s="126">
        <f t="shared" si="26"/>
        <v>1.9046873475383924E-4</v>
      </c>
      <c r="P157" s="79">
        <f t="shared" si="24"/>
        <v>7.8674188906337553E-3</v>
      </c>
      <c r="Q157" s="97"/>
    </row>
    <row r="158" spans="2:17">
      <c r="B158" s="35" t="s">
        <v>962</v>
      </c>
      <c r="C158" s="120">
        <v>9.0999999999999998E-2</v>
      </c>
      <c r="D158" s="110">
        <v>0</v>
      </c>
      <c r="E158" s="110">
        <v>0</v>
      </c>
      <c r="F158" s="120">
        <v>4.5999999999999999E-2</v>
      </c>
      <c r="G158" s="120">
        <v>4.4999999999999998E-2</v>
      </c>
      <c r="H158" s="115">
        <f t="shared" si="22"/>
        <v>4.4999999999999998E-2</v>
      </c>
      <c r="J158" s="292">
        <v>4.0000000000000001E-3</v>
      </c>
      <c r="K158" s="115">
        <f t="shared" si="23"/>
        <v>4.0999999999999995E-2</v>
      </c>
      <c r="M158" s="123">
        <f t="shared" si="25"/>
        <v>0.81999999999999984</v>
      </c>
      <c r="N158" s="120">
        <v>0.13300000000000001</v>
      </c>
      <c r="O158" s="126">
        <f t="shared" si="26"/>
        <v>0</v>
      </c>
      <c r="P158" s="79">
        <f t="shared" si="24"/>
        <v>0</v>
      </c>
      <c r="Q158" s="97"/>
    </row>
    <row r="159" spans="2:17">
      <c r="B159" s="35" t="s">
        <v>963</v>
      </c>
      <c r="C159" s="120">
        <v>0.16400000000000001</v>
      </c>
      <c r="D159" s="110">
        <v>0</v>
      </c>
      <c r="E159" s="110">
        <v>0</v>
      </c>
      <c r="F159" s="120">
        <v>0.20300000000000001</v>
      </c>
      <c r="G159" s="120">
        <v>0.13900000000000001</v>
      </c>
      <c r="H159" s="115">
        <f t="shared" si="22"/>
        <v>-3.9000000000000007E-2</v>
      </c>
      <c r="J159" s="292">
        <v>1.6E-2</v>
      </c>
      <c r="K159" s="115">
        <f t="shared" si="23"/>
        <v>-5.5000000000000007E-2</v>
      </c>
      <c r="M159" s="123">
        <f t="shared" si="25"/>
        <v>-0.25114155251141551</v>
      </c>
      <c r="N159" s="120">
        <v>0.29199999999999998</v>
      </c>
      <c r="O159" s="126">
        <f t="shared" si="26"/>
        <v>5.4687188346235066E-5</v>
      </c>
      <c r="P159" s="79">
        <f t="shared" si="24"/>
        <v>3.4492346854185919E-4</v>
      </c>
      <c r="Q159" s="97"/>
    </row>
    <row r="160" spans="2:17">
      <c r="B160" s="35" t="s">
        <v>964</v>
      </c>
      <c r="C160" s="120">
        <v>0.61699999999999999</v>
      </c>
      <c r="D160" s="110">
        <v>0</v>
      </c>
      <c r="E160" s="110">
        <v>0</v>
      </c>
      <c r="F160" s="120">
        <v>0.38100000000000001</v>
      </c>
      <c r="G160" s="120">
        <v>0.37</v>
      </c>
      <c r="H160" s="115">
        <f t="shared" si="22"/>
        <v>0.23599999999999999</v>
      </c>
      <c r="J160" s="292">
        <v>3.9E-2</v>
      </c>
      <c r="K160" s="115">
        <f t="shared" si="23"/>
        <v>0.19699999999999998</v>
      </c>
      <c r="M160" s="123">
        <f t="shared" si="25"/>
        <v>0.46904761904761905</v>
      </c>
      <c r="N160" s="120">
        <v>0.82699999999999996</v>
      </c>
      <c r="O160" s="126">
        <f t="shared" si="26"/>
        <v>0</v>
      </c>
      <c r="P160" s="79">
        <f t="shared" si="24"/>
        <v>0</v>
      </c>
      <c r="Q160" s="97"/>
    </row>
    <row r="161" spans="2:17">
      <c r="B161" s="35" t="s">
        <v>965</v>
      </c>
      <c r="C161" s="120">
        <v>4.1000000000000002E-2</v>
      </c>
      <c r="D161" s="110">
        <v>0</v>
      </c>
      <c r="E161" s="110">
        <v>0</v>
      </c>
      <c r="F161" s="120">
        <v>0.01</v>
      </c>
      <c r="G161" s="120">
        <v>6.0000000000000001E-3</v>
      </c>
      <c r="H161" s="115">
        <f t="shared" si="22"/>
        <v>3.1E-2</v>
      </c>
      <c r="J161" s="292">
        <v>1E-3</v>
      </c>
      <c r="K161" s="115">
        <f t="shared" si="23"/>
        <v>0.03</v>
      </c>
      <c r="M161" s="123">
        <f t="shared" si="25"/>
        <v>2.7272727272727275</v>
      </c>
      <c r="N161" s="120">
        <v>3.1E-2</v>
      </c>
      <c r="O161" s="126">
        <f t="shared" si="26"/>
        <v>0</v>
      </c>
      <c r="P161" s="79">
        <f t="shared" si="24"/>
        <v>0</v>
      </c>
      <c r="Q161" s="97"/>
    </row>
    <row r="162" spans="2:17">
      <c r="B162" s="35" t="s">
        <v>966</v>
      </c>
      <c r="C162" s="120">
        <v>1.1639999999999999</v>
      </c>
      <c r="D162" s="110">
        <v>0</v>
      </c>
      <c r="E162" s="110">
        <v>0</v>
      </c>
      <c r="F162" s="120">
        <v>0.84799999999999998</v>
      </c>
      <c r="G162" s="120">
        <v>0.82299999999999995</v>
      </c>
      <c r="H162" s="115">
        <f t="shared" si="22"/>
        <v>0.31599999999999995</v>
      </c>
      <c r="J162" s="292">
        <v>6.8000000000000005E-2</v>
      </c>
      <c r="K162" s="115">
        <f t="shared" si="23"/>
        <v>0.24799999999999994</v>
      </c>
      <c r="M162" s="123">
        <f t="shared" si="25"/>
        <v>0.27074235807860259</v>
      </c>
      <c r="N162" s="120">
        <v>1.4650000000000001</v>
      </c>
      <c r="O162" s="126">
        <f t="shared" si="26"/>
        <v>0</v>
      </c>
      <c r="P162" s="79">
        <f t="shared" si="24"/>
        <v>0</v>
      </c>
      <c r="Q162" s="97"/>
    </row>
    <row r="163" spans="2:17">
      <c r="B163" s="35" t="s">
        <v>967</v>
      </c>
      <c r="C163" s="120">
        <v>0.54400000000000004</v>
      </c>
      <c r="D163" s="110">
        <v>0</v>
      </c>
      <c r="E163" s="110">
        <v>0</v>
      </c>
      <c r="F163" s="120">
        <v>0.65300000000000002</v>
      </c>
      <c r="G163" s="120">
        <v>0.47</v>
      </c>
      <c r="H163" s="115">
        <f>+C163+D163-E163-F163</f>
        <v>-0.10899999999999999</v>
      </c>
      <c r="J163" s="292">
        <v>5.3999999999999999E-2</v>
      </c>
      <c r="K163" s="115">
        <f>+H163-J163</f>
        <v>-0.16299999999999998</v>
      </c>
      <c r="M163" s="123">
        <f>+IF(ISERROR(K163/(F163+J163)),0,K163/(F163+J163))</f>
        <v>-0.23055162659123049</v>
      </c>
      <c r="N163" s="120">
        <v>0.86</v>
      </c>
      <c r="O163" s="126">
        <f t="shared" si="26"/>
        <v>1.6106500677315807E-4</v>
      </c>
      <c r="P163" s="79">
        <f>(M163^2*O163)*100</f>
        <v>8.5612578297766611E-4</v>
      </c>
      <c r="Q163" s="97"/>
    </row>
    <row r="164" spans="2:17">
      <c r="B164" s="35" t="s">
        <v>968</v>
      </c>
      <c r="C164" s="120">
        <v>0.96199999999999997</v>
      </c>
      <c r="D164" s="110">
        <v>0</v>
      </c>
      <c r="E164" s="110">
        <v>0</v>
      </c>
      <c r="F164" s="120">
        <v>0.88700000000000001</v>
      </c>
      <c r="G164" s="120">
        <v>0.86099999999999999</v>
      </c>
      <c r="H164" s="115">
        <f t="shared" ref="H164:H187" si="27">+C164+D164-E164-F164</f>
        <v>7.4999999999999956E-2</v>
      </c>
      <c r="J164" s="292">
        <v>7.0999999999999994E-2</v>
      </c>
      <c r="K164" s="115">
        <f t="shared" ref="K164:K187" si="28">+H164-J164</f>
        <v>3.9999999999999619E-3</v>
      </c>
      <c r="M164" s="123">
        <f>+IF(ISERROR(K164/(F164+J164)),0,K164/(F164+J164))</f>
        <v>4.1753653444676015E-3</v>
      </c>
      <c r="N164" s="120">
        <v>1.4790000000000001</v>
      </c>
      <c r="O164" s="126">
        <f t="shared" si="26"/>
        <v>0</v>
      </c>
      <c r="P164" s="79">
        <f t="shared" ref="P164:P187" si="29">(M164^2*O164)*100</f>
        <v>0</v>
      </c>
      <c r="Q164" s="97"/>
    </row>
    <row r="165" spans="2:17">
      <c r="B165" s="35" t="s">
        <v>969</v>
      </c>
      <c r="C165" s="120">
        <v>0.87</v>
      </c>
      <c r="D165" s="110">
        <v>0</v>
      </c>
      <c r="E165" s="110">
        <v>0</v>
      </c>
      <c r="F165" s="120">
        <v>1.0069999999999999</v>
      </c>
      <c r="G165" s="120">
        <v>0.79500000000000004</v>
      </c>
      <c r="H165" s="115">
        <f t="shared" si="27"/>
        <v>-0.1369999999999999</v>
      </c>
      <c r="J165" s="292">
        <v>8.1000000000000003E-2</v>
      </c>
      <c r="K165" s="115">
        <f t="shared" si="28"/>
        <v>-0.21799999999999992</v>
      </c>
      <c r="M165" s="123">
        <f t="shared" ref="M165:M187" si="30">+IF(ISERROR(K165/(F165+J165)),0,K165/(F165+J165))</f>
        <v>-0.20036764705882348</v>
      </c>
      <c r="N165" s="120">
        <v>1.6539999999999999</v>
      </c>
      <c r="O165" s="126">
        <f t="shared" si="26"/>
        <v>3.0976921070093423E-4</v>
      </c>
      <c r="P165" s="79">
        <f t="shared" si="29"/>
        <v>1.2436364593485746E-3</v>
      </c>
      <c r="Q165" s="97"/>
    </row>
    <row r="166" spans="2:17">
      <c r="B166" s="35" t="s">
        <v>970</v>
      </c>
      <c r="C166" s="120">
        <v>10.055999999999999</v>
      </c>
      <c r="D166" s="110">
        <v>0</v>
      </c>
      <c r="E166" s="110">
        <v>0</v>
      </c>
      <c r="F166" s="120">
        <v>7.1079999999999997</v>
      </c>
      <c r="G166" s="120">
        <v>6.1619999999999999</v>
      </c>
      <c r="H166" s="115">
        <f t="shared" si="27"/>
        <v>2.9479999999999995</v>
      </c>
      <c r="J166" s="292">
        <v>0.56899999999999995</v>
      </c>
      <c r="K166" s="115">
        <f t="shared" si="28"/>
        <v>2.3789999999999996</v>
      </c>
      <c r="M166" s="123">
        <f t="shared" si="30"/>
        <v>0.30988667448221957</v>
      </c>
      <c r="N166" s="120">
        <v>10.823</v>
      </c>
      <c r="O166" s="126">
        <f t="shared" si="26"/>
        <v>0</v>
      </c>
      <c r="P166" s="79">
        <f t="shared" si="29"/>
        <v>0</v>
      </c>
      <c r="Q166" s="97"/>
    </row>
    <row r="167" spans="2:17">
      <c r="B167" s="35" t="s">
        <v>971</v>
      </c>
      <c r="C167" s="120">
        <v>3.4860000000000002</v>
      </c>
      <c r="D167" s="110">
        <v>0</v>
      </c>
      <c r="E167" s="110">
        <v>0</v>
      </c>
      <c r="F167" s="120">
        <v>3.5030000000000001</v>
      </c>
      <c r="G167" s="120">
        <v>3.4009999999999998</v>
      </c>
      <c r="H167" s="115">
        <f t="shared" si="27"/>
        <v>-1.6999999999999904E-2</v>
      </c>
      <c r="J167" s="292">
        <v>0.28000000000000003</v>
      </c>
      <c r="K167" s="115">
        <f t="shared" si="28"/>
        <v>-0.29699999999999993</v>
      </c>
      <c r="M167" s="123">
        <f t="shared" si="30"/>
        <v>-7.8509119746233119E-2</v>
      </c>
      <c r="N167" s="120">
        <v>5.2249999999999996</v>
      </c>
      <c r="O167" s="126">
        <f t="shared" si="26"/>
        <v>9.785635585927337E-4</v>
      </c>
      <c r="P167" s="79">
        <f t="shared" si="29"/>
        <v>6.0315544777833738E-4</v>
      </c>
      <c r="Q167" s="97"/>
    </row>
    <row r="168" spans="2:17">
      <c r="B168" s="35" t="s">
        <v>972</v>
      </c>
      <c r="C168" s="120">
        <v>0.19</v>
      </c>
      <c r="D168" s="110">
        <v>0</v>
      </c>
      <c r="E168" s="110">
        <v>0</v>
      </c>
      <c r="F168" s="120">
        <v>0.161</v>
      </c>
      <c r="G168" s="120">
        <v>9.8000000000000004E-2</v>
      </c>
      <c r="H168" s="115">
        <f t="shared" si="27"/>
        <v>2.8999999999999998E-2</v>
      </c>
      <c r="J168" s="292">
        <v>1.2999999999999999E-2</v>
      </c>
      <c r="K168" s="115">
        <f t="shared" si="28"/>
        <v>1.6E-2</v>
      </c>
      <c r="M168" s="123">
        <f t="shared" si="30"/>
        <v>9.1954022988505746E-2</v>
      </c>
      <c r="N168" s="120">
        <v>0.314</v>
      </c>
      <c r="O168" s="126">
        <f t="shared" si="26"/>
        <v>0</v>
      </c>
      <c r="P168" s="79">
        <f t="shared" si="29"/>
        <v>0</v>
      </c>
      <c r="Q168" s="97"/>
    </row>
    <row r="169" spans="2:17">
      <c r="B169" s="35" t="s">
        <v>973</v>
      </c>
      <c r="C169" s="120">
        <v>2.74</v>
      </c>
      <c r="D169" s="110">
        <v>0</v>
      </c>
      <c r="E169" s="110">
        <v>0</v>
      </c>
      <c r="F169" s="120">
        <v>2.903</v>
      </c>
      <c r="G169" s="120">
        <v>2.8180000000000001</v>
      </c>
      <c r="H169" s="115">
        <f t="shared" si="27"/>
        <v>-0.16299999999999981</v>
      </c>
      <c r="J169" s="292">
        <v>0.64</v>
      </c>
      <c r="K169" s="115">
        <f t="shared" si="28"/>
        <v>-0.80299999999999983</v>
      </c>
      <c r="M169" s="123">
        <f t="shared" si="30"/>
        <v>-0.22664408693197849</v>
      </c>
      <c r="N169" s="120">
        <v>6.9939999999999998</v>
      </c>
      <c r="O169" s="126">
        <f t="shared" si="26"/>
        <v>1.3098705318272878E-3</v>
      </c>
      <c r="P169" s="79">
        <f t="shared" si="29"/>
        <v>6.7284829743193848E-3</v>
      </c>
      <c r="Q169" s="97"/>
    </row>
    <row r="170" spans="2:17">
      <c r="B170" s="35" t="s">
        <v>974</v>
      </c>
      <c r="C170" s="120">
        <v>9.9130000000000003</v>
      </c>
      <c r="D170" s="110">
        <v>0</v>
      </c>
      <c r="E170" s="110">
        <v>0</v>
      </c>
      <c r="F170" s="120">
        <v>7.7960000000000003</v>
      </c>
      <c r="G170" s="120">
        <v>7.569</v>
      </c>
      <c r="H170" s="115">
        <f t="shared" si="27"/>
        <v>2.117</v>
      </c>
      <c r="J170" s="292">
        <v>0.624</v>
      </c>
      <c r="K170" s="115">
        <f t="shared" si="28"/>
        <v>1.4929999999999999</v>
      </c>
      <c r="M170" s="123">
        <f t="shared" si="30"/>
        <v>0.17731591448931114</v>
      </c>
      <c r="N170" s="120">
        <v>12.85</v>
      </c>
      <c r="O170" s="126">
        <f t="shared" si="26"/>
        <v>0</v>
      </c>
      <c r="P170" s="79">
        <f t="shared" si="29"/>
        <v>0</v>
      </c>
      <c r="Q170" s="97"/>
    </row>
    <row r="171" spans="2:17">
      <c r="B171" s="35" t="s">
        <v>975</v>
      </c>
      <c r="C171" s="120">
        <v>7.0000000000000007E-2</v>
      </c>
      <c r="D171" s="110">
        <v>0</v>
      </c>
      <c r="E171" s="110">
        <v>0</v>
      </c>
      <c r="F171" s="120">
        <v>0.54900000000000004</v>
      </c>
      <c r="G171" s="120">
        <v>0.53300000000000003</v>
      </c>
      <c r="H171" s="115">
        <f t="shared" si="27"/>
        <v>-0.47900000000000004</v>
      </c>
      <c r="J171" s="292">
        <v>4.3999999999999997E-2</v>
      </c>
      <c r="K171" s="115">
        <f t="shared" si="28"/>
        <v>-0.52300000000000002</v>
      </c>
      <c r="M171" s="123">
        <f t="shared" si="30"/>
        <v>-0.88195615514333892</v>
      </c>
      <c r="N171" s="120">
        <v>1.0580000000000001</v>
      </c>
      <c r="O171" s="126">
        <f t="shared" si="26"/>
        <v>1.9814741530930379E-4</v>
      </c>
      <c r="P171" s="79">
        <f t="shared" si="29"/>
        <v>1.5412830510576896E-2</v>
      </c>
      <c r="Q171" s="97"/>
    </row>
    <row r="172" spans="2:17">
      <c r="B172" s="35" t="s">
        <v>976</v>
      </c>
      <c r="C172" s="120">
        <v>0.19600000000000001</v>
      </c>
      <c r="D172" s="110">
        <v>0</v>
      </c>
      <c r="E172" s="110">
        <v>0</v>
      </c>
      <c r="F172" s="120">
        <v>0.39500000000000002</v>
      </c>
      <c r="G172" s="120">
        <v>0.255</v>
      </c>
      <c r="H172" s="115">
        <f t="shared" si="27"/>
        <v>-0.19900000000000001</v>
      </c>
      <c r="J172" s="292">
        <v>3.2000000000000001E-2</v>
      </c>
      <c r="K172" s="115">
        <f t="shared" si="28"/>
        <v>-0.23100000000000001</v>
      </c>
      <c r="M172" s="123">
        <f t="shared" si="30"/>
        <v>-0.54098360655737698</v>
      </c>
      <c r="N172" s="120">
        <v>0.42299999999999999</v>
      </c>
      <c r="O172" s="126">
        <f t="shared" si="26"/>
        <v>7.9221509145402169E-5</v>
      </c>
      <c r="P172" s="79">
        <f t="shared" si="29"/>
        <v>2.3185225331723448E-3</v>
      </c>
      <c r="Q172" s="97"/>
    </row>
    <row r="173" spans="2:17">
      <c r="B173" s="35" t="s">
        <v>977</v>
      </c>
      <c r="C173" s="120">
        <v>1.0329999999999999</v>
      </c>
      <c r="D173" s="110">
        <v>0</v>
      </c>
      <c r="E173" s="110">
        <v>0</v>
      </c>
      <c r="F173" s="120">
        <v>0.55000000000000004</v>
      </c>
      <c r="G173" s="120">
        <v>0.41699999999999998</v>
      </c>
      <c r="H173" s="115">
        <f t="shared" si="27"/>
        <v>0.48299999999999987</v>
      </c>
      <c r="J173" s="292">
        <v>5.1999999999999998E-2</v>
      </c>
      <c r="K173" s="115">
        <f t="shared" si="28"/>
        <v>0.43099999999999988</v>
      </c>
      <c r="M173" s="123">
        <f t="shared" si="30"/>
        <v>0.71594684385382035</v>
      </c>
      <c r="N173" s="120">
        <v>0.97299999999999998</v>
      </c>
      <c r="O173" s="126">
        <f t="shared" si="26"/>
        <v>0</v>
      </c>
      <c r="P173" s="79">
        <f t="shared" si="29"/>
        <v>0</v>
      </c>
      <c r="Q173" s="97"/>
    </row>
    <row r="174" spans="2:17">
      <c r="B174" s="35" t="s">
        <v>978</v>
      </c>
      <c r="C174" s="120">
        <v>0.2</v>
      </c>
      <c r="D174" s="110">
        <v>0</v>
      </c>
      <c r="E174" s="110">
        <v>0</v>
      </c>
      <c r="F174" s="120">
        <v>0.23300000000000001</v>
      </c>
      <c r="G174" s="120">
        <v>0.17199999999999999</v>
      </c>
      <c r="H174" s="115">
        <f t="shared" si="27"/>
        <v>-3.3000000000000002E-2</v>
      </c>
      <c r="J174" s="292">
        <v>1.9E-2</v>
      </c>
      <c r="K174" s="115">
        <f t="shared" si="28"/>
        <v>-5.2000000000000005E-2</v>
      </c>
      <c r="M174" s="123">
        <f t="shared" si="30"/>
        <v>-0.20634920634920637</v>
      </c>
      <c r="N174" s="120">
        <v>0.373</v>
      </c>
      <c r="O174" s="126">
        <f t="shared" si="26"/>
        <v>6.9857264565567403E-5</v>
      </c>
      <c r="P174" s="79">
        <f t="shared" si="29"/>
        <v>2.9745219731874253E-4</v>
      </c>
      <c r="Q174" s="97"/>
    </row>
    <row r="175" spans="2:17">
      <c r="B175" s="35" t="s">
        <v>979</v>
      </c>
      <c r="C175" s="120">
        <v>2.3E-2</v>
      </c>
      <c r="D175" s="110">
        <v>0</v>
      </c>
      <c r="E175" s="110">
        <v>0</v>
      </c>
      <c r="F175" s="120">
        <v>2.1000000000000001E-2</v>
      </c>
      <c r="G175" s="120">
        <v>1.4E-2</v>
      </c>
      <c r="H175" s="115">
        <f t="shared" si="27"/>
        <v>1.9999999999999983E-3</v>
      </c>
      <c r="J175" s="292">
        <v>2E-3</v>
      </c>
      <c r="K175" s="115">
        <f t="shared" si="28"/>
        <v>0</v>
      </c>
      <c r="M175" s="123">
        <f t="shared" si="30"/>
        <v>0</v>
      </c>
      <c r="N175" s="120">
        <v>3.6999999999999998E-2</v>
      </c>
      <c r="O175" s="126">
        <f t="shared" si="26"/>
        <v>0</v>
      </c>
      <c r="P175" s="79">
        <f t="shared" si="29"/>
        <v>0</v>
      </c>
      <c r="Q175" s="97"/>
    </row>
    <row r="176" spans="2:17">
      <c r="B176" s="35" t="s">
        <v>980</v>
      </c>
      <c r="C176" s="120">
        <v>7.0720000000000001</v>
      </c>
      <c r="D176" s="110">
        <v>0</v>
      </c>
      <c r="E176" s="110">
        <v>0</v>
      </c>
      <c r="F176" s="120">
        <v>7.66</v>
      </c>
      <c r="G176" s="120">
        <v>6.1989999999999998</v>
      </c>
      <c r="H176" s="115">
        <f t="shared" si="27"/>
        <v>-0.58800000000000008</v>
      </c>
      <c r="J176" s="292">
        <v>0.61299999999999999</v>
      </c>
      <c r="K176" s="115">
        <f t="shared" si="28"/>
        <v>-1.2010000000000001</v>
      </c>
      <c r="M176" s="123">
        <f t="shared" si="30"/>
        <v>-0.14517103831741812</v>
      </c>
      <c r="N176" s="120">
        <v>13.403</v>
      </c>
      <c r="O176" s="126">
        <f t="shared" si="26"/>
        <v>2.5101794020705092E-3</v>
      </c>
      <c r="P176" s="79">
        <f t="shared" si="29"/>
        <v>5.2901103051377681E-3</v>
      </c>
      <c r="Q176" s="97"/>
    </row>
    <row r="177" spans="2:17">
      <c r="B177" s="35" t="s">
        <v>981</v>
      </c>
      <c r="C177" s="120">
        <v>1E-3</v>
      </c>
      <c r="D177" s="110">
        <v>0</v>
      </c>
      <c r="E177" s="110">
        <v>0</v>
      </c>
      <c r="F177" s="120">
        <v>5.0000000000000001E-3</v>
      </c>
      <c r="G177" s="120">
        <v>3.0000000000000001E-3</v>
      </c>
      <c r="H177" s="115">
        <f t="shared" si="27"/>
        <v>-4.0000000000000001E-3</v>
      </c>
      <c r="J177" s="292">
        <v>0</v>
      </c>
      <c r="K177" s="115">
        <f t="shared" si="28"/>
        <v>-4.0000000000000001E-3</v>
      </c>
      <c r="M177" s="123">
        <f t="shared" si="30"/>
        <v>-0.8</v>
      </c>
      <c r="N177" s="120">
        <v>1.0999999999999999E-2</v>
      </c>
      <c r="O177" s="126">
        <f t="shared" si="26"/>
        <v>2.0601338075636499E-6</v>
      </c>
      <c r="P177" s="79">
        <f t="shared" si="29"/>
        <v>1.3184856368407362E-4</v>
      </c>
      <c r="Q177" s="97"/>
    </row>
    <row r="178" spans="2:17">
      <c r="B178" s="35" t="s">
        <v>982</v>
      </c>
      <c r="C178" s="120">
        <v>6.0000000000000001E-3</v>
      </c>
      <c r="D178" s="110">
        <v>0</v>
      </c>
      <c r="E178" s="110">
        <v>0</v>
      </c>
      <c r="F178" s="120">
        <v>0.25</v>
      </c>
      <c r="G178" s="120">
        <v>0.19900000000000001</v>
      </c>
      <c r="H178" s="115">
        <f t="shared" si="27"/>
        <v>-0.24399999999999999</v>
      </c>
      <c r="J178" s="292">
        <v>2.1999999999999999E-2</v>
      </c>
      <c r="K178" s="115">
        <f t="shared" si="28"/>
        <v>-0.26600000000000001</v>
      </c>
      <c r="M178" s="123">
        <f t="shared" si="30"/>
        <v>-0.9779411764705882</v>
      </c>
      <c r="N178" s="120">
        <v>0.374</v>
      </c>
      <c r="O178" s="126">
        <f t="shared" si="26"/>
        <v>7.0044549457164103E-5</v>
      </c>
      <c r="P178" s="79">
        <f t="shared" si="29"/>
        <v>6.6988431841899631E-3</v>
      </c>
      <c r="Q178" s="97"/>
    </row>
    <row r="179" spans="2:17">
      <c r="B179" s="35" t="s">
        <v>983</v>
      </c>
      <c r="C179" s="120">
        <v>13.871</v>
      </c>
      <c r="D179" s="110">
        <v>0</v>
      </c>
      <c r="E179" s="110">
        <v>0</v>
      </c>
      <c r="F179" s="120">
        <v>9.0660000000000007</v>
      </c>
      <c r="G179" s="120">
        <v>8.8019999999999996</v>
      </c>
      <c r="H179" s="115">
        <f t="shared" si="27"/>
        <v>4.8049999999999997</v>
      </c>
      <c r="J179" s="292">
        <v>2.5830000000000002</v>
      </c>
      <c r="K179" s="115">
        <f t="shared" si="28"/>
        <v>2.2219999999999995</v>
      </c>
      <c r="M179" s="123">
        <f t="shared" si="30"/>
        <v>0.19074598677998106</v>
      </c>
      <c r="N179" s="120">
        <v>19.565999999999999</v>
      </c>
      <c r="O179" s="126">
        <f t="shared" si="26"/>
        <v>0</v>
      </c>
      <c r="P179" s="79">
        <f t="shared" si="29"/>
        <v>0</v>
      </c>
      <c r="Q179" s="97"/>
    </row>
    <row r="180" spans="2:17">
      <c r="B180" s="35" t="s">
        <v>984</v>
      </c>
      <c r="C180" s="120">
        <v>205.66499999999999</v>
      </c>
      <c r="D180" s="110">
        <v>0</v>
      </c>
      <c r="E180" s="110">
        <v>0</v>
      </c>
      <c r="F180" s="120">
        <v>193.63200000000001</v>
      </c>
      <c r="G180" s="120">
        <v>187.99299999999999</v>
      </c>
      <c r="H180" s="115">
        <f t="shared" si="27"/>
        <v>12.032999999999987</v>
      </c>
      <c r="J180" s="292">
        <v>15.99</v>
      </c>
      <c r="K180" s="115">
        <f t="shared" si="28"/>
        <v>-3.9570000000000132</v>
      </c>
      <c r="M180" s="123">
        <f t="shared" si="30"/>
        <v>-1.8876835446661196E-2</v>
      </c>
      <c r="N180" s="120">
        <v>724.08</v>
      </c>
      <c r="O180" s="126">
        <f t="shared" si="26"/>
        <v>0.13560924430733526</v>
      </c>
      <c r="P180" s="79">
        <f t="shared" si="29"/>
        <v>4.8322308744214249E-3</v>
      </c>
      <c r="Q180" s="97"/>
    </row>
    <row r="181" spans="2:17">
      <c r="B181" s="35" t="s">
        <v>985</v>
      </c>
      <c r="C181" s="120">
        <v>616.79999999999995</v>
      </c>
      <c r="D181" s="110">
        <v>0</v>
      </c>
      <c r="E181" s="110">
        <v>0</v>
      </c>
      <c r="F181" s="120">
        <v>409.274</v>
      </c>
      <c r="G181" s="120">
        <v>397.35399999999998</v>
      </c>
      <c r="H181" s="115">
        <f t="shared" si="27"/>
        <v>207.52599999999995</v>
      </c>
      <c r="J181" s="292">
        <v>32.741999999999997</v>
      </c>
      <c r="K181" s="115">
        <f t="shared" si="28"/>
        <v>174.78399999999996</v>
      </c>
      <c r="M181" s="123">
        <f t="shared" si="30"/>
        <v>0.39542460001447899</v>
      </c>
      <c r="N181" s="120">
        <v>1294.6679999999999</v>
      </c>
      <c r="O181" s="126">
        <f t="shared" si="26"/>
        <v>0</v>
      </c>
      <c r="P181" s="79">
        <f t="shared" si="29"/>
        <v>0</v>
      </c>
      <c r="Q181" s="97"/>
    </row>
    <row r="182" spans="2:17">
      <c r="B182" s="35" t="s">
        <v>986</v>
      </c>
      <c r="C182" s="120">
        <v>7.0759999999999996</v>
      </c>
      <c r="D182" s="110">
        <v>0</v>
      </c>
      <c r="E182" s="110">
        <v>0</v>
      </c>
      <c r="F182" s="120">
        <v>8.5289999999999999</v>
      </c>
      <c r="G182" s="120">
        <v>8.2799999999999994</v>
      </c>
      <c r="H182" s="115">
        <f t="shared" si="27"/>
        <v>-1.4530000000000003</v>
      </c>
      <c r="J182" s="292">
        <v>0.78300000000000003</v>
      </c>
      <c r="K182" s="115">
        <f t="shared" si="28"/>
        <v>-2.2360000000000002</v>
      </c>
      <c r="M182" s="123">
        <f t="shared" si="30"/>
        <v>-0.24012027491408938</v>
      </c>
      <c r="N182" s="120">
        <v>34.719000000000001</v>
      </c>
      <c r="O182" s="126">
        <f t="shared" si="26"/>
        <v>6.5023441513456697E-3</v>
      </c>
      <c r="P182" s="79">
        <f t="shared" si="29"/>
        <v>3.7491051024518614E-2</v>
      </c>
      <c r="Q182" s="97"/>
    </row>
    <row r="183" spans="2:17">
      <c r="B183" s="35" t="s">
        <v>987</v>
      </c>
      <c r="C183" s="120">
        <v>18.087</v>
      </c>
      <c r="D183" s="110">
        <v>0</v>
      </c>
      <c r="E183" s="110">
        <v>0</v>
      </c>
      <c r="F183" s="120">
        <v>11.472</v>
      </c>
      <c r="G183" s="120">
        <v>11.138</v>
      </c>
      <c r="H183" s="115">
        <f t="shared" si="27"/>
        <v>6.6150000000000002</v>
      </c>
      <c r="J183" s="292">
        <v>0.98199999999999998</v>
      </c>
      <c r="K183" s="115">
        <f t="shared" si="28"/>
        <v>5.633</v>
      </c>
      <c r="M183" s="123">
        <f t="shared" si="30"/>
        <v>0.4523044804881966</v>
      </c>
      <c r="N183" s="120">
        <v>49.290999999999997</v>
      </c>
      <c r="O183" s="126">
        <f t="shared" si="26"/>
        <v>0</v>
      </c>
      <c r="P183" s="79">
        <f t="shared" si="29"/>
        <v>0</v>
      </c>
      <c r="Q183" s="97"/>
    </row>
    <row r="184" spans="2:17">
      <c r="B184" s="35" t="s">
        <v>988</v>
      </c>
      <c r="C184" s="120">
        <v>22.795000000000002</v>
      </c>
      <c r="D184" s="110">
        <v>0</v>
      </c>
      <c r="E184" s="110">
        <v>0</v>
      </c>
      <c r="F184" s="120">
        <v>16.257999999999999</v>
      </c>
      <c r="G184" s="120">
        <v>15.784000000000001</v>
      </c>
      <c r="H184" s="115">
        <f t="shared" si="27"/>
        <v>6.5370000000000026</v>
      </c>
      <c r="J184" s="292">
        <v>1.5960000000000001</v>
      </c>
      <c r="K184" s="115">
        <f t="shared" si="28"/>
        <v>4.9410000000000025</v>
      </c>
      <c r="M184" s="123">
        <f t="shared" si="30"/>
        <v>0.27674470706844417</v>
      </c>
      <c r="N184" s="120">
        <v>50.566000000000003</v>
      </c>
      <c r="O184" s="126">
        <f t="shared" si="26"/>
        <v>0</v>
      </c>
      <c r="P184" s="79">
        <f t="shared" si="29"/>
        <v>0</v>
      </c>
      <c r="Q184" s="97"/>
    </row>
    <row r="185" spans="2:17">
      <c r="B185" s="35" t="s">
        <v>989</v>
      </c>
      <c r="C185" s="120">
        <v>2E-3</v>
      </c>
      <c r="D185" s="110">
        <v>0</v>
      </c>
      <c r="E185" s="110">
        <v>0</v>
      </c>
      <c r="F185" s="120">
        <v>1E-3</v>
      </c>
      <c r="G185" s="120">
        <v>1E-3</v>
      </c>
      <c r="H185" s="115">
        <f t="shared" si="27"/>
        <v>1E-3</v>
      </c>
      <c r="J185" s="292">
        <v>0</v>
      </c>
      <c r="K185" s="115">
        <f t="shared" si="28"/>
        <v>1E-3</v>
      </c>
      <c r="M185" s="123">
        <f t="shared" si="30"/>
        <v>1</v>
      </c>
      <c r="N185" s="120">
        <v>2E-3</v>
      </c>
      <c r="O185" s="126">
        <f t="shared" si="26"/>
        <v>0</v>
      </c>
      <c r="P185" s="79">
        <f t="shared" si="29"/>
        <v>0</v>
      </c>
      <c r="Q185" s="97"/>
    </row>
    <row r="186" spans="2:17">
      <c r="B186" s="35" t="s">
        <v>990</v>
      </c>
      <c r="C186" s="120">
        <v>1.4999999999999999E-2</v>
      </c>
      <c r="D186" s="110">
        <v>0</v>
      </c>
      <c r="E186" s="110">
        <v>0</v>
      </c>
      <c r="F186" s="120">
        <v>1.2999999999999999E-2</v>
      </c>
      <c r="G186" s="120">
        <v>7.0000000000000001E-3</v>
      </c>
      <c r="H186" s="115">
        <f t="shared" si="27"/>
        <v>2E-3</v>
      </c>
      <c r="J186" s="292">
        <v>1E-3</v>
      </c>
      <c r="K186" s="115">
        <f t="shared" si="28"/>
        <v>1E-3</v>
      </c>
      <c r="M186" s="123">
        <f t="shared" si="30"/>
        <v>7.1428571428571438E-2</v>
      </c>
      <c r="N186" s="120">
        <v>3.5000000000000003E-2</v>
      </c>
      <c r="O186" s="126">
        <f t="shared" si="26"/>
        <v>0</v>
      </c>
      <c r="P186" s="79">
        <f t="shared" si="29"/>
        <v>0</v>
      </c>
      <c r="Q186" s="97"/>
    </row>
    <row r="187" spans="2:17">
      <c r="B187" s="35" t="s">
        <v>991</v>
      </c>
      <c r="C187" s="120">
        <v>4.0000000000000001E-3</v>
      </c>
      <c r="D187" s="110">
        <v>0</v>
      </c>
      <c r="E187" s="110">
        <v>0</v>
      </c>
      <c r="F187" s="120">
        <v>8.0000000000000002E-3</v>
      </c>
      <c r="G187" s="120">
        <v>8.0000000000000002E-3</v>
      </c>
      <c r="H187" s="115">
        <f t="shared" si="27"/>
        <v>-4.0000000000000001E-3</v>
      </c>
      <c r="J187" s="292">
        <v>1E-3</v>
      </c>
      <c r="K187" s="115">
        <f t="shared" si="28"/>
        <v>-5.0000000000000001E-3</v>
      </c>
      <c r="M187" s="123">
        <f t="shared" si="30"/>
        <v>-0.55555555555555547</v>
      </c>
      <c r="N187" s="120">
        <v>2.3E-2</v>
      </c>
      <c r="O187" s="126">
        <f t="shared" si="26"/>
        <v>4.307552506723995E-6</v>
      </c>
      <c r="P187" s="79">
        <f t="shared" si="29"/>
        <v>1.3294915144209857E-4</v>
      </c>
      <c r="Q187" s="97"/>
    </row>
    <row r="188" spans="2:17">
      <c r="B188" s="35" t="s">
        <v>992</v>
      </c>
      <c r="C188" s="120">
        <v>15.125</v>
      </c>
      <c r="D188" s="110">
        <v>0</v>
      </c>
      <c r="E188" s="110">
        <v>0</v>
      </c>
      <c r="F188" s="120">
        <v>18.042000000000002</v>
      </c>
      <c r="G188" s="120">
        <v>17.515999999999998</v>
      </c>
      <c r="H188" s="115">
        <f>+C188+D188-E188-F188</f>
        <v>-2.9170000000000016</v>
      </c>
      <c r="J188" s="292">
        <v>1.5880000000000001</v>
      </c>
      <c r="K188" s="115">
        <f>+H188-J188</f>
        <v>-4.5050000000000017</v>
      </c>
      <c r="M188" s="123">
        <f>+IF(ISERROR(K188/(F188+J188)),0,K188/(F188+J188))</f>
        <v>-0.22949566989302095</v>
      </c>
      <c r="N188" s="120">
        <v>37.970999999999997</v>
      </c>
      <c r="O188" s="126">
        <f t="shared" si="26"/>
        <v>7.1113946188181218E-3</v>
      </c>
      <c r="P188" s="79">
        <f>(M188^2*O188)*100</f>
        <v>3.7454479852248604E-2</v>
      </c>
      <c r="Q188" s="97"/>
    </row>
    <row r="189" spans="2:17">
      <c r="B189" s="35" t="s">
        <v>993</v>
      </c>
      <c r="C189" s="120">
        <v>83.198999999999998</v>
      </c>
      <c r="D189" s="110">
        <v>0</v>
      </c>
      <c r="E189" s="110">
        <v>0</v>
      </c>
      <c r="F189" s="120">
        <v>79.861000000000004</v>
      </c>
      <c r="G189" s="120">
        <v>77.534999999999997</v>
      </c>
      <c r="H189" s="115">
        <f t="shared" ref="H189:H212" si="31">+C189+D189-E189-F189</f>
        <v>3.3379999999999939</v>
      </c>
      <c r="J189" s="292">
        <v>7.0279999999999996</v>
      </c>
      <c r="K189" s="115">
        <f t="shared" ref="K189:K212" si="32">+H189-J189</f>
        <v>-3.6900000000000057</v>
      </c>
      <c r="M189" s="123">
        <f>+IF(ISERROR(K189/(F189+J189)),0,K189/(F189+J189))</f>
        <v>-4.2467976383661975E-2</v>
      </c>
      <c r="N189" s="120">
        <v>206.81</v>
      </c>
      <c r="O189" s="126">
        <f t="shared" si="26"/>
        <v>3.8732388431112583E-2</v>
      </c>
      <c r="P189" s="79">
        <f t="shared" ref="P189:P212" si="33">(M189^2*O189)*100</f>
        <v>6.9854986476733634E-3</v>
      </c>
      <c r="Q189" s="97"/>
    </row>
    <row r="190" spans="2:17">
      <c r="B190" s="35" t="s">
        <v>994</v>
      </c>
      <c r="C190" s="120">
        <v>4.49</v>
      </c>
      <c r="D190" s="110">
        <v>0</v>
      </c>
      <c r="E190" s="110">
        <v>0</v>
      </c>
      <c r="F190" s="120">
        <v>5.1630000000000003</v>
      </c>
      <c r="G190" s="120">
        <v>5.0129999999999999</v>
      </c>
      <c r="H190" s="115">
        <f t="shared" si="31"/>
        <v>-0.67300000000000004</v>
      </c>
      <c r="J190" s="292">
        <v>0.45400000000000001</v>
      </c>
      <c r="K190" s="115">
        <f t="shared" si="32"/>
        <v>-1.127</v>
      </c>
      <c r="M190" s="123">
        <f t="shared" ref="M190:M212" si="34">+IF(ISERROR(K190/(F190+J190)),0,K190/(F190+J190))</f>
        <v>-0.20064091151860425</v>
      </c>
      <c r="N190" s="120">
        <v>8.4499999999999993</v>
      </c>
      <c r="O190" s="126">
        <f t="shared" si="26"/>
        <v>1.5825573339920765E-3</v>
      </c>
      <c r="P190" s="79">
        <f t="shared" si="33"/>
        <v>6.3708655112603794E-3</v>
      </c>
      <c r="Q190" s="97"/>
    </row>
    <row r="191" spans="2:17">
      <c r="B191" s="35" t="s">
        <v>995</v>
      </c>
      <c r="C191" s="120">
        <v>51.381</v>
      </c>
      <c r="D191" s="110">
        <v>0</v>
      </c>
      <c r="E191" s="110">
        <v>0</v>
      </c>
      <c r="F191" s="120">
        <v>49.576000000000001</v>
      </c>
      <c r="G191" s="120">
        <v>48.131999999999998</v>
      </c>
      <c r="H191" s="115">
        <f t="shared" si="31"/>
        <v>1.8049999999999997</v>
      </c>
      <c r="J191" s="292">
        <v>4.3630000000000004</v>
      </c>
      <c r="K191" s="115">
        <f t="shared" si="32"/>
        <v>-2.5580000000000007</v>
      </c>
      <c r="M191" s="123">
        <f t="shared" si="34"/>
        <v>-4.7423941860249556E-2</v>
      </c>
      <c r="N191" s="120">
        <v>119.55800000000001</v>
      </c>
      <c r="O191" s="126">
        <f t="shared" si="26"/>
        <v>2.2391407069517717E-2</v>
      </c>
      <c r="P191" s="79">
        <f t="shared" si="33"/>
        <v>5.0358952098350819E-3</v>
      </c>
      <c r="Q191" s="97"/>
    </row>
    <row r="192" spans="2:17">
      <c r="B192" s="35" t="s">
        <v>996</v>
      </c>
      <c r="C192" s="120">
        <v>50.615000000000002</v>
      </c>
      <c r="D192" s="110">
        <v>0</v>
      </c>
      <c r="E192" s="110">
        <v>0</v>
      </c>
      <c r="F192" s="120">
        <v>59.573</v>
      </c>
      <c r="G192" s="120">
        <v>49.86</v>
      </c>
      <c r="H192" s="115">
        <f t="shared" si="31"/>
        <v>-8.9579999999999984</v>
      </c>
      <c r="J192" s="292">
        <v>4.766</v>
      </c>
      <c r="K192" s="115">
        <f t="shared" si="32"/>
        <v>-13.723999999999998</v>
      </c>
      <c r="M192" s="123">
        <f t="shared" si="34"/>
        <v>-0.2133076361149536</v>
      </c>
      <c r="N192" s="120">
        <v>141.07599999999999</v>
      </c>
      <c r="O192" s="126">
        <f t="shared" si="26"/>
        <v>2.6421403366895406E-2</v>
      </c>
      <c r="P192" s="79">
        <f t="shared" si="33"/>
        <v>0.12021777536520777</v>
      </c>
      <c r="Q192" s="97"/>
    </row>
    <row r="193" spans="2:17">
      <c r="B193" s="35" t="s">
        <v>997</v>
      </c>
      <c r="C193" s="120">
        <v>16.782</v>
      </c>
      <c r="D193" s="110">
        <v>0</v>
      </c>
      <c r="E193" s="110">
        <v>0</v>
      </c>
      <c r="F193" s="120">
        <v>16.22</v>
      </c>
      <c r="G193" s="120">
        <v>15.747</v>
      </c>
      <c r="H193" s="115">
        <f t="shared" si="31"/>
        <v>0.56200000000000117</v>
      </c>
      <c r="J193" s="292">
        <v>1.298</v>
      </c>
      <c r="K193" s="115">
        <f t="shared" si="32"/>
        <v>-0.73599999999999888</v>
      </c>
      <c r="M193" s="123">
        <f t="shared" si="34"/>
        <v>-4.2013928530654117E-2</v>
      </c>
      <c r="N193" s="120">
        <v>31.934999999999999</v>
      </c>
      <c r="O193" s="126">
        <f t="shared" si="26"/>
        <v>5.9809430131404686E-3</v>
      </c>
      <c r="P193" s="79">
        <f t="shared" si="33"/>
        <v>1.0557382318346774E-3</v>
      </c>
      <c r="Q193" s="97"/>
    </row>
    <row r="194" spans="2:17">
      <c r="B194" s="35" t="s">
        <v>998</v>
      </c>
      <c r="C194" s="120">
        <v>8.452</v>
      </c>
      <c r="D194" s="110">
        <v>0</v>
      </c>
      <c r="E194" s="110">
        <v>0</v>
      </c>
      <c r="F194" s="120">
        <v>14.37</v>
      </c>
      <c r="G194" s="120">
        <v>13.951000000000001</v>
      </c>
      <c r="H194" s="115">
        <f t="shared" si="31"/>
        <v>-5.9179999999999993</v>
      </c>
      <c r="J194" s="292">
        <v>1.1499999999999999</v>
      </c>
      <c r="K194" s="115">
        <f t="shared" si="32"/>
        <v>-7.0679999999999996</v>
      </c>
      <c r="M194" s="123">
        <f t="shared" si="34"/>
        <v>-0.45541237113402061</v>
      </c>
      <c r="N194" s="120">
        <v>30.978000000000002</v>
      </c>
      <c r="O194" s="126">
        <f t="shared" si="26"/>
        <v>5.8017113718824322E-3</v>
      </c>
      <c r="P194" s="79">
        <f t="shared" si="33"/>
        <v>0.12032774203955937</v>
      </c>
      <c r="Q194" s="97"/>
    </row>
    <row r="195" spans="2:17">
      <c r="B195" s="35" t="s">
        <v>999</v>
      </c>
      <c r="C195" s="120">
        <v>8.9079999999999995</v>
      </c>
      <c r="D195" s="110">
        <v>0</v>
      </c>
      <c r="E195" s="110">
        <v>0</v>
      </c>
      <c r="F195" s="120">
        <v>5.2039999999999997</v>
      </c>
      <c r="G195" s="120">
        <v>5.0519999999999996</v>
      </c>
      <c r="H195" s="115">
        <f t="shared" si="31"/>
        <v>3.7039999999999997</v>
      </c>
      <c r="J195" s="292">
        <v>0.41599999999999998</v>
      </c>
      <c r="K195" s="115">
        <f t="shared" si="32"/>
        <v>3.2879999999999998</v>
      </c>
      <c r="M195" s="123">
        <f t="shared" si="34"/>
        <v>0.58505338078291813</v>
      </c>
      <c r="N195" s="120">
        <v>12.856</v>
      </c>
      <c r="O195" s="126">
        <f t="shared" si="26"/>
        <v>0</v>
      </c>
      <c r="P195" s="79">
        <f t="shared" si="33"/>
        <v>0</v>
      </c>
      <c r="Q195" s="97"/>
    </row>
    <row r="196" spans="2:17">
      <c r="B196" s="35" t="s">
        <v>1000</v>
      </c>
      <c r="C196" s="120">
        <v>3.4049999999999998</v>
      </c>
      <c r="D196" s="110">
        <v>0</v>
      </c>
      <c r="E196" s="110">
        <v>0</v>
      </c>
      <c r="F196" s="120">
        <v>3.133</v>
      </c>
      <c r="G196" s="120">
        <v>3.0419999999999998</v>
      </c>
      <c r="H196" s="115">
        <f t="shared" si="31"/>
        <v>0.2719999999999998</v>
      </c>
      <c r="J196" s="292">
        <v>0.251</v>
      </c>
      <c r="K196" s="115">
        <f t="shared" si="32"/>
        <v>2.0999999999999797E-2</v>
      </c>
      <c r="M196" s="123">
        <f t="shared" si="34"/>
        <v>6.2056737588651887E-3</v>
      </c>
      <c r="N196" s="120">
        <v>4.867</v>
      </c>
      <c r="O196" s="126">
        <f t="shared" si="26"/>
        <v>0</v>
      </c>
      <c r="P196" s="79">
        <f t="shared" si="33"/>
        <v>0</v>
      </c>
      <c r="Q196" s="97"/>
    </row>
    <row r="197" spans="2:17">
      <c r="B197" s="35" t="s">
        <v>1001</v>
      </c>
      <c r="C197" s="120">
        <v>6.2350000000000003</v>
      </c>
      <c r="D197" s="110">
        <v>0</v>
      </c>
      <c r="E197" s="110">
        <v>0</v>
      </c>
      <c r="F197" s="120">
        <v>6.2889999999999997</v>
      </c>
      <c r="G197" s="120">
        <v>6.1059999999999999</v>
      </c>
      <c r="H197" s="115">
        <f t="shared" si="31"/>
        <v>-5.3999999999999382E-2</v>
      </c>
      <c r="J197" s="292">
        <v>0.503</v>
      </c>
      <c r="K197" s="115">
        <f t="shared" si="32"/>
        <v>-0.55699999999999938</v>
      </c>
      <c r="M197" s="123">
        <f t="shared" si="34"/>
        <v>-8.2008244994110635E-2</v>
      </c>
      <c r="N197" s="120">
        <v>12.391999999999999</v>
      </c>
      <c r="O197" s="126">
        <f t="shared" si="26"/>
        <v>2.3208343766662498E-3</v>
      </c>
      <c r="P197" s="79">
        <f t="shared" si="33"/>
        <v>1.5608428690059867E-3</v>
      </c>
      <c r="Q197" s="97"/>
    </row>
    <row r="198" spans="2:17">
      <c r="B198" s="35" t="s">
        <v>1002</v>
      </c>
      <c r="C198" s="120">
        <v>114.042</v>
      </c>
      <c r="D198" s="110">
        <v>0</v>
      </c>
      <c r="E198" s="110">
        <v>0</v>
      </c>
      <c r="F198" s="120">
        <v>110.736</v>
      </c>
      <c r="G198" s="120">
        <v>107.511</v>
      </c>
      <c r="H198" s="115">
        <f t="shared" si="31"/>
        <v>3.3059999999999974</v>
      </c>
      <c r="J198" s="292">
        <v>8.859</v>
      </c>
      <c r="K198" s="115">
        <f t="shared" si="32"/>
        <v>-5.5530000000000026</v>
      </c>
      <c r="M198" s="123">
        <f t="shared" si="34"/>
        <v>-4.6431707011162698E-2</v>
      </c>
      <c r="N198" s="120">
        <v>160.66399999999999</v>
      </c>
      <c r="O198" s="126">
        <f t="shared" si="26"/>
        <v>3.0089939823491476E-2</v>
      </c>
      <c r="P198" s="79">
        <f t="shared" si="33"/>
        <v>6.487100405181071E-3</v>
      </c>
      <c r="Q198" s="97"/>
    </row>
    <row r="199" spans="2:17">
      <c r="B199" s="35" t="s">
        <v>1003</v>
      </c>
      <c r="C199" s="120">
        <v>57.207000000000001</v>
      </c>
      <c r="D199" s="110">
        <v>0</v>
      </c>
      <c r="E199" s="110">
        <v>0</v>
      </c>
      <c r="F199" s="120">
        <v>67.403999999999996</v>
      </c>
      <c r="G199" s="120">
        <v>65.441000000000003</v>
      </c>
      <c r="H199" s="115">
        <f t="shared" si="31"/>
        <v>-10.196999999999996</v>
      </c>
      <c r="J199" s="292">
        <v>5.3920000000000003</v>
      </c>
      <c r="K199" s="115">
        <f t="shared" si="32"/>
        <v>-15.588999999999995</v>
      </c>
      <c r="M199" s="123">
        <f t="shared" si="34"/>
        <v>-0.21414638166932246</v>
      </c>
      <c r="N199" s="120">
        <v>175.15700000000001</v>
      </c>
      <c r="O199" s="126">
        <f t="shared" si="26"/>
        <v>3.2804259757402386E-2</v>
      </c>
      <c r="P199" s="79">
        <f t="shared" si="33"/>
        <v>0.15043598140725176</v>
      </c>
      <c r="Q199" s="97"/>
    </row>
    <row r="200" spans="2:17">
      <c r="B200" s="35" t="s">
        <v>1004</v>
      </c>
      <c r="C200" s="120">
        <v>134.60300000000001</v>
      </c>
      <c r="D200" s="110">
        <v>0</v>
      </c>
      <c r="E200" s="110">
        <v>0</v>
      </c>
      <c r="F200" s="120">
        <v>127.43899999999999</v>
      </c>
      <c r="G200" s="120">
        <v>123.72799999999999</v>
      </c>
      <c r="H200" s="115">
        <f t="shared" si="31"/>
        <v>7.1640000000000157</v>
      </c>
      <c r="J200" s="292">
        <v>10.506</v>
      </c>
      <c r="K200" s="115">
        <f t="shared" si="32"/>
        <v>-3.3419999999999845</v>
      </c>
      <c r="M200" s="123">
        <f t="shared" si="34"/>
        <v>-2.4227047011489977E-2</v>
      </c>
      <c r="N200" s="120">
        <v>388.012</v>
      </c>
      <c r="O200" s="126">
        <f t="shared" si="26"/>
        <v>7.2668785358216997E-2</v>
      </c>
      <c r="P200" s="79">
        <f t="shared" si="33"/>
        <v>4.2652929533441037E-3</v>
      </c>
      <c r="Q200" s="97"/>
    </row>
    <row r="201" spans="2:17">
      <c r="B201" s="35" t="s">
        <v>1005</v>
      </c>
      <c r="C201" s="120">
        <v>13.593999999999999</v>
      </c>
      <c r="D201" s="110">
        <v>0</v>
      </c>
      <c r="E201" s="110">
        <v>0</v>
      </c>
      <c r="F201" s="120">
        <v>11.494999999999999</v>
      </c>
      <c r="G201" s="120">
        <v>11.16</v>
      </c>
      <c r="H201" s="115">
        <f t="shared" si="31"/>
        <v>2.0990000000000002</v>
      </c>
      <c r="J201" s="292">
        <v>0.94799999999999995</v>
      </c>
      <c r="K201" s="115">
        <f t="shared" si="32"/>
        <v>1.1510000000000002</v>
      </c>
      <c r="M201" s="123">
        <f t="shared" si="34"/>
        <v>9.2501808245599962E-2</v>
      </c>
      <c r="N201" s="120">
        <v>17.981999999999999</v>
      </c>
      <c r="O201" s="126">
        <f t="shared" si="26"/>
        <v>0</v>
      </c>
      <c r="P201" s="79">
        <f t="shared" si="33"/>
        <v>0</v>
      </c>
      <c r="Q201" s="97"/>
    </row>
    <row r="202" spans="2:17">
      <c r="B202" s="35"/>
      <c r="C202" s="120"/>
      <c r="D202" s="110"/>
      <c r="E202" s="110"/>
      <c r="F202" s="120"/>
      <c r="G202" s="120"/>
      <c r="H202" s="115">
        <f t="shared" si="31"/>
        <v>0</v>
      </c>
      <c r="J202" s="292"/>
      <c r="K202" s="115">
        <f t="shared" si="32"/>
        <v>0</v>
      </c>
      <c r="M202" s="123">
        <f t="shared" si="34"/>
        <v>0</v>
      </c>
      <c r="N202" s="120"/>
      <c r="O202" s="126">
        <f t="shared" si="26"/>
        <v>0</v>
      </c>
      <c r="P202" s="79">
        <f t="shared" si="33"/>
        <v>0</v>
      </c>
      <c r="Q202" s="97"/>
    </row>
    <row r="203" spans="2:17">
      <c r="B203" s="35"/>
      <c r="C203" s="120"/>
      <c r="D203" s="110"/>
      <c r="E203" s="110"/>
      <c r="F203" s="120"/>
      <c r="G203" s="120"/>
      <c r="H203" s="115">
        <f t="shared" si="31"/>
        <v>0</v>
      </c>
      <c r="J203" s="292"/>
      <c r="K203" s="115">
        <f t="shared" si="32"/>
        <v>0</v>
      </c>
      <c r="M203" s="123">
        <f t="shared" si="34"/>
        <v>0</v>
      </c>
      <c r="N203" s="120"/>
      <c r="O203" s="126">
        <f t="shared" si="26"/>
        <v>0</v>
      </c>
      <c r="P203" s="79">
        <f t="shared" si="33"/>
        <v>0</v>
      </c>
      <c r="Q203" s="97"/>
    </row>
    <row r="204" spans="2:17">
      <c r="B204" s="35"/>
      <c r="C204" s="110"/>
      <c r="D204" s="110"/>
      <c r="E204" s="110"/>
      <c r="F204" s="110"/>
      <c r="G204" s="110"/>
      <c r="H204" s="115">
        <f t="shared" si="31"/>
        <v>0</v>
      </c>
      <c r="J204" s="117"/>
      <c r="K204" s="115">
        <f t="shared" si="32"/>
        <v>0</v>
      </c>
      <c r="M204" s="123">
        <f t="shared" si="34"/>
        <v>0</v>
      </c>
      <c r="N204" s="120"/>
      <c r="O204" s="126">
        <f t="shared" si="26"/>
        <v>0</v>
      </c>
      <c r="P204" s="79">
        <f t="shared" si="33"/>
        <v>0</v>
      </c>
      <c r="Q204" s="97"/>
    </row>
    <row r="205" spans="2:17">
      <c r="B205" s="35"/>
      <c r="C205" s="110"/>
      <c r="D205" s="110"/>
      <c r="E205" s="110"/>
      <c r="F205" s="110"/>
      <c r="G205" s="110"/>
      <c r="H205" s="115">
        <f t="shared" si="31"/>
        <v>0</v>
      </c>
      <c r="J205" s="117"/>
      <c r="K205" s="115">
        <f t="shared" si="32"/>
        <v>0</v>
      </c>
      <c r="M205" s="123">
        <f t="shared" si="34"/>
        <v>0</v>
      </c>
      <c r="N205" s="120"/>
      <c r="O205" s="126">
        <f t="shared" si="26"/>
        <v>0</v>
      </c>
      <c r="P205" s="79">
        <f t="shared" si="33"/>
        <v>0</v>
      </c>
      <c r="Q205" s="97"/>
    </row>
    <row r="206" spans="2:17">
      <c r="B206" s="35"/>
      <c r="C206" s="110"/>
      <c r="D206" s="110"/>
      <c r="E206" s="110"/>
      <c r="F206" s="110"/>
      <c r="G206" s="110"/>
      <c r="H206" s="115">
        <f t="shared" si="31"/>
        <v>0</v>
      </c>
      <c r="J206" s="117"/>
      <c r="K206" s="115">
        <f t="shared" si="32"/>
        <v>0</v>
      </c>
      <c r="M206" s="123">
        <f t="shared" si="34"/>
        <v>0</v>
      </c>
      <c r="N206" s="120"/>
      <c r="O206" s="126">
        <f t="shared" ref="O206:O262" si="35">IF(K206&lt;0,N206/$N$263,0)</f>
        <v>0</v>
      </c>
      <c r="P206" s="79">
        <f t="shared" si="33"/>
        <v>0</v>
      </c>
      <c r="Q206" s="97"/>
    </row>
    <row r="207" spans="2:17">
      <c r="B207" s="35"/>
      <c r="C207" s="110"/>
      <c r="D207" s="110"/>
      <c r="E207" s="110"/>
      <c r="F207" s="110"/>
      <c r="G207" s="110"/>
      <c r="H207" s="115">
        <f t="shared" si="31"/>
        <v>0</v>
      </c>
      <c r="J207" s="117"/>
      <c r="K207" s="115">
        <f t="shared" si="32"/>
        <v>0</v>
      </c>
      <c r="M207" s="123">
        <f t="shared" si="34"/>
        <v>0</v>
      </c>
      <c r="N207" s="120"/>
      <c r="O207" s="126">
        <f t="shared" si="35"/>
        <v>0</v>
      </c>
      <c r="P207" s="79">
        <f t="shared" si="33"/>
        <v>0</v>
      </c>
      <c r="Q207" s="97"/>
    </row>
    <row r="208" spans="2:17">
      <c r="B208" s="35"/>
      <c r="C208" s="110"/>
      <c r="D208" s="110"/>
      <c r="E208" s="110"/>
      <c r="F208" s="110"/>
      <c r="G208" s="110"/>
      <c r="H208" s="115">
        <f t="shared" si="31"/>
        <v>0</v>
      </c>
      <c r="J208" s="117"/>
      <c r="K208" s="115">
        <f t="shared" si="32"/>
        <v>0</v>
      </c>
      <c r="M208" s="123">
        <f t="shared" si="34"/>
        <v>0</v>
      </c>
      <c r="N208" s="120"/>
      <c r="O208" s="126">
        <f t="shared" si="35"/>
        <v>0</v>
      </c>
      <c r="P208" s="79">
        <f t="shared" si="33"/>
        <v>0</v>
      </c>
      <c r="Q208" s="97"/>
    </row>
    <row r="209" spans="2:17">
      <c r="B209" s="35"/>
      <c r="C209" s="110"/>
      <c r="D209" s="110"/>
      <c r="E209" s="110"/>
      <c r="F209" s="110"/>
      <c r="G209" s="110"/>
      <c r="H209" s="115">
        <f t="shared" si="31"/>
        <v>0</v>
      </c>
      <c r="J209" s="117"/>
      <c r="K209" s="115">
        <f t="shared" si="32"/>
        <v>0</v>
      </c>
      <c r="M209" s="123">
        <f t="shared" si="34"/>
        <v>0</v>
      </c>
      <c r="N209" s="120"/>
      <c r="O209" s="126">
        <f t="shared" si="35"/>
        <v>0</v>
      </c>
      <c r="P209" s="79">
        <f t="shared" si="33"/>
        <v>0</v>
      </c>
      <c r="Q209" s="97"/>
    </row>
    <row r="210" spans="2:17">
      <c r="B210" s="35"/>
      <c r="C210" s="110"/>
      <c r="D210" s="110"/>
      <c r="E210" s="110"/>
      <c r="F210" s="110"/>
      <c r="G210" s="110"/>
      <c r="H210" s="115">
        <f t="shared" si="31"/>
        <v>0</v>
      </c>
      <c r="J210" s="117"/>
      <c r="K210" s="115">
        <f t="shared" si="32"/>
        <v>0</v>
      </c>
      <c r="M210" s="123">
        <f t="shared" si="34"/>
        <v>0</v>
      </c>
      <c r="N210" s="120"/>
      <c r="O210" s="126">
        <f t="shared" si="35"/>
        <v>0</v>
      </c>
      <c r="P210" s="79">
        <f t="shared" si="33"/>
        <v>0</v>
      </c>
      <c r="Q210" s="97"/>
    </row>
    <row r="211" spans="2:17">
      <c r="B211" s="35"/>
      <c r="C211" s="110"/>
      <c r="D211" s="110"/>
      <c r="E211" s="110"/>
      <c r="F211" s="110"/>
      <c r="G211" s="110"/>
      <c r="H211" s="115">
        <f t="shared" si="31"/>
        <v>0</v>
      </c>
      <c r="J211" s="117"/>
      <c r="K211" s="115">
        <f t="shared" si="32"/>
        <v>0</v>
      </c>
      <c r="M211" s="123">
        <f t="shared" si="34"/>
        <v>0</v>
      </c>
      <c r="N211" s="120"/>
      <c r="O211" s="126">
        <f t="shared" si="35"/>
        <v>0</v>
      </c>
      <c r="P211" s="79">
        <f t="shared" si="33"/>
        <v>0</v>
      </c>
      <c r="Q211" s="97"/>
    </row>
    <row r="212" spans="2:17">
      <c r="B212" s="35"/>
      <c r="C212" s="110"/>
      <c r="D212" s="110"/>
      <c r="E212" s="110"/>
      <c r="F212" s="110"/>
      <c r="G212" s="110"/>
      <c r="H212" s="115">
        <f t="shared" si="31"/>
        <v>0</v>
      </c>
      <c r="J212" s="117"/>
      <c r="K212" s="115">
        <f t="shared" si="32"/>
        <v>0</v>
      </c>
      <c r="M212" s="123">
        <f t="shared" si="34"/>
        <v>0</v>
      </c>
      <c r="N212" s="120"/>
      <c r="O212" s="126">
        <f t="shared" si="35"/>
        <v>0</v>
      </c>
      <c r="P212" s="79">
        <f t="shared" si="33"/>
        <v>0</v>
      </c>
      <c r="Q212" s="97"/>
    </row>
    <row r="213" spans="2:17">
      <c r="B213" s="35"/>
      <c r="C213" s="110"/>
      <c r="D213" s="110"/>
      <c r="E213" s="110"/>
      <c r="F213" s="110"/>
      <c r="G213" s="110"/>
      <c r="H213" s="115">
        <f>+C213+D213-E213-F213</f>
        <v>0</v>
      </c>
      <c r="J213" s="117"/>
      <c r="K213" s="115">
        <f>+H213-J213</f>
        <v>0</v>
      </c>
      <c r="M213" s="123">
        <f>+IF(ISERROR(K213/(F213+J213)),0,K213/(F213+J213))</f>
        <v>0</v>
      </c>
      <c r="N213" s="120"/>
      <c r="O213" s="126">
        <f t="shared" si="35"/>
        <v>0</v>
      </c>
      <c r="P213" s="79">
        <f>(M213^2*O213)*100</f>
        <v>0</v>
      </c>
      <c r="Q213" s="97"/>
    </row>
    <row r="214" spans="2:17">
      <c r="B214" s="35"/>
      <c r="C214" s="110"/>
      <c r="D214" s="110"/>
      <c r="E214" s="110"/>
      <c r="F214" s="110"/>
      <c r="G214" s="110"/>
      <c r="H214" s="115">
        <f t="shared" ref="H214:H237" si="36">+C214+D214-E214-F214</f>
        <v>0</v>
      </c>
      <c r="J214" s="117"/>
      <c r="K214" s="115">
        <f t="shared" ref="K214:K237" si="37">+H214-J214</f>
        <v>0</v>
      </c>
      <c r="M214" s="123">
        <f>+IF(ISERROR(K214/(F214+J214)),0,K214/(F214+J214))</f>
        <v>0</v>
      </c>
      <c r="N214" s="120"/>
      <c r="O214" s="126">
        <f t="shared" si="35"/>
        <v>0</v>
      </c>
      <c r="P214" s="79">
        <f t="shared" ref="P214:P237" si="38">(M214^2*O214)*100</f>
        <v>0</v>
      </c>
      <c r="Q214" s="97"/>
    </row>
    <row r="215" spans="2:17">
      <c r="B215" s="35"/>
      <c r="C215" s="110"/>
      <c r="D215" s="110"/>
      <c r="E215" s="110"/>
      <c r="F215" s="110"/>
      <c r="G215" s="110"/>
      <c r="H215" s="115">
        <f t="shared" si="36"/>
        <v>0</v>
      </c>
      <c r="J215" s="117"/>
      <c r="K215" s="115">
        <f t="shared" si="37"/>
        <v>0</v>
      </c>
      <c r="M215" s="123">
        <f t="shared" ref="M215:M237" si="39">+IF(ISERROR(K215/(F215+J215)),0,K215/(F215+J215))</f>
        <v>0</v>
      </c>
      <c r="N215" s="120"/>
      <c r="O215" s="126">
        <f t="shared" si="35"/>
        <v>0</v>
      </c>
      <c r="P215" s="79">
        <f t="shared" si="38"/>
        <v>0</v>
      </c>
      <c r="Q215" s="97"/>
    </row>
    <row r="216" spans="2:17">
      <c r="B216" s="35"/>
      <c r="C216" s="110"/>
      <c r="D216" s="110"/>
      <c r="E216" s="110"/>
      <c r="F216" s="110"/>
      <c r="G216" s="110"/>
      <c r="H216" s="115">
        <f t="shared" si="36"/>
        <v>0</v>
      </c>
      <c r="J216" s="117"/>
      <c r="K216" s="115">
        <f t="shared" si="37"/>
        <v>0</v>
      </c>
      <c r="M216" s="123">
        <f t="shared" si="39"/>
        <v>0</v>
      </c>
      <c r="N216" s="120"/>
      <c r="O216" s="126">
        <f t="shared" si="35"/>
        <v>0</v>
      </c>
      <c r="P216" s="79">
        <f t="shared" si="38"/>
        <v>0</v>
      </c>
      <c r="Q216" s="97"/>
    </row>
    <row r="217" spans="2:17">
      <c r="B217" s="35"/>
      <c r="C217" s="110"/>
      <c r="D217" s="110"/>
      <c r="E217" s="110"/>
      <c r="F217" s="110"/>
      <c r="G217" s="110"/>
      <c r="H217" s="115">
        <f t="shared" si="36"/>
        <v>0</v>
      </c>
      <c r="J217" s="117"/>
      <c r="K217" s="115">
        <f t="shared" si="37"/>
        <v>0</v>
      </c>
      <c r="M217" s="123">
        <f t="shared" si="39"/>
        <v>0</v>
      </c>
      <c r="N217" s="120"/>
      <c r="O217" s="126">
        <f t="shared" si="35"/>
        <v>0</v>
      </c>
      <c r="P217" s="79">
        <f t="shared" si="38"/>
        <v>0</v>
      </c>
      <c r="Q217" s="97"/>
    </row>
    <row r="218" spans="2:17">
      <c r="B218" s="35"/>
      <c r="C218" s="110"/>
      <c r="D218" s="110"/>
      <c r="E218" s="110"/>
      <c r="F218" s="110"/>
      <c r="G218" s="110"/>
      <c r="H218" s="115">
        <f t="shared" si="36"/>
        <v>0</v>
      </c>
      <c r="J218" s="117"/>
      <c r="K218" s="115">
        <f t="shared" si="37"/>
        <v>0</v>
      </c>
      <c r="M218" s="123">
        <f t="shared" si="39"/>
        <v>0</v>
      </c>
      <c r="N218" s="120"/>
      <c r="O218" s="126">
        <f t="shared" si="35"/>
        <v>0</v>
      </c>
      <c r="P218" s="79">
        <f t="shared" si="38"/>
        <v>0</v>
      </c>
      <c r="Q218" s="97"/>
    </row>
    <row r="219" spans="2:17">
      <c r="B219" s="35"/>
      <c r="C219" s="110"/>
      <c r="D219" s="110"/>
      <c r="E219" s="110"/>
      <c r="F219" s="110"/>
      <c r="G219" s="110"/>
      <c r="H219" s="115">
        <f t="shared" si="36"/>
        <v>0</v>
      </c>
      <c r="J219" s="117"/>
      <c r="K219" s="115">
        <f t="shared" si="37"/>
        <v>0</v>
      </c>
      <c r="M219" s="123">
        <f t="shared" si="39"/>
        <v>0</v>
      </c>
      <c r="N219" s="120"/>
      <c r="O219" s="126">
        <f t="shared" si="35"/>
        <v>0</v>
      </c>
      <c r="P219" s="79">
        <f t="shared" si="38"/>
        <v>0</v>
      </c>
      <c r="Q219" s="97"/>
    </row>
    <row r="220" spans="2:17">
      <c r="B220" s="35"/>
      <c r="C220" s="110"/>
      <c r="D220" s="110"/>
      <c r="E220" s="110"/>
      <c r="F220" s="110"/>
      <c r="G220" s="110"/>
      <c r="H220" s="115">
        <f t="shared" si="36"/>
        <v>0</v>
      </c>
      <c r="J220" s="117"/>
      <c r="K220" s="115">
        <f t="shared" si="37"/>
        <v>0</v>
      </c>
      <c r="M220" s="123">
        <f t="shared" si="39"/>
        <v>0</v>
      </c>
      <c r="N220" s="120"/>
      <c r="O220" s="126">
        <f t="shared" si="35"/>
        <v>0</v>
      </c>
      <c r="P220" s="79">
        <f t="shared" si="38"/>
        <v>0</v>
      </c>
      <c r="Q220" s="97"/>
    </row>
    <row r="221" spans="2:17">
      <c r="B221" s="35"/>
      <c r="C221" s="110"/>
      <c r="D221" s="110"/>
      <c r="E221" s="110"/>
      <c r="F221" s="110"/>
      <c r="G221" s="110"/>
      <c r="H221" s="115">
        <f t="shared" si="36"/>
        <v>0</v>
      </c>
      <c r="J221" s="117"/>
      <c r="K221" s="115">
        <f t="shared" si="37"/>
        <v>0</v>
      </c>
      <c r="M221" s="123">
        <f t="shared" si="39"/>
        <v>0</v>
      </c>
      <c r="N221" s="120"/>
      <c r="O221" s="126">
        <f t="shared" si="35"/>
        <v>0</v>
      </c>
      <c r="P221" s="79">
        <f t="shared" si="38"/>
        <v>0</v>
      </c>
      <c r="Q221" s="97"/>
    </row>
    <row r="222" spans="2:17">
      <c r="B222" s="35"/>
      <c r="C222" s="110"/>
      <c r="D222" s="110"/>
      <c r="E222" s="110"/>
      <c r="F222" s="110"/>
      <c r="G222" s="110"/>
      <c r="H222" s="115">
        <f t="shared" si="36"/>
        <v>0</v>
      </c>
      <c r="J222" s="117"/>
      <c r="K222" s="115">
        <f t="shared" si="37"/>
        <v>0</v>
      </c>
      <c r="M222" s="123">
        <f t="shared" si="39"/>
        <v>0</v>
      </c>
      <c r="N222" s="120"/>
      <c r="O222" s="126">
        <f t="shared" si="35"/>
        <v>0</v>
      </c>
      <c r="P222" s="79">
        <f t="shared" si="38"/>
        <v>0</v>
      </c>
      <c r="Q222" s="97"/>
    </row>
    <row r="223" spans="2:17">
      <c r="B223" s="35"/>
      <c r="C223" s="110"/>
      <c r="D223" s="110"/>
      <c r="E223" s="110"/>
      <c r="F223" s="110"/>
      <c r="G223" s="110"/>
      <c r="H223" s="115">
        <f t="shared" si="36"/>
        <v>0</v>
      </c>
      <c r="J223" s="117"/>
      <c r="K223" s="115">
        <f t="shared" si="37"/>
        <v>0</v>
      </c>
      <c r="M223" s="123">
        <f t="shared" si="39"/>
        <v>0</v>
      </c>
      <c r="N223" s="120"/>
      <c r="O223" s="126">
        <f t="shared" si="35"/>
        <v>0</v>
      </c>
      <c r="P223" s="79">
        <f t="shared" si="38"/>
        <v>0</v>
      </c>
      <c r="Q223" s="97"/>
    </row>
    <row r="224" spans="2:17">
      <c r="B224" s="35"/>
      <c r="C224" s="110"/>
      <c r="D224" s="110"/>
      <c r="E224" s="110"/>
      <c r="F224" s="110"/>
      <c r="G224" s="110"/>
      <c r="H224" s="115">
        <f t="shared" si="36"/>
        <v>0</v>
      </c>
      <c r="J224" s="117"/>
      <c r="K224" s="115">
        <f t="shared" si="37"/>
        <v>0</v>
      </c>
      <c r="M224" s="123">
        <f t="shared" si="39"/>
        <v>0</v>
      </c>
      <c r="N224" s="120"/>
      <c r="O224" s="126">
        <f t="shared" si="35"/>
        <v>0</v>
      </c>
      <c r="P224" s="79">
        <f t="shared" si="38"/>
        <v>0</v>
      </c>
      <c r="Q224" s="97"/>
    </row>
    <row r="225" spans="2:17">
      <c r="B225" s="35"/>
      <c r="C225" s="110"/>
      <c r="D225" s="110"/>
      <c r="E225" s="110"/>
      <c r="F225" s="110"/>
      <c r="G225" s="110"/>
      <c r="H225" s="115">
        <f t="shared" si="36"/>
        <v>0</v>
      </c>
      <c r="J225" s="117"/>
      <c r="K225" s="115">
        <f t="shared" si="37"/>
        <v>0</v>
      </c>
      <c r="M225" s="123">
        <f t="shared" si="39"/>
        <v>0</v>
      </c>
      <c r="N225" s="120"/>
      <c r="O225" s="126">
        <f t="shared" si="35"/>
        <v>0</v>
      </c>
      <c r="P225" s="79">
        <f t="shared" si="38"/>
        <v>0</v>
      </c>
      <c r="Q225" s="97"/>
    </row>
    <row r="226" spans="2:17">
      <c r="B226" s="35"/>
      <c r="C226" s="110"/>
      <c r="D226" s="110"/>
      <c r="E226" s="110"/>
      <c r="F226" s="110"/>
      <c r="G226" s="110"/>
      <c r="H226" s="115">
        <f t="shared" si="36"/>
        <v>0</v>
      </c>
      <c r="J226" s="117"/>
      <c r="K226" s="115">
        <f t="shared" si="37"/>
        <v>0</v>
      </c>
      <c r="M226" s="123">
        <f t="shared" si="39"/>
        <v>0</v>
      </c>
      <c r="N226" s="120"/>
      <c r="O226" s="126">
        <f t="shared" si="35"/>
        <v>0</v>
      </c>
      <c r="P226" s="79">
        <f t="shared" si="38"/>
        <v>0</v>
      </c>
      <c r="Q226" s="97"/>
    </row>
    <row r="227" spans="2:17">
      <c r="B227" s="35"/>
      <c r="C227" s="110"/>
      <c r="D227" s="110"/>
      <c r="E227" s="110"/>
      <c r="F227" s="110"/>
      <c r="G227" s="110"/>
      <c r="H227" s="115">
        <f t="shared" si="36"/>
        <v>0</v>
      </c>
      <c r="J227" s="117"/>
      <c r="K227" s="115">
        <f t="shared" si="37"/>
        <v>0</v>
      </c>
      <c r="M227" s="123">
        <f t="shared" si="39"/>
        <v>0</v>
      </c>
      <c r="N227" s="120"/>
      <c r="O227" s="126">
        <f t="shared" si="35"/>
        <v>0</v>
      </c>
      <c r="P227" s="79">
        <f t="shared" si="38"/>
        <v>0</v>
      </c>
      <c r="Q227" s="97"/>
    </row>
    <row r="228" spans="2:17">
      <c r="B228" s="35"/>
      <c r="C228" s="110"/>
      <c r="D228" s="110"/>
      <c r="E228" s="110"/>
      <c r="F228" s="110"/>
      <c r="G228" s="110"/>
      <c r="H228" s="115">
        <f t="shared" si="36"/>
        <v>0</v>
      </c>
      <c r="J228" s="117"/>
      <c r="K228" s="115">
        <f t="shared" si="37"/>
        <v>0</v>
      </c>
      <c r="M228" s="123">
        <f t="shared" si="39"/>
        <v>0</v>
      </c>
      <c r="N228" s="120"/>
      <c r="O228" s="126">
        <f t="shared" si="35"/>
        <v>0</v>
      </c>
      <c r="P228" s="79">
        <f t="shared" si="38"/>
        <v>0</v>
      </c>
      <c r="Q228" s="97"/>
    </row>
    <row r="229" spans="2:17">
      <c r="B229" s="35"/>
      <c r="C229" s="110"/>
      <c r="D229" s="110"/>
      <c r="E229" s="110"/>
      <c r="F229" s="110"/>
      <c r="G229" s="110"/>
      <c r="H229" s="115">
        <f t="shared" si="36"/>
        <v>0</v>
      </c>
      <c r="J229" s="117"/>
      <c r="K229" s="115">
        <f t="shared" si="37"/>
        <v>0</v>
      </c>
      <c r="M229" s="123">
        <f t="shared" si="39"/>
        <v>0</v>
      </c>
      <c r="N229" s="120"/>
      <c r="O229" s="126">
        <f t="shared" si="35"/>
        <v>0</v>
      </c>
      <c r="P229" s="79">
        <f t="shared" si="38"/>
        <v>0</v>
      </c>
      <c r="Q229" s="97"/>
    </row>
    <row r="230" spans="2:17">
      <c r="B230" s="35"/>
      <c r="C230" s="110"/>
      <c r="D230" s="110"/>
      <c r="E230" s="110"/>
      <c r="F230" s="110"/>
      <c r="G230" s="110"/>
      <c r="H230" s="115">
        <f t="shared" si="36"/>
        <v>0</v>
      </c>
      <c r="J230" s="117"/>
      <c r="K230" s="115">
        <f t="shared" si="37"/>
        <v>0</v>
      </c>
      <c r="M230" s="123">
        <f t="shared" si="39"/>
        <v>0</v>
      </c>
      <c r="N230" s="120"/>
      <c r="O230" s="126">
        <f t="shared" si="35"/>
        <v>0</v>
      </c>
      <c r="P230" s="79">
        <f t="shared" si="38"/>
        <v>0</v>
      </c>
      <c r="Q230" s="97"/>
    </row>
    <row r="231" spans="2:17">
      <c r="B231" s="35"/>
      <c r="C231" s="110"/>
      <c r="D231" s="110"/>
      <c r="E231" s="110"/>
      <c r="F231" s="110"/>
      <c r="G231" s="110"/>
      <c r="H231" s="115">
        <f t="shared" si="36"/>
        <v>0</v>
      </c>
      <c r="J231" s="117"/>
      <c r="K231" s="115">
        <f t="shared" si="37"/>
        <v>0</v>
      </c>
      <c r="M231" s="123">
        <f t="shared" si="39"/>
        <v>0</v>
      </c>
      <c r="N231" s="120"/>
      <c r="O231" s="126">
        <f t="shared" si="35"/>
        <v>0</v>
      </c>
      <c r="P231" s="79">
        <f t="shared" si="38"/>
        <v>0</v>
      </c>
      <c r="Q231" s="97"/>
    </row>
    <row r="232" spans="2:17">
      <c r="B232" s="35"/>
      <c r="C232" s="110"/>
      <c r="D232" s="110"/>
      <c r="E232" s="110"/>
      <c r="F232" s="110"/>
      <c r="G232" s="110"/>
      <c r="H232" s="115">
        <f t="shared" si="36"/>
        <v>0</v>
      </c>
      <c r="J232" s="117"/>
      <c r="K232" s="115">
        <f t="shared" si="37"/>
        <v>0</v>
      </c>
      <c r="M232" s="123">
        <f t="shared" si="39"/>
        <v>0</v>
      </c>
      <c r="N232" s="120"/>
      <c r="O232" s="126">
        <f t="shared" si="35"/>
        <v>0</v>
      </c>
      <c r="P232" s="79">
        <f t="shared" si="38"/>
        <v>0</v>
      </c>
      <c r="Q232" s="97"/>
    </row>
    <row r="233" spans="2:17">
      <c r="B233" s="35"/>
      <c r="C233" s="110"/>
      <c r="D233" s="110"/>
      <c r="E233" s="110"/>
      <c r="F233" s="110"/>
      <c r="G233" s="110"/>
      <c r="H233" s="115">
        <f t="shared" si="36"/>
        <v>0</v>
      </c>
      <c r="J233" s="117"/>
      <c r="K233" s="115">
        <f t="shared" si="37"/>
        <v>0</v>
      </c>
      <c r="M233" s="123">
        <f t="shared" si="39"/>
        <v>0</v>
      </c>
      <c r="N233" s="120"/>
      <c r="O233" s="126">
        <f t="shared" si="35"/>
        <v>0</v>
      </c>
      <c r="P233" s="79">
        <f t="shared" si="38"/>
        <v>0</v>
      </c>
      <c r="Q233" s="97"/>
    </row>
    <row r="234" spans="2:17">
      <c r="B234" s="35"/>
      <c r="C234" s="110"/>
      <c r="D234" s="110"/>
      <c r="E234" s="110"/>
      <c r="F234" s="110"/>
      <c r="G234" s="110"/>
      <c r="H234" s="115">
        <f t="shared" si="36"/>
        <v>0</v>
      </c>
      <c r="J234" s="117"/>
      <c r="K234" s="115">
        <f t="shared" si="37"/>
        <v>0</v>
      </c>
      <c r="M234" s="123">
        <f t="shared" si="39"/>
        <v>0</v>
      </c>
      <c r="N234" s="120"/>
      <c r="O234" s="126">
        <f t="shared" si="35"/>
        <v>0</v>
      </c>
      <c r="P234" s="79">
        <f t="shared" si="38"/>
        <v>0</v>
      </c>
      <c r="Q234" s="97"/>
    </row>
    <row r="235" spans="2:17">
      <c r="B235" s="35"/>
      <c r="C235" s="110"/>
      <c r="D235" s="110"/>
      <c r="E235" s="110"/>
      <c r="F235" s="110"/>
      <c r="G235" s="110"/>
      <c r="H235" s="115">
        <f t="shared" si="36"/>
        <v>0</v>
      </c>
      <c r="J235" s="117"/>
      <c r="K235" s="115">
        <f t="shared" si="37"/>
        <v>0</v>
      </c>
      <c r="M235" s="123">
        <f t="shared" si="39"/>
        <v>0</v>
      </c>
      <c r="N235" s="120"/>
      <c r="O235" s="126">
        <f t="shared" si="35"/>
        <v>0</v>
      </c>
      <c r="P235" s="79">
        <f t="shared" si="38"/>
        <v>0</v>
      </c>
      <c r="Q235" s="97"/>
    </row>
    <row r="236" spans="2:17">
      <c r="B236" s="35"/>
      <c r="C236" s="110"/>
      <c r="D236" s="110"/>
      <c r="E236" s="110"/>
      <c r="F236" s="110"/>
      <c r="G236" s="110"/>
      <c r="H236" s="115">
        <f t="shared" si="36"/>
        <v>0</v>
      </c>
      <c r="J236" s="117"/>
      <c r="K236" s="115">
        <f t="shared" si="37"/>
        <v>0</v>
      </c>
      <c r="M236" s="123">
        <f t="shared" si="39"/>
        <v>0</v>
      </c>
      <c r="N236" s="120"/>
      <c r="O236" s="126">
        <f t="shared" si="35"/>
        <v>0</v>
      </c>
      <c r="P236" s="79">
        <f t="shared" si="38"/>
        <v>0</v>
      </c>
      <c r="Q236" s="97"/>
    </row>
    <row r="237" spans="2:17">
      <c r="B237" s="35"/>
      <c r="C237" s="110"/>
      <c r="D237" s="110"/>
      <c r="E237" s="110"/>
      <c r="F237" s="110"/>
      <c r="G237" s="110"/>
      <c r="H237" s="115">
        <f t="shared" si="36"/>
        <v>0</v>
      </c>
      <c r="J237" s="117"/>
      <c r="K237" s="115">
        <f t="shared" si="37"/>
        <v>0</v>
      </c>
      <c r="M237" s="123">
        <f t="shared" si="39"/>
        <v>0</v>
      </c>
      <c r="N237" s="120"/>
      <c r="O237" s="126">
        <f t="shared" si="35"/>
        <v>0</v>
      </c>
      <c r="P237" s="79">
        <f t="shared" si="38"/>
        <v>0</v>
      </c>
      <c r="Q237" s="97"/>
    </row>
    <row r="238" spans="2:17">
      <c r="B238" s="35"/>
      <c r="C238" s="110"/>
      <c r="D238" s="110"/>
      <c r="E238" s="110"/>
      <c r="F238" s="110"/>
      <c r="G238" s="110"/>
      <c r="H238" s="115">
        <f>+C238+D238-E238-F238</f>
        <v>0</v>
      </c>
      <c r="J238" s="117"/>
      <c r="K238" s="115">
        <f>+H238-J238</f>
        <v>0</v>
      </c>
      <c r="M238" s="123">
        <f>+IF(ISERROR(K238/(F238+J238)),0,K238/(F238+J238))</f>
        <v>0</v>
      </c>
      <c r="N238" s="120"/>
      <c r="O238" s="126">
        <f t="shared" si="35"/>
        <v>0</v>
      </c>
      <c r="P238" s="79">
        <f>(M238^2*O238)*100</f>
        <v>0</v>
      </c>
      <c r="Q238" s="97"/>
    </row>
    <row r="239" spans="2:17">
      <c r="B239" s="35"/>
      <c r="C239" s="110"/>
      <c r="D239" s="110"/>
      <c r="E239" s="110"/>
      <c r="F239" s="110"/>
      <c r="G239" s="110"/>
      <c r="H239" s="115">
        <f t="shared" ref="H239:H262" si="40">+C239+D239-E239-F239</f>
        <v>0</v>
      </c>
      <c r="J239" s="117"/>
      <c r="K239" s="115">
        <f t="shared" ref="K239:K262" si="41">+H239-J239</f>
        <v>0</v>
      </c>
      <c r="M239" s="123">
        <f>+IF(ISERROR(K239/(F239+J239)),0,K239/(F239+J239))</f>
        <v>0</v>
      </c>
      <c r="N239" s="120"/>
      <c r="O239" s="126">
        <f t="shared" si="35"/>
        <v>0</v>
      </c>
      <c r="P239" s="79">
        <f t="shared" ref="P239:P261" si="42">(M239^2*O239)*100</f>
        <v>0</v>
      </c>
      <c r="Q239" s="97"/>
    </row>
    <row r="240" spans="2:17">
      <c r="B240" s="35"/>
      <c r="C240" s="110"/>
      <c r="D240" s="110"/>
      <c r="E240" s="110"/>
      <c r="F240" s="110"/>
      <c r="G240" s="110"/>
      <c r="H240" s="115">
        <f t="shared" si="40"/>
        <v>0</v>
      </c>
      <c r="J240" s="117"/>
      <c r="K240" s="115">
        <f t="shared" si="41"/>
        <v>0</v>
      </c>
      <c r="M240" s="123">
        <f t="shared" ref="M240:M262" si="43">+IF(ISERROR(K240/(F240+J240)),0,K240/(F240+J240))</f>
        <v>0</v>
      </c>
      <c r="N240" s="120"/>
      <c r="O240" s="126">
        <f t="shared" si="35"/>
        <v>0</v>
      </c>
      <c r="P240" s="79">
        <f t="shared" si="42"/>
        <v>0</v>
      </c>
      <c r="Q240" s="97"/>
    </row>
    <row r="241" spans="2:17">
      <c r="B241" s="35"/>
      <c r="C241" s="110"/>
      <c r="D241" s="110"/>
      <c r="E241" s="110"/>
      <c r="F241" s="110"/>
      <c r="G241" s="110"/>
      <c r="H241" s="115">
        <f t="shared" si="40"/>
        <v>0</v>
      </c>
      <c r="J241" s="117"/>
      <c r="K241" s="115">
        <f t="shared" si="41"/>
        <v>0</v>
      </c>
      <c r="M241" s="123">
        <f t="shared" si="43"/>
        <v>0</v>
      </c>
      <c r="N241" s="120"/>
      <c r="O241" s="126">
        <f t="shared" si="35"/>
        <v>0</v>
      </c>
      <c r="P241" s="79">
        <f t="shared" si="42"/>
        <v>0</v>
      </c>
      <c r="Q241" s="97"/>
    </row>
    <row r="242" spans="2:17">
      <c r="B242" s="35"/>
      <c r="C242" s="110"/>
      <c r="D242" s="110"/>
      <c r="E242" s="110"/>
      <c r="F242" s="110"/>
      <c r="G242" s="110"/>
      <c r="H242" s="115">
        <f t="shared" si="40"/>
        <v>0</v>
      </c>
      <c r="J242" s="117"/>
      <c r="K242" s="115">
        <f t="shared" si="41"/>
        <v>0</v>
      </c>
      <c r="M242" s="123">
        <f t="shared" si="43"/>
        <v>0</v>
      </c>
      <c r="N242" s="120"/>
      <c r="O242" s="126">
        <f t="shared" si="35"/>
        <v>0</v>
      </c>
      <c r="P242" s="79">
        <f t="shared" si="42"/>
        <v>0</v>
      </c>
      <c r="Q242" s="97"/>
    </row>
    <row r="243" spans="2:17">
      <c r="B243" s="35"/>
      <c r="C243" s="110"/>
      <c r="D243" s="110"/>
      <c r="E243" s="110"/>
      <c r="F243" s="110"/>
      <c r="G243" s="110"/>
      <c r="H243" s="115">
        <f t="shared" si="40"/>
        <v>0</v>
      </c>
      <c r="J243" s="117"/>
      <c r="K243" s="115">
        <f t="shared" si="41"/>
        <v>0</v>
      </c>
      <c r="M243" s="123">
        <f t="shared" si="43"/>
        <v>0</v>
      </c>
      <c r="N243" s="120"/>
      <c r="O243" s="126">
        <f t="shared" si="35"/>
        <v>0</v>
      </c>
      <c r="P243" s="79">
        <f t="shared" si="42"/>
        <v>0</v>
      </c>
      <c r="Q243" s="97"/>
    </row>
    <row r="244" spans="2:17">
      <c r="B244" s="35"/>
      <c r="C244" s="110"/>
      <c r="D244" s="110"/>
      <c r="E244" s="110"/>
      <c r="F244" s="110"/>
      <c r="G244" s="110"/>
      <c r="H244" s="115">
        <f t="shared" si="40"/>
        <v>0</v>
      </c>
      <c r="J244" s="117"/>
      <c r="K244" s="115">
        <f t="shared" si="41"/>
        <v>0</v>
      </c>
      <c r="M244" s="123">
        <f t="shared" si="43"/>
        <v>0</v>
      </c>
      <c r="N244" s="120"/>
      <c r="O244" s="126">
        <f t="shared" si="35"/>
        <v>0</v>
      </c>
      <c r="P244" s="79">
        <f t="shared" si="42"/>
        <v>0</v>
      </c>
      <c r="Q244" s="97"/>
    </row>
    <row r="245" spans="2:17">
      <c r="B245" s="35"/>
      <c r="C245" s="110"/>
      <c r="D245" s="110"/>
      <c r="E245" s="110"/>
      <c r="F245" s="110"/>
      <c r="G245" s="110"/>
      <c r="H245" s="115">
        <f t="shared" si="40"/>
        <v>0</v>
      </c>
      <c r="J245" s="117"/>
      <c r="K245" s="115">
        <f t="shared" si="41"/>
        <v>0</v>
      </c>
      <c r="M245" s="123">
        <f t="shared" si="43"/>
        <v>0</v>
      </c>
      <c r="N245" s="120"/>
      <c r="O245" s="126">
        <f t="shared" si="35"/>
        <v>0</v>
      </c>
      <c r="P245" s="79">
        <f t="shared" si="42"/>
        <v>0</v>
      </c>
      <c r="Q245" s="97"/>
    </row>
    <row r="246" spans="2:17">
      <c r="B246" s="35"/>
      <c r="C246" s="110"/>
      <c r="D246" s="110"/>
      <c r="E246" s="110"/>
      <c r="F246" s="110"/>
      <c r="G246" s="110"/>
      <c r="H246" s="115">
        <f t="shared" si="40"/>
        <v>0</v>
      </c>
      <c r="J246" s="117"/>
      <c r="K246" s="115">
        <f t="shared" si="41"/>
        <v>0</v>
      </c>
      <c r="M246" s="123">
        <f t="shared" si="43"/>
        <v>0</v>
      </c>
      <c r="N246" s="120"/>
      <c r="O246" s="126">
        <f t="shared" si="35"/>
        <v>0</v>
      </c>
      <c r="P246" s="79">
        <f t="shared" si="42"/>
        <v>0</v>
      </c>
      <c r="Q246" s="97"/>
    </row>
    <row r="247" spans="2:17">
      <c r="B247" s="35"/>
      <c r="C247" s="110"/>
      <c r="D247" s="110"/>
      <c r="E247" s="110"/>
      <c r="F247" s="110"/>
      <c r="G247" s="110"/>
      <c r="H247" s="115">
        <f t="shared" si="40"/>
        <v>0</v>
      </c>
      <c r="J247" s="117"/>
      <c r="K247" s="115">
        <f t="shared" si="41"/>
        <v>0</v>
      </c>
      <c r="M247" s="123">
        <f t="shared" si="43"/>
        <v>0</v>
      </c>
      <c r="N247" s="120"/>
      <c r="O247" s="126">
        <f t="shared" si="35"/>
        <v>0</v>
      </c>
      <c r="P247" s="79">
        <f t="shared" si="42"/>
        <v>0</v>
      </c>
      <c r="Q247" s="97"/>
    </row>
    <row r="248" spans="2:17">
      <c r="B248" s="35"/>
      <c r="C248" s="110"/>
      <c r="D248" s="110"/>
      <c r="E248" s="110"/>
      <c r="F248" s="110"/>
      <c r="G248" s="110"/>
      <c r="H248" s="115">
        <f t="shared" si="40"/>
        <v>0</v>
      </c>
      <c r="J248" s="117"/>
      <c r="K248" s="115">
        <f t="shared" si="41"/>
        <v>0</v>
      </c>
      <c r="M248" s="123">
        <f t="shared" si="43"/>
        <v>0</v>
      </c>
      <c r="N248" s="120"/>
      <c r="O248" s="126">
        <f t="shared" si="35"/>
        <v>0</v>
      </c>
      <c r="P248" s="79">
        <f t="shared" si="42"/>
        <v>0</v>
      </c>
      <c r="Q248" s="97"/>
    </row>
    <row r="249" spans="2:17">
      <c r="B249" s="35"/>
      <c r="C249" s="110"/>
      <c r="D249" s="110"/>
      <c r="E249" s="110"/>
      <c r="F249" s="110"/>
      <c r="G249" s="110"/>
      <c r="H249" s="115">
        <f t="shared" si="40"/>
        <v>0</v>
      </c>
      <c r="J249" s="117"/>
      <c r="K249" s="115">
        <f t="shared" si="41"/>
        <v>0</v>
      </c>
      <c r="M249" s="123">
        <f t="shared" si="43"/>
        <v>0</v>
      </c>
      <c r="N249" s="120"/>
      <c r="O249" s="126">
        <f t="shared" si="35"/>
        <v>0</v>
      </c>
      <c r="P249" s="79">
        <f t="shared" si="42"/>
        <v>0</v>
      </c>
      <c r="Q249" s="97"/>
    </row>
    <row r="250" spans="2:17">
      <c r="B250" s="35"/>
      <c r="C250" s="110"/>
      <c r="D250" s="110"/>
      <c r="E250" s="110"/>
      <c r="F250" s="110"/>
      <c r="G250" s="110"/>
      <c r="H250" s="115">
        <f t="shared" si="40"/>
        <v>0</v>
      </c>
      <c r="J250" s="117"/>
      <c r="K250" s="115">
        <f t="shared" si="41"/>
        <v>0</v>
      </c>
      <c r="M250" s="123">
        <f t="shared" si="43"/>
        <v>0</v>
      </c>
      <c r="N250" s="120"/>
      <c r="O250" s="126">
        <f t="shared" si="35"/>
        <v>0</v>
      </c>
      <c r="P250" s="79">
        <f t="shared" si="42"/>
        <v>0</v>
      </c>
      <c r="Q250" s="97"/>
    </row>
    <row r="251" spans="2:17">
      <c r="B251" s="35"/>
      <c r="C251" s="110"/>
      <c r="D251" s="110"/>
      <c r="E251" s="110"/>
      <c r="F251" s="110"/>
      <c r="G251" s="110"/>
      <c r="H251" s="115">
        <f t="shared" si="40"/>
        <v>0</v>
      </c>
      <c r="J251" s="117"/>
      <c r="K251" s="115">
        <f t="shared" si="41"/>
        <v>0</v>
      </c>
      <c r="M251" s="123">
        <f t="shared" si="43"/>
        <v>0</v>
      </c>
      <c r="N251" s="120"/>
      <c r="O251" s="126">
        <f t="shared" si="35"/>
        <v>0</v>
      </c>
      <c r="P251" s="79">
        <f t="shared" si="42"/>
        <v>0</v>
      </c>
      <c r="Q251" s="97"/>
    </row>
    <row r="252" spans="2:17">
      <c r="B252" s="35"/>
      <c r="C252" s="110"/>
      <c r="D252" s="110"/>
      <c r="E252" s="110"/>
      <c r="F252" s="110"/>
      <c r="G252" s="110"/>
      <c r="H252" s="115">
        <f t="shared" si="40"/>
        <v>0</v>
      </c>
      <c r="J252" s="117"/>
      <c r="K252" s="115">
        <f t="shared" si="41"/>
        <v>0</v>
      </c>
      <c r="M252" s="123">
        <f t="shared" si="43"/>
        <v>0</v>
      </c>
      <c r="N252" s="120"/>
      <c r="O252" s="126">
        <f t="shared" si="35"/>
        <v>0</v>
      </c>
      <c r="P252" s="79">
        <f t="shared" si="42"/>
        <v>0</v>
      </c>
      <c r="Q252" s="97"/>
    </row>
    <row r="253" spans="2:17">
      <c r="B253" s="35"/>
      <c r="C253" s="110"/>
      <c r="D253" s="110"/>
      <c r="E253" s="110"/>
      <c r="F253" s="110"/>
      <c r="G253" s="110"/>
      <c r="H253" s="115">
        <f t="shared" si="40"/>
        <v>0</v>
      </c>
      <c r="J253" s="117"/>
      <c r="K253" s="115">
        <f t="shared" si="41"/>
        <v>0</v>
      </c>
      <c r="M253" s="123">
        <f t="shared" si="43"/>
        <v>0</v>
      </c>
      <c r="N253" s="120"/>
      <c r="O253" s="126">
        <f t="shared" si="35"/>
        <v>0</v>
      </c>
      <c r="P253" s="79">
        <f t="shared" si="42"/>
        <v>0</v>
      </c>
      <c r="Q253" s="97"/>
    </row>
    <row r="254" spans="2:17">
      <c r="B254" s="35"/>
      <c r="C254" s="110"/>
      <c r="D254" s="110"/>
      <c r="E254" s="110"/>
      <c r="F254" s="110"/>
      <c r="G254" s="110"/>
      <c r="H254" s="115">
        <f t="shared" si="40"/>
        <v>0</v>
      </c>
      <c r="J254" s="117"/>
      <c r="K254" s="115">
        <f t="shared" si="41"/>
        <v>0</v>
      </c>
      <c r="M254" s="123">
        <f t="shared" si="43"/>
        <v>0</v>
      </c>
      <c r="N254" s="120"/>
      <c r="O254" s="126">
        <f t="shared" si="35"/>
        <v>0</v>
      </c>
      <c r="P254" s="79">
        <f t="shared" si="42"/>
        <v>0</v>
      </c>
      <c r="Q254" s="97"/>
    </row>
    <row r="255" spans="2:17">
      <c r="B255" s="35"/>
      <c r="C255" s="110"/>
      <c r="D255" s="110"/>
      <c r="E255" s="110"/>
      <c r="F255" s="110"/>
      <c r="G255" s="110"/>
      <c r="H255" s="115">
        <f t="shared" si="40"/>
        <v>0</v>
      </c>
      <c r="J255" s="117"/>
      <c r="K255" s="115">
        <f t="shared" si="41"/>
        <v>0</v>
      </c>
      <c r="M255" s="123">
        <f t="shared" si="43"/>
        <v>0</v>
      </c>
      <c r="N255" s="120"/>
      <c r="O255" s="126">
        <f t="shared" si="35"/>
        <v>0</v>
      </c>
      <c r="P255" s="79">
        <f t="shared" si="42"/>
        <v>0</v>
      </c>
      <c r="Q255" s="97"/>
    </row>
    <row r="256" spans="2:17">
      <c r="B256" s="35"/>
      <c r="C256" s="110"/>
      <c r="D256" s="110"/>
      <c r="E256" s="110"/>
      <c r="F256" s="110"/>
      <c r="G256" s="110"/>
      <c r="H256" s="115">
        <f t="shared" si="40"/>
        <v>0</v>
      </c>
      <c r="J256" s="117"/>
      <c r="K256" s="115">
        <f t="shared" si="41"/>
        <v>0</v>
      </c>
      <c r="M256" s="123">
        <f t="shared" si="43"/>
        <v>0</v>
      </c>
      <c r="N256" s="120"/>
      <c r="O256" s="126">
        <f t="shared" si="35"/>
        <v>0</v>
      </c>
      <c r="P256" s="79">
        <f t="shared" si="42"/>
        <v>0</v>
      </c>
      <c r="Q256" s="97"/>
    </row>
    <row r="257" spans="1:18">
      <c r="B257" s="35"/>
      <c r="C257" s="110"/>
      <c r="D257" s="110"/>
      <c r="E257" s="110"/>
      <c r="F257" s="110"/>
      <c r="G257" s="110"/>
      <c r="H257" s="115">
        <f t="shared" si="40"/>
        <v>0</v>
      </c>
      <c r="J257" s="117"/>
      <c r="K257" s="115">
        <f t="shared" si="41"/>
        <v>0</v>
      </c>
      <c r="M257" s="123">
        <f t="shared" si="43"/>
        <v>0</v>
      </c>
      <c r="N257" s="120"/>
      <c r="O257" s="126">
        <f t="shared" si="35"/>
        <v>0</v>
      </c>
      <c r="P257" s="79">
        <f t="shared" si="42"/>
        <v>0</v>
      </c>
      <c r="Q257" s="97"/>
    </row>
    <row r="258" spans="1:18">
      <c r="B258" s="35"/>
      <c r="C258" s="110"/>
      <c r="D258" s="110"/>
      <c r="E258" s="110"/>
      <c r="F258" s="110"/>
      <c r="G258" s="110"/>
      <c r="H258" s="115">
        <f t="shared" si="40"/>
        <v>0</v>
      </c>
      <c r="J258" s="117"/>
      <c r="K258" s="115">
        <f t="shared" si="41"/>
        <v>0</v>
      </c>
      <c r="M258" s="123">
        <f t="shared" si="43"/>
        <v>0</v>
      </c>
      <c r="N258" s="120"/>
      <c r="O258" s="126">
        <f t="shared" si="35"/>
        <v>0</v>
      </c>
      <c r="P258" s="79">
        <f t="shared" si="42"/>
        <v>0</v>
      </c>
      <c r="Q258" s="97"/>
    </row>
    <row r="259" spans="1:18">
      <c r="B259" s="35"/>
      <c r="C259" s="110"/>
      <c r="D259" s="110"/>
      <c r="E259" s="110"/>
      <c r="F259" s="110"/>
      <c r="G259" s="110"/>
      <c r="H259" s="115">
        <f t="shared" si="40"/>
        <v>0</v>
      </c>
      <c r="J259" s="117"/>
      <c r="K259" s="115">
        <f t="shared" si="41"/>
        <v>0</v>
      </c>
      <c r="M259" s="123">
        <f t="shared" si="43"/>
        <v>0</v>
      </c>
      <c r="N259" s="120"/>
      <c r="O259" s="126">
        <f t="shared" si="35"/>
        <v>0</v>
      </c>
      <c r="P259" s="79">
        <f t="shared" si="42"/>
        <v>0</v>
      </c>
      <c r="Q259" s="97"/>
    </row>
    <row r="260" spans="1:18">
      <c r="B260" s="35"/>
      <c r="C260" s="110"/>
      <c r="D260" s="110"/>
      <c r="E260" s="110"/>
      <c r="F260" s="110"/>
      <c r="G260" s="110"/>
      <c r="H260" s="115">
        <f t="shared" si="40"/>
        <v>0</v>
      </c>
      <c r="J260" s="117"/>
      <c r="K260" s="115">
        <f t="shared" si="41"/>
        <v>0</v>
      </c>
      <c r="M260" s="123">
        <f t="shared" si="43"/>
        <v>0</v>
      </c>
      <c r="N260" s="120"/>
      <c r="O260" s="126">
        <f t="shared" si="35"/>
        <v>0</v>
      </c>
      <c r="P260" s="79">
        <f t="shared" si="42"/>
        <v>0</v>
      </c>
      <c r="Q260" s="97"/>
    </row>
    <row r="261" spans="1:18">
      <c r="B261" s="35"/>
      <c r="C261" s="110"/>
      <c r="D261" s="110"/>
      <c r="E261" s="110"/>
      <c r="F261" s="110"/>
      <c r="G261" s="110"/>
      <c r="H261" s="115">
        <f t="shared" si="40"/>
        <v>0</v>
      </c>
      <c r="J261" s="117"/>
      <c r="K261" s="115">
        <f t="shared" si="41"/>
        <v>0</v>
      </c>
      <c r="M261" s="123">
        <f t="shared" si="43"/>
        <v>0</v>
      </c>
      <c r="N261" s="120"/>
      <c r="O261" s="126">
        <f t="shared" si="35"/>
        <v>0</v>
      </c>
      <c r="P261" s="79">
        <f t="shared" si="42"/>
        <v>0</v>
      </c>
      <c r="Q261" s="97"/>
    </row>
    <row r="262" spans="1:18" ht="13" thickBot="1">
      <c r="B262" s="37"/>
      <c r="C262" s="111"/>
      <c r="D262" s="111"/>
      <c r="E262" s="111"/>
      <c r="F262" s="111"/>
      <c r="G262" s="111"/>
      <c r="H262" s="116">
        <f t="shared" si="40"/>
        <v>0</v>
      </c>
      <c r="J262" s="118"/>
      <c r="K262" s="116">
        <f t="shared" si="41"/>
        <v>0</v>
      </c>
      <c r="M262" s="124">
        <f t="shared" si="43"/>
        <v>0</v>
      </c>
      <c r="N262" s="121"/>
      <c r="O262" s="127">
        <f t="shared" si="35"/>
        <v>0</v>
      </c>
      <c r="P262" s="80">
        <f>(M262^2*O262)*100</f>
        <v>0</v>
      </c>
      <c r="Q262" s="97"/>
    </row>
    <row r="263" spans="1:18" ht="13.5" thickBot="1">
      <c r="B263" s="98" t="s">
        <v>1006</v>
      </c>
      <c r="C263" s="112">
        <f>SUM(C13:C262)</f>
        <v>2169.2880000000005</v>
      </c>
      <c r="D263" s="112">
        <f>SUM(D13:D262)</f>
        <v>0</v>
      </c>
      <c r="E263" s="112">
        <f>SUM(E13:E262)</f>
        <v>0</v>
      </c>
      <c r="F263" s="112">
        <f>SUM(F13:F262)</f>
        <v>1923.277</v>
      </c>
      <c r="G263" s="113">
        <f>SUM(G13:G262)</f>
        <v>1835.5160000000003</v>
      </c>
      <c r="H263" s="97"/>
      <c r="I263" s="99"/>
      <c r="J263" s="99"/>
      <c r="K263" s="97"/>
      <c r="L263" s="99"/>
      <c r="M263" s="100"/>
      <c r="N263" s="81">
        <f>SUM(N13:N262)</f>
        <v>5339.4590000000007</v>
      </c>
      <c r="O263" s="101"/>
      <c r="P263" s="81">
        <f>SUM(P13:P262)</f>
        <v>1.2465000227246219</v>
      </c>
      <c r="Q263" s="128">
        <f>(1-P263)*100</f>
        <v>-24.650002272462189</v>
      </c>
      <c r="R263" s="294">
        <f>1-SUM(O13:O262)</f>
        <v>0.34203202983673064</v>
      </c>
    </row>
    <row r="267" spans="1:18" ht="13" thickBot="1"/>
    <row r="268" spans="1:18" customFormat="1">
      <c r="A268" s="1093" t="s">
        <v>45</v>
      </c>
      <c r="B268" s="1094"/>
      <c r="C268" s="1095"/>
      <c r="D268" s="1103"/>
      <c r="E268" s="1086"/>
      <c r="F268" s="1086"/>
      <c r="G268" s="1088"/>
      <c r="H268" s="1088"/>
      <c r="I268" s="1088"/>
      <c r="J268" s="1088"/>
    </row>
    <row r="269" spans="1:18" customFormat="1">
      <c r="A269" s="1097"/>
      <c r="B269" s="1079"/>
      <c r="C269" s="1079"/>
      <c r="D269" s="1104"/>
      <c r="E269" s="1086"/>
      <c r="F269" s="1086"/>
      <c r="G269" s="1088"/>
      <c r="H269" s="1088"/>
      <c r="I269" s="1088"/>
      <c r="J269" s="1088"/>
    </row>
    <row r="270" spans="1:18" customFormat="1">
      <c r="A270" s="1099" t="s">
        <v>46</v>
      </c>
      <c r="B270" s="1080"/>
      <c r="C270" s="1079"/>
      <c r="D270" s="1105"/>
      <c r="E270" s="1086"/>
      <c r="F270" s="1086"/>
      <c r="G270" s="1088"/>
      <c r="H270" s="1088"/>
      <c r="I270" s="1088"/>
      <c r="J270" s="1088"/>
    </row>
    <row r="271" spans="1:18" customFormat="1">
      <c r="A271" s="1097"/>
      <c r="B271" s="1079"/>
      <c r="C271" s="1079"/>
      <c r="D271" s="1104"/>
      <c r="E271" s="1086"/>
      <c r="F271" s="1086"/>
      <c r="G271" s="1088"/>
      <c r="H271" s="1088"/>
      <c r="I271" s="1088"/>
      <c r="J271" s="1088"/>
    </row>
    <row r="272" spans="1:18" customFormat="1" ht="13" thickBot="1">
      <c r="A272" s="1100" t="s">
        <v>47</v>
      </c>
      <c r="B272" s="968"/>
      <c r="C272" s="1101" t="s">
        <v>48</v>
      </c>
      <c r="D272" s="1106"/>
      <c r="E272" s="1086"/>
      <c r="F272" s="1086"/>
      <c r="G272" s="1088"/>
      <c r="H272" s="1088"/>
      <c r="I272" s="1088"/>
      <c r="J272" s="1088"/>
    </row>
    <row r="273" spans="2:3" customFormat="1"/>
    <row r="275" spans="2:3">
      <c r="B275" s="3"/>
      <c r="C275" s="29"/>
    </row>
  </sheetData>
  <mergeCells count="17">
    <mergeCell ref="A6:G6"/>
    <mergeCell ref="A7:G7"/>
    <mergeCell ref="B10:B12"/>
    <mergeCell ref="C10:C12"/>
    <mergeCell ref="D10:D12"/>
    <mergeCell ref="E10:E12"/>
    <mergeCell ref="F10:F12"/>
    <mergeCell ref="G10:G12"/>
    <mergeCell ref="P10:P12"/>
    <mergeCell ref="Q10:Q12"/>
    <mergeCell ref="R10:R12"/>
    <mergeCell ref="H10:H12"/>
    <mergeCell ref="J10:J12"/>
    <mergeCell ref="K10:K12"/>
    <mergeCell ref="M10:M12"/>
    <mergeCell ref="N10:N12"/>
    <mergeCell ref="O10:O12"/>
  </mergeCells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95E5-28D2-4A33-BEC4-A4D103B74930}">
  <sheetPr>
    <pageSetUpPr fitToPage="1"/>
  </sheetPr>
  <dimension ref="A1:AN67"/>
  <sheetViews>
    <sheetView zoomScaleNormal="100" workbookViewId="0">
      <selection sqref="A1:XFD1048576"/>
    </sheetView>
  </sheetViews>
  <sheetFormatPr defaultRowHeight="12.5"/>
  <cols>
    <col min="1" max="1" width="9" customWidth="1"/>
    <col min="2" max="2" width="56.81640625" customWidth="1"/>
    <col min="3" max="4" width="14.1796875" customWidth="1"/>
    <col min="5" max="5" width="5.54296875" customWidth="1"/>
    <col min="6" max="6" width="22.54296875" customWidth="1"/>
    <col min="7" max="7" width="4" bestFit="1" customWidth="1"/>
    <col min="8" max="8" width="22.54296875" customWidth="1"/>
    <col min="9" max="9" width="4" bestFit="1" customWidth="1"/>
    <col min="10" max="10" width="22.54296875" customWidth="1"/>
    <col min="11" max="11" width="4" bestFit="1" customWidth="1"/>
    <col min="12" max="12" width="22.54296875" customWidth="1"/>
    <col min="13" max="13" width="4" bestFit="1" customWidth="1"/>
    <col min="14" max="14" width="26.453125" bestFit="1" customWidth="1"/>
    <col min="15" max="15" width="4" bestFit="1" customWidth="1"/>
    <col min="16" max="16" width="22.54296875" customWidth="1"/>
    <col min="17" max="17" width="4" bestFit="1" customWidth="1"/>
    <col min="18" max="18" width="22.54296875" customWidth="1"/>
    <col min="19" max="19" width="4" bestFit="1" customWidth="1"/>
    <col min="20" max="20" width="22.54296875" customWidth="1"/>
    <col min="21" max="21" width="4" bestFit="1" customWidth="1"/>
    <col min="22" max="22" width="22.54296875" customWidth="1"/>
    <col min="23" max="23" width="4" bestFit="1" customWidth="1"/>
    <col min="24" max="24" width="22.54296875" customWidth="1"/>
    <col min="25" max="25" width="4" bestFit="1" customWidth="1"/>
    <col min="26" max="26" width="22.54296875" customWidth="1"/>
    <col min="27" max="27" width="4" bestFit="1" customWidth="1"/>
    <col min="28" max="28" width="22.54296875" customWidth="1"/>
    <col min="29" max="29" width="4" bestFit="1" customWidth="1"/>
    <col min="30" max="35" width="8.81640625" customWidth="1"/>
  </cols>
  <sheetData>
    <row r="1" spans="1:40" ht="20">
      <c r="A1" s="38" t="s">
        <v>1013</v>
      </c>
      <c r="B1" s="38"/>
      <c r="C1" s="38"/>
      <c r="D1" s="39"/>
      <c r="E1" s="39"/>
    </row>
    <row r="2" spans="1:40" ht="20">
      <c r="A2" s="4"/>
      <c r="B2" s="1"/>
      <c r="C2" s="1"/>
      <c r="D2" s="1"/>
      <c r="E2" s="1"/>
      <c r="H2" s="214"/>
    </row>
    <row r="3" spans="1:40" ht="20">
      <c r="A3" s="5" t="s">
        <v>1</v>
      </c>
      <c r="B3" s="5"/>
      <c r="C3" s="5"/>
      <c r="D3" s="5"/>
      <c r="E3" s="6"/>
      <c r="F3" s="206"/>
      <c r="G3" s="206"/>
      <c r="H3" s="970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</row>
    <row r="4" spans="1:40" ht="18">
      <c r="A4" s="40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40" ht="18">
      <c r="A5" s="576" t="s">
        <v>1014</v>
      </c>
      <c r="B5" s="401"/>
      <c r="C5" s="401"/>
      <c r="D5" s="401"/>
      <c r="E5" s="401"/>
      <c r="F5" s="401"/>
      <c r="G5" s="401"/>
      <c r="H5" s="401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</row>
    <row r="6" spans="1:40" ht="13.5" thickBot="1">
      <c r="A6" s="212"/>
      <c r="B6" s="212"/>
      <c r="C6" s="212"/>
      <c r="D6" s="212"/>
      <c r="E6" s="21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</row>
    <row r="7" spans="1:40" s="196" customFormat="1" ht="27" customHeight="1" thickBot="1">
      <c r="A7" s="584" t="s">
        <v>1015</v>
      </c>
      <c r="B7" s="585" t="s">
        <v>5</v>
      </c>
      <c r="C7" s="586" t="s">
        <v>6</v>
      </c>
      <c r="D7" s="587" t="s">
        <v>1016</v>
      </c>
      <c r="E7" s="220"/>
      <c r="AF7"/>
      <c r="AG7"/>
      <c r="AH7"/>
      <c r="AI7"/>
      <c r="AJ7"/>
      <c r="AK7"/>
      <c r="AL7"/>
      <c r="AM7"/>
      <c r="AN7"/>
    </row>
    <row r="8" spans="1:40" s="196" customFormat="1" ht="13" thickBot="1">
      <c r="A8" s="220"/>
      <c r="C8" s="220"/>
      <c r="D8" s="220"/>
      <c r="E8" s="220"/>
      <c r="F8" s="1313">
        <v>1</v>
      </c>
      <c r="G8" s="1313"/>
      <c r="H8" s="1313">
        <v>2</v>
      </c>
      <c r="I8" s="1313"/>
      <c r="J8" s="1313">
        <v>3</v>
      </c>
      <c r="K8" s="1313"/>
      <c r="L8" s="1313">
        <v>4</v>
      </c>
      <c r="M8" s="1313"/>
      <c r="N8" s="1313">
        <v>5</v>
      </c>
      <c r="O8" s="1313"/>
      <c r="P8" s="1313">
        <v>6</v>
      </c>
      <c r="Q8" s="1313"/>
      <c r="R8" s="1313">
        <v>7</v>
      </c>
      <c r="S8" s="1313"/>
      <c r="T8" s="1313">
        <v>8</v>
      </c>
      <c r="U8" s="1313"/>
      <c r="V8" s="1312">
        <v>9</v>
      </c>
      <c r="W8" s="1312"/>
      <c r="X8" s="1312">
        <v>10</v>
      </c>
      <c r="Y8" s="1312"/>
      <c r="Z8" s="1312">
        <v>11</v>
      </c>
      <c r="AA8" s="1312"/>
      <c r="AB8" s="1312">
        <v>12</v>
      </c>
      <c r="AC8" s="1312"/>
      <c r="AF8"/>
      <c r="AG8"/>
      <c r="AH8"/>
      <c r="AI8"/>
      <c r="AJ8"/>
      <c r="AK8"/>
      <c r="AL8"/>
      <c r="AM8"/>
      <c r="AN8"/>
    </row>
    <row r="9" spans="1:40" ht="16" customHeight="1" thickBot="1">
      <c r="A9" s="212"/>
      <c r="B9" s="1297" t="s">
        <v>1017</v>
      </c>
      <c r="C9" s="1298"/>
      <c r="D9" s="1299"/>
      <c r="E9" s="220"/>
      <c r="F9" s="1308" t="s">
        <v>1018</v>
      </c>
      <c r="G9" s="1309"/>
      <c r="H9" s="1309"/>
      <c r="I9" s="1309"/>
      <c r="J9" s="1309"/>
      <c r="K9" s="1309"/>
      <c r="L9" s="1309"/>
      <c r="M9" s="1310"/>
      <c r="N9" s="1311" t="s">
        <v>1019</v>
      </c>
      <c r="O9" s="1311"/>
      <c r="P9" s="1311"/>
      <c r="Q9" s="1311"/>
      <c r="R9" s="1311"/>
      <c r="S9" s="1311"/>
      <c r="T9" s="1311"/>
      <c r="U9" s="1311"/>
      <c r="V9" s="1301" t="s">
        <v>1020</v>
      </c>
      <c r="W9" s="1302"/>
      <c r="X9" s="1302"/>
      <c r="Y9" s="1302"/>
      <c r="Z9" s="1302"/>
      <c r="AA9" s="1302"/>
      <c r="AB9" s="1302"/>
      <c r="AC9" s="1303"/>
      <c r="AD9" s="196"/>
      <c r="AE9" s="196"/>
    </row>
    <row r="10" spans="1:40" ht="17.25" customHeight="1" thickBot="1">
      <c r="A10" s="212"/>
      <c r="B10" s="542" t="s">
        <v>1021</v>
      </c>
      <c r="C10" s="537"/>
      <c r="D10" s="543"/>
      <c r="E10" s="220"/>
      <c r="F10" s="539" t="s">
        <v>1022</v>
      </c>
      <c r="G10" s="540" t="s">
        <v>13</v>
      </c>
      <c r="H10" s="540" t="s">
        <v>1023</v>
      </c>
      <c r="I10" s="540" t="s">
        <v>13</v>
      </c>
      <c r="J10" s="540" t="s">
        <v>1024</v>
      </c>
      <c r="K10" s="540" t="s">
        <v>13</v>
      </c>
      <c r="L10" s="540" t="s">
        <v>1025</v>
      </c>
      <c r="M10" s="541" t="s">
        <v>13</v>
      </c>
      <c r="N10" s="441" t="s">
        <v>1022</v>
      </c>
      <c r="O10" s="441" t="s">
        <v>13</v>
      </c>
      <c r="P10" s="441" t="s">
        <v>1023</v>
      </c>
      <c r="Q10" s="441" t="s">
        <v>13</v>
      </c>
      <c r="R10" s="441" t="s">
        <v>1024</v>
      </c>
      <c r="S10" s="441" t="s">
        <v>13</v>
      </c>
      <c r="T10" s="441" t="s">
        <v>1025</v>
      </c>
      <c r="U10" s="788" t="s">
        <v>13</v>
      </c>
      <c r="V10" s="778" t="s">
        <v>1022</v>
      </c>
      <c r="W10" s="443" t="s">
        <v>13</v>
      </c>
      <c r="X10" s="443" t="s">
        <v>1023</v>
      </c>
      <c r="Y10" s="443" t="s">
        <v>13</v>
      </c>
      <c r="Z10" s="443" t="s">
        <v>1026</v>
      </c>
      <c r="AA10" s="443" t="s">
        <v>13</v>
      </c>
      <c r="AB10" s="443" t="s">
        <v>1025</v>
      </c>
      <c r="AC10" s="779" t="s">
        <v>13</v>
      </c>
      <c r="AD10" s="196"/>
      <c r="AE10" s="196"/>
    </row>
    <row r="11" spans="1:40">
      <c r="A11" s="577" t="s">
        <v>1027</v>
      </c>
      <c r="B11" s="568" t="s">
        <v>1028</v>
      </c>
      <c r="C11" s="551" t="s">
        <v>1029</v>
      </c>
      <c r="D11" s="554" t="s">
        <v>1030</v>
      </c>
      <c r="E11" s="220"/>
      <c r="F11" s="428" t="s">
        <v>1031</v>
      </c>
      <c r="G11" s="429" t="s">
        <v>1031</v>
      </c>
      <c r="H11" s="429" t="s">
        <v>1031</v>
      </c>
      <c r="I11" s="429" t="s">
        <v>1031</v>
      </c>
      <c r="J11" s="429" t="s">
        <v>1031</v>
      </c>
      <c r="K11" s="429" t="s">
        <v>1031</v>
      </c>
      <c r="L11" s="429" t="s">
        <v>1031</v>
      </c>
      <c r="M11" s="430" t="s">
        <v>1031</v>
      </c>
      <c r="N11" s="402" t="s">
        <v>1031</v>
      </c>
      <c r="O11" s="402" t="s">
        <v>1031</v>
      </c>
      <c r="P11" s="402" t="s">
        <v>1031</v>
      </c>
      <c r="Q11" s="402" t="s">
        <v>1031</v>
      </c>
      <c r="R11" s="402" t="s">
        <v>1031</v>
      </c>
      <c r="S11" s="402" t="s">
        <v>1031</v>
      </c>
      <c r="T11" s="402" t="s">
        <v>1031</v>
      </c>
      <c r="U11" s="789" t="s">
        <v>1031</v>
      </c>
      <c r="V11" s="780">
        <v>5222</v>
      </c>
      <c r="W11" s="403" t="s">
        <v>261</v>
      </c>
      <c r="X11" s="403">
        <v>1</v>
      </c>
      <c r="Y11" s="403" t="s">
        <v>261</v>
      </c>
      <c r="Z11" s="403">
        <v>1</v>
      </c>
      <c r="AA11" s="403" t="s">
        <v>261</v>
      </c>
      <c r="AB11" s="900">
        <f>1-(X11/V11)</f>
        <v>0.99980850248946762</v>
      </c>
      <c r="AC11" s="781" t="s">
        <v>261</v>
      </c>
      <c r="AD11" s="196"/>
      <c r="AE11" s="196"/>
    </row>
    <row r="12" spans="1:40" ht="13">
      <c r="A12" s="578" t="s">
        <v>1032</v>
      </c>
      <c r="B12" s="569" t="s">
        <v>1033</v>
      </c>
      <c r="C12" s="544" t="s">
        <v>1029</v>
      </c>
      <c r="D12" s="555" t="s">
        <v>1030</v>
      </c>
      <c r="E12" s="220"/>
      <c r="F12" s="431" t="s">
        <v>1031</v>
      </c>
      <c r="G12" s="426" t="s">
        <v>1031</v>
      </c>
      <c r="H12" s="426" t="s">
        <v>1031</v>
      </c>
      <c r="I12" s="426" t="s">
        <v>1031</v>
      </c>
      <c r="J12" s="426" t="s">
        <v>1031</v>
      </c>
      <c r="K12" s="426" t="s">
        <v>1031</v>
      </c>
      <c r="L12" s="426" t="s">
        <v>1031</v>
      </c>
      <c r="M12" s="432" t="s">
        <v>1031</v>
      </c>
      <c r="N12" s="402" t="s">
        <v>1031</v>
      </c>
      <c r="O12" s="402" t="s">
        <v>1031</v>
      </c>
      <c r="P12" s="402" t="s">
        <v>1031</v>
      </c>
      <c r="Q12" s="402" t="s">
        <v>1031</v>
      </c>
      <c r="R12" s="402" t="s">
        <v>1031</v>
      </c>
      <c r="S12" s="402" t="s">
        <v>1031</v>
      </c>
      <c r="T12" s="402" t="s">
        <v>1031</v>
      </c>
      <c r="U12" s="789" t="s">
        <v>1031</v>
      </c>
      <c r="V12" s="780">
        <v>5227</v>
      </c>
      <c r="W12" s="403" t="s">
        <v>261</v>
      </c>
      <c r="X12" s="403">
        <v>1</v>
      </c>
      <c r="Y12" s="403" t="s">
        <v>261</v>
      </c>
      <c r="Z12" s="403">
        <v>1</v>
      </c>
      <c r="AA12" s="403" t="s">
        <v>261</v>
      </c>
      <c r="AB12" s="900">
        <f t="shared" ref="AB12:AB23" si="0">1-(X12/V12)</f>
        <v>0.9998086856705567</v>
      </c>
      <c r="AC12" s="781" t="s">
        <v>261</v>
      </c>
      <c r="AD12" s="196"/>
      <c r="AE12" s="196"/>
    </row>
    <row r="13" spans="1:40">
      <c r="A13" s="578" t="s">
        <v>1034</v>
      </c>
      <c r="B13" s="570" t="s">
        <v>1035</v>
      </c>
      <c r="C13" s="544" t="s">
        <v>1029</v>
      </c>
      <c r="D13" s="555" t="s">
        <v>1030</v>
      </c>
      <c r="E13" s="220"/>
      <c r="F13" s="433">
        <v>25285</v>
      </c>
      <c r="G13" s="427" t="s">
        <v>261</v>
      </c>
      <c r="H13" s="427">
        <v>18</v>
      </c>
      <c r="I13" s="427" t="s">
        <v>261</v>
      </c>
      <c r="J13" s="427">
        <v>17</v>
      </c>
      <c r="K13" s="427" t="s">
        <v>261</v>
      </c>
      <c r="L13" s="901">
        <f>1-(H13/F13)</f>
        <v>0.99928811548348828</v>
      </c>
      <c r="M13" s="434" t="s">
        <v>261</v>
      </c>
      <c r="N13" s="403">
        <v>48321</v>
      </c>
      <c r="O13" s="403" t="s">
        <v>261</v>
      </c>
      <c r="P13" s="403">
        <v>49</v>
      </c>
      <c r="Q13" s="403" t="s">
        <v>261</v>
      </c>
      <c r="R13" s="403">
        <v>42</v>
      </c>
      <c r="S13" s="403" t="s">
        <v>261</v>
      </c>
      <c r="T13" s="902">
        <f>1-(P13/N13)</f>
        <v>0.99898594813849051</v>
      </c>
      <c r="U13" s="790" t="s">
        <v>261</v>
      </c>
      <c r="V13" s="780">
        <v>14806</v>
      </c>
      <c r="W13" s="403" t="s">
        <v>261</v>
      </c>
      <c r="X13" s="403">
        <v>38</v>
      </c>
      <c r="Y13" s="403" t="s">
        <v>261</v>
      </c>
      <c r="Z13" s="403">
        <v>29</v>
      </c>
      <c r="AA13" s="403" t="s">
        <v>261</v>
      </c>
      <c r="AB13" s="900">
        <f t="shared" si="0"/>
        <v>0.99743347291638529</v>
      </c>
      <c r="AC13" s="781" t="s">
        <v>261</v>
      </c>
      <c r="AD13" s="196"/>
      <c r="AE13" s="196"/>
    </row>
    <row r="14" spans="1:40" ht="13">
      <c r="A14" s="578" t="s">
        <v>1036</v>
      </c>
      <c r="B14" s="569" t="s">
        <v>1037</v>
      </c>
      <c r="C14" s="544" t="s">
        <v>1029</v>
      </c>
      <c r="D14" s="555" t="s">
        <v>1030</v>
      </c>
      <c r="E14" s="220"/>
      <c r="F14" s="433">
        <v>25285</v>
      </c>
      <c r="G14" s="427" t="s">
        <v>261</v>
      </c>
      <c r="H14" s="427">
        <v>0</v>
      </c>
      <c r="I14" s="427" t="s">
        <v>261</v>
      </c>
      <c r="J14" s="427">
        <v>0</v>
      </c>
      <c r="K14" s="427" t="s">
        <v>261</v>
      </c>
      <c r="L14" s="901">
        <f>1-(H14/F14)</f>
        <v>1</v>
      </c>
      <c r="M14" s="434" t="s">
        <v>261</v>
      </c>
      <c r="N14" s="403">
        <v>48321</v>
      </c>
      <c r="O14" s="403" t="s">
        <v>261</v>
      </c>
      <c r="P14" s="403">
        <v>3</v>
      </c>
      <c r="Q14" s="403" t="s">
        <v>261</v>
      </c>
      <c r="R14" s="403">
        <v>3</v>
      </c>
      <c r="S14" s="403" t="s">
        <v>261</v>
      </c>
      <c r="T14" s="902">
        <f>1-(P14/N14)</f>
        <v>0.99993791519215247</v>
      </c>
      <c r="U14" s="790" t="s">
        <v>261</v>
      </c>
      <c r="V14" s="780">
        <v>14806</v>
      </c>
      <c r="W14" s="403" t="s">
        <v>261</v>
      </c>
      <c r="X14" s="403">
        <v>4</v>
      </c>
      <c r="Y14" s="403" t="s">
        <v>261</v>
      </c>
      <c r="Z14" s="403">
        <v>4</v>
      </c>
      <c r="AA14" s="403" t="s">
        <v>261</v>
      </c>
      <c r="AB14" s="900">
        <f t="shared" si="0"/>
        <v>0.99972983925435632</v>
      </c>
      <c r="AC14" s="781" t="s">
        <v>261</v>
      </c>
      <c r="AD14" s="196"/>
      <c r="AE14" s="196"/>
    </row>
    <row r="15" spans="1:40" ht="13">
      <c r="A15" s="578" t="s">
        <v>1038</v>
      </c>
      <c r="B15" s="569" t="s">
        <v>1039</v>
      </c>
      <c r="C15" s="544" t="s">
        <v>1029</v>
      </c>
      <c r="D15" s="555" t="s">
        <v>1030</v>
      </c>
      <c r="E15" s="220"/>
      <c r="F15" s="431"/>
      <c r="G15" s="426"/>
      <c r="H15" s="426"/>
      <c r="I15" s="426"/>
      <c r="J15" s="426"/>
      <c r="K15" s="426" t="s">
        <v>1031</v>
      </c>
      <c r="L15" s="426" t="s">
        <v>1031</v>
      </c>
      <c r="M15" s="432" t="s">
        <v>1031</v>
      </c>
      <c r="N15" s="402" t="s">
        <v>1031</v>
      </c>
      <c r="O15" s="402" t="s">
        <v>1031</v>
      </c>
      <c r="P15" s="402" t="s">
        <v>1031</v>
      </c>
      <c r="Q15" s="402" t="s">
        <v>1031</v>
      </c>
      <c r="R15" s="402" t="s">
        <v>1031</v>
      </c>
      <c r="S15" s="402" t="s">
        <v>1031</v>
      </c>
      <c r="T15" s="402" t="s">
        <v>1031</v>
      </c>
      <c r="U15" s="789" t="s">
        <v>1031</v>
      </c>
      <c r="V15" s="780">
        <v>1452</v>
      </c>
      <c r="W15" s="403" t="s">
        <v>261</v>
      </c>
      <c r="X15" s="403">
        <v>0</v>
      </c>
      <c r="Y15" s="403" t="s">
        <v>261</v>
      </c>
      <c r="Z15" s="403">
        <v>0</v>
      </c>
      <c r="AA15" s="403" t="s">
        <v>261</v>
      </c>
      <c r="AB15" s="900">
        <f t="shared" si="0"/>
        <v>1</v>
      </c>
      <c r="AC15" s="781" t="s">
        <v>261</v>
      </c>
      <c r="AD15" s="196"/>
      <c r="AE15" s="196"/>
    </row>
    <row r="16" spans="1:40">
      <c r="A16" s="578" t="s">
        <v>1040</v>
      </c>
      <c r="B16" s="570" t="s">
        <v>1041</v>
      </c>
      <c r="C16" s="544" t="s">
        <v>1029</v>
      </c>
      <c r="D16" s="555" t="s">
        <v>1030</v>
      </c>
      <c r="E16" s="220"/>
      <c r="F16" s="431"/>
      <c r="G16" s="426"/>
      <c r="H16" s="426"/>
      <c r="I16" s="426"/>
      <c r="J16" s="426"/>
      <c r="K16" s="426" t="s">
        <v>1031</v>
      </c>
      <c r="L16" s="426" t="s">
        <v>1031</v>
      </c>
      <c r="M16" s="432" t="s">
        <v>1031</v>
      </c>
      <c r="N16" s="402" t="s">
        <v>1031</v>
      </c>
      <c r="O16" s="402" t="s">
        <v>1031</v>
      </c>
      <c r="P16" s="402" t="s">
        <v>1031</v>
      </c>
      <c r="Q16" s="402" t="s">
        <v>1031</v>
      </c>
      <c r="R16" s="402" t="s">
        <v>1031</v>
      </c>
      <c r="S16" s="402" t="s">
        <v>1031</v>
      </c>
      <c r="T16" s="402" t="s">
        <v>1031</v>
      </c>
      <c r="U16" s="789" t="s">
        <v>1031</v>
      </c>
      <c r="V16" s="780">
        <v>5235</v>
      </c>
      <c r="W16" s="403" t="s">
        <v>261</v>
      </c>
      <c r="X16" s="403">
        <v>3</v>
      </c>
      <c r="Y16" s="403" t="s">
        <v>261</v>
      </c>
      <c r="Z16" s="403">
        <v>3</v>
      </c>
      <c r="AA16" s="403" t="s">
        <v>261</v>
      </c>
      <c r="AB16" s="900">
        <f t="shared" si="0"/>
        <v>0.99942693409742123</v>
      </c>
      <c r="AC16" s="781" t="s">
        <v>261</v>
      </c>
      <c r="AD16" s="196"/>
      <c r="AE16" s="196"/>
    </row>
    <row r="17" spans="1:40">
      <c r="A17" s="578" t="s">
        <v>1042</v>
      </c>
      <c r="B17" s="570" t="s">
        <v>1043</v>
      </c>
      <c r="C17" s="544" t="s">
        <v>1029</v>
      </c>
      <c r="D17" s="555" t="s">
        <v>1030</v>
      </c>
      <c r="E17" s="220"/>
      <c r="F17" s="431"/>
      <c r="G17" s="426"/>
      <c r="H17" s="426"/>
      <c r="I17" s="426"/>
      <c r="J17" s="426"/>
      <c r="K17" s="426" t="s">
        <v>1031</v>
      </c>
      <c r="L17" s="426" t="s">
        <v>1031</v>
      </c>
      <c r="M17" s="432" t="s">
        <v>1031</v>
      </c>
      <c r="N17" s="402" t="s">
        <v>1031</v>
      </c>
      <c r="O17" s="402" t="s">
        <v>1031</v>
      </c>
      <c r="P17" s="402" t="s">
        <v>1031</v>
      </c>
      <c r="Q17" s="402" t="s">
        <v>1031</v>
      </c>
      <c r="R17" s="402" t="s">
        <v>1031</v>
      </c>
      <c r="S17" s="402" t="s">
        <v>1031</v>
      </c>
      <c r="T17" s="402" t="s">
        <v>1031</v>
      </c>
      <c r="U17" s="789" t="s">
        <v>1031</v>
      </c>
      <c r="V17" s="780">
        <v>5222</v>
      </c>
      <c r="W17" s="403" t="s">
        <v>261</v>
      </c>
      <c r="X17" s="403">
        <v>29</v>
      </c>
      <c r="Y17" s="403" t="s">
        <v>261</v>
      </c>
      <c r="Z17" s="403">
        <v>21</v>
      </c>
      <c r="AA17" s="403" t="s">
        <v>261</v>
      </c>
      <c r="AB17" s="900">
        <f t="shared" si="0"/>
        <v>0.99444657219456145</v>
      </c>
      <c r="AC17" s="781" t="s">
        <v>261</v>
      </c>
      <c r="AD17" s="196"/>
      <c r="AE17" s="196"/>
    </row>
    <row r="18" spans="1:40">
      <c r="A18" s="578" t="s">
        <v>1044</v>
      </c>
      <c r="B18" s="570" t="s">
        <v>1045</v>
      </c>
      <c r="C18" s="544" t="s">
        <v>1029</v>
      </c>
      <c r="D18" s="555" t="s">
        <v>1030</v>
      </c>
      <c r="E18" s="220"/>
      <c r="F18" s="431"/>
      <c r="G18" s="426"/>
      <c r="H18" s="426"/>
      <c r="I18" s="426"/>
      <c r="J18" s="426"/>
      <c r="K18" s="426" t="s">
        <v>1031</v>
      </c>
      <c r="L18" s="426" t="s">
        <v>1031</v>
      </c>
      <c r="M18" s="432" t="s">
        <v>1031</v>
      </c>
      <c r="N18" s="402" t="s">
        <v>1031</v>
      </c>
      <c r="O18" s="402" t="s">
        <v>1031</v>
      </c>
      <c r="P18" s="402" t="s">
        <v>1031</v>
      </c>
      <c r="Q18" s="402" t="s">
        <v>1031</v>
      </c>
      <c r="R18" s="402" t="s">
        <v>1031</v>
      </c>
      <c r="S18" s="402" t="s">
        <v>1031</v>
      </c>
      <c r="T18" s="402" t="s">
        <v>1031</v>
      </c>
      <c r="U18" s="789" t="s">
        <v>1031</v>
      </c>
      <c r="V18" s="780">
        <v>1151</v>
      </c>
      <c r="W18" s="403" t="s">
        <v>261</v>
      </c>
      <c r="X18" s="403">
        <v>6</v>
      </c>
      <c r="Y18" s="403" t="s">
        <v>261</v>
      </c>
      <c r="Z18" s="403">
        <v>6</v>
      </c>
      <c r="AA18" s="403" t="s">
        <v>261</v>
      </c>
      <c r="AB18" s="900">
        <f t="shared" si="0"/>
        <v>0.99478714161598614</v>
      </c>
      <c r="AC18" s="781" t="s">
        <v>261</v>
      </c>
      <c r="AD18" s="196"/>
      <c r="AE18" s="196"/>
    </row>
    <row r="19" spans="1:40">
      <c r="A19" s="578" t="s">
        <v>1046</v>
      </c>
      <c r="B19" s="570" t="s">
        <v>1047</v>
      </c>
      <c r="C19" s="544" t="s">
        <v>1029</v>
      </c>
      <c r="D19" s="555" t="s">
        <v>1030</v>
      </c>
      <c r="E19" s="220"/>
      <c r="F19" s="431"/>
      <c r="G19" s="426"/>
      <c r="H19" s="426"/>
      <c r="I19" s="426"/>
      <c r="J19" s="426"/>
      <c r="K19" s="426" t="s">
        <v>1031</v>
      </c>
      <c r="L19" s="426" t="s">
        <v>1031</v>
      </c>
      <c r="M19" s="432" t="s">
        <v>1031</v>
      </c>
      <c r="N19" s="402" t="s">
        <v>1031</v>
      </c>
      <c r="O19" s="402" t="s">
        <v>1031</v>
      </c>
      <c r="P19" s="402" t="s">
        <v>1031</v>
      </c>
      <c r="Q19" s="402" t="s">
        <v>1031</v>
      </c>
      <c r="R19" s="402" t="s">
        <v>1031</v>
      </c>
      <c r="S19" s="402" t="s">
        <v>1031</v>
      </c>
      <c r="T19" s="402" t="s">
        <v>1031</v>
      </c>
      <c r="U19" s="789" t="s">
        <v>1031</v>
      </c>
      <c r="V19" s="780">
        <v>5222</v>
      </c>
      <c r="W19" s="403" t="s">
        <v>261</v>
      </c>
      <c r="X19" s="403">
        <v>17</v>
      </c>
      <c r="Y19" s="403" t="s">
        <v>261</v>
      </c>
      <c r="Z19" s="403">
        <v>15</v>
      </c>
      <c r="AA19" s="403" t="s">
        <v>261</v>
      </c>
      <c r="AB19" s="900">
        <f t="shared" si="0"/>
        <v>0.99674454232094978</v>
      </c>
      <c r="AC19" s="781" t="s">
        <v>261</v>
      </c>
      <c r="AD19" s="196"/>
      <c r="AE19" s="196"/>
    </row>
    <row r="20" spans="1:40">
      <c r="A20" s="578" t="s">
        <v>1048</v>
      </c>
      <c r="B20" s="570" t="s">
        <v>1049</v>
      </c>
      <c r="C20" s="544" t="s">
        <v>1029</v>
      </c>
      <c r="D20" s="555" t="s">
        <v>1030</v>
      </c>
      <c r="E20" s="220"/>
      <c r="F20" s="431"/>
      <c r="G20" s="426"/>
      <c r="H20" s="426"/>
      <c r="I20" s="426"/>
      <c r="J20" s="426"/>
      <c r="K20" s="426" t="s">
        <v>1031</v>
      </c>
      <c r="L20" s="426" t="s">
        <v>1031</v>
      </c>
      <c r="M20" s="432" t="s">
        <v>1031</v>
      </c>
      <c r="N20" s="402" t="s">
        <v>1031</v>
      </c>
      <c r="O20" s="402" t="s">
        <v>1031</v>
      </c>
      <c r="P20" s="402" t="s">
        <v>1031</v>
      </c>
      <c r="Q20" s="402" t="s">
        <v>1031</v>
      </c>
      <c r="R20" s="402" t="s">
        <v>1031</v>
      </c>
      <c r="S20" s="402" t="s">
        <v>1031</v>
      </c>
      <c r="T20" s="402" t="s">
        <v>1031</v>
      </c>
      <c r="U20" s="789" t="s">
        <v>1031</v>
      </c>
      <c r="V20" s="780">
        <v>1452</v>
      </c>
      <c r="W20" s="403" t="s">
        <v>261</v>
      </c>
      <c r="X20" s="403">
        <v>1</v>
      </c>
      <c r="Y20" s="403" t="s">
        <v>261</v>
      </c>
      <c r="Z20" s="403">
        <v>1</v>
      </c>
      <c r="AA20" s="403" t="s">
        <v>261</v>
      </c>
      <c r="AB20" s="900">
        <f t="shared" si="0"/>
        <v>0.99931129476584024</v>
      </c>
      <c r="AC20" s="781" t="s">
        <v>261</v>
      </c>
      <c r="AD20" s="196"/>
      <c r="AE20" s="196"/>
    </row>
    <row r="21" spans="1:40">
      <c r="A21" s="578" t="s">
        <v>1050</v>
      </c>
      <c r="B21" s="570" t="s">
        <v>1051</v>
      </c>
      <c r="C21" s="544" t="s">
        <v>1029</v>
      </c>
      <c r="D21" s="555" t="s">
        <v>1030</v>
      </c>
      <c r="E21" s="220"/>
      <c r="F21" s="431"/>
      <c r="G21" s="426"/>
      <c r="H21" s="426"/>
      <c r="I21" s="426"/>
      <c r="J21" s="426"/>
      <c r="K21" s="426" t="s">
        <v>1031</v>
      </c>
      <c r="L21" s="426" t="s">
        <v>1031</v>
      </c>
      <c r="M21" s="432" t="s">
        <v>1031</v>
      </c>
      <c r="N21" s="402" t="s">
        <v>1031</v>
      </c>
      <c r="O21" s="402" t="s">
        <v>1031</v>
      </c>
      <c r="P21" s="402" t="s">
        <v>1031</v>
      </c>
      <c r="Q21" s="402" t="s">
        <v>1031</v>
      </c>
      <c r="R21" s="402" t="s">
        <v>1031</v>
      </c>
      <c r="S21" s="402" t="s">
        <v>1031</v>
      </c>
      <c r="T21" s="402" t="s">
        <v>1031</v>
      </c>
      <c r="U21" s="789" t="s">
        <v>1031</v>
      </c>
      <c r="V21" s="780">
        <v>4899</v>
      </c>
      <c r="W21" s="403" t="s">
        <v>261</v>
      </c>
      <c r="X21" s="403">
        <v>0</v>
      </c>
      <c r="Y21" s="403" t="s">
        <v>261</v>
      </c>
      <c r="Z21" s="403">
        <v>0</v>
      </c>
      <c r="AA21" s="403" t="s">
        <v>261</v>
      </c>
      <c r="AB21" s="900">
        <f t="shared" si="0"/>
        <v>1</v>
      </c>
      <c r="AC21" s="781" t="s">
        <v>261</v>
      </c>
      <c r="AD21" s="196"/>
      <c r="AE21" s="196"/>
    </row>
    <row r="22" spans="1:40">
      <c r="A22" s="578" t="s">
        <v>1052</v>
      </c>
      <c r="B22" s="570" t="s">
        <v>1053</v>
      </c>
      <c r="C22" s="544" t="s">
        <v>1029</v>
      </c>
      <c r="D22" s="555" t="s">
        <v>1030</v>
      </c>
      <c r="E22" s="220"/>
      <c r="F22" s="431"/>
      <c r="G22" s="426"/>
      <c r="H22" s="426"/>
      <c r="I22" s="426"/>
      <c r="J22" s="426"/>
      <c r="K22" s="426" t="s">
        <v>1031</v>
      </c>
      <c r="L22" s="426" t="s">
        <v>1031</v>
      </c>
      <c r="M22" s="432" t="s">
        <v>1031</v>
      </c>
      <c r="N22" s="402" t="s">
        <v>1031</v>
      </c>
      <c r="O22" s="402" t="s">
        <v>1031</v>
      </c>
      <c r="P22" s="402" t="s">
        <v>1031</v>
      </c>
      <c r="Q22" s="402" t="s">
        <v>1031</v>
      </c>
      <c r="R22" s="402" t="s">
        <v>1031</v>
      </c>
      <c r="S22" s="402" t="s">
        <v>1031</v>
      </c>
      <c r="T22" s="402" t="s">
        <v>1031</v>
      </c>
      <c r="U22" s="789" t="s">
        <v>1031</v>
      </c>
      <c r="V22" s="780">
        <v>1450</v>
      </c>
      <c r="W22" s="403" t="s">
        <v>261</v>
      </c>
      <c r="X22" s="403">
        <v>1</v>
      </c>
      <c r="Y22" s="403" t="s">
        <v>261</v>
      </c>
      <c r="Z22" s="403">
        <v>1</v>
      </c>
      <c r="AA22" s="403" t="s">
        <v>261</v>
      </c>
      <c r="AB22" s="900">
        <f t="shared" si="0"/>
        <v>0.99931034482758618</v>
      </c>
      <c r="AC22" s="781" t="s">
        <v>261</v>
      </c>
      <c r="AD22" s="196"/>
      <c r="AE22" s="196"/>
    </row>
    <row r="23" spans="1:40" ht="13" thickBot="1">
      <c r="A23" s="578" t="s">
        <v>1054</v>
      </c>
      <c r="B23" s="571" t="s">
        <v>1055</v>
      </c>
      <c r="C23" s="552" t="s">
        <v>1029</v>
      </c>
      <c r="D23" s="556" t="s">
        <v>1030</v>
      </c>
      <c r="E23" s="220"/>
      <c r="F23" s="438">
        <v>10100</v>
      </c>
      <c r="G23" s="439" t="s">
        <v>261</v>
      </c>
      <c r="H23" s="439">
        <v>7</v>
      </c>
      <c r="I23" s="439" t="s">
        <v>261</v>
      </c>
      <c r="J23" s="439">
        <v>3</v>
      </c>
      <c r="K23" s="439" t="s">
        <v>261</v>
      </c>
      <c r="L23" s="903">
        <f>1-(H23/F23)</f>
        <v>0.99930693069306931</v>
      </c>
      <c r="M23" s="440" t="s">
        <v>261</v>
      </c>
      <c r="N23" s="407" t="s">
        <v>1031</v>
      </c>
      <c r="O23" s="407" t="s">
        <v>1031</v>
      </c>
      <c r="P23" s="407" t="s">
        <v>1031</v>
      </c>
      <c r="Q23" s="407" t="s">
        <v>1031</v>
      </c>
      <c r="R23" s="407" t="s">
        <v>1031</v>
      </c>
      <c r="S23" s="407" t="s">
        <v>1031</v>
      </c>
      <c r="T23" s="407" t="s">
        <v>1031</v>
      </c>
      <c r="U23" s="791" t="s">
        <v>1031</v>
      </c>
      <c r="V23" s="782">
        <v>68656</v>
      </c>
      <c r="W23" s="406" t="s">
        <v>261</v>
      </c>
      <c r="X23" s="406">
        <v>15</v>
      </c>
      <c r="Y23" s="406" t="s">
        <v>261</v>
      </c>
      <c r="Z23" s="406">
        <v>11</v>
      </c>
      <c r="AA23" s="406" t="s">
        <v>261</v>
      </c>
      <c r="AB23" s="900">
        <f t="shared" si="0"/>
        <v>0.99978151945933347</v>
      </c>
      <c r="AC23" s="783" t="s">
        <v>261</v>
      </c>
      <c r="AD23" s="196"/>
      <c r="AE23" s="196"/>
    </row>
    <row r="24" spans="1:40" ht="13" thickBot="1">
      <c r="A24" s="579" t="s">
        <v>1056</v>
      </c>
      <c r="B24" s="572" t="s">
        <v>1057</v>
      </c>
      <c r="C24" s="553" t="s">
        <v>1029</v>
      </c>
      <c r="D24" s="557" t="s">
        <v>31</v>
      </c>
      <c r="E24" s="220"/>
      <c r="F24" s="435">
        <f>SUM(F13:F14,F23)</f>
        <v>60670</v>
      </c>
      <c r="G24" s="436" t="s">
        <v>261</v>
      </c>
      <c r="H24" s="435">
        <f>SUM(H13:H14,H23)</f>
        <v>25</v>
      </c>
      <c r="I24" s="436" t="s">
        <v>261</v>
      </c>
      <c r="J24" s="436">
        <v>20</v>
      </c>
      <c r="K24" s="436" t="s">
        <v>261</v>
      </c>
      <c r="L24" s="904">
        <f>1-(H24/F24)</f>
        <v>0.99958793472886109</v>
      </c>
      <c r="M24" s="437" t="s">
        <v>261</v>
      </c>
      <c r="N24" s="435">
        <f>SUM(N13:N14)</f>
        <v>96642</v>
      </c>
      <c r="O24" s="408" t="s">
        <v>261</v>
      </c>
      <c r="P24" s="435">
        <f>SUM(P13:P14)</f>
        <v>52</v>
      </c>
      <c r="Q24" s="408" t="s">
        <v>261</v>
      </c>
      <c r="R24" s="436">
        <v>42</v>
      </c>
      <c r="S24" s="408" t="s">
        <v>261</v>
      </c>
      <c r="T24" s="904">
        <f>1-(P24/N24)</f>
        <v>0.99946193166532149</v>
      </c>
      <c r="U24" s="792" t="s">
        <v>261</v>
      </c>
      <c r="V24" s="784">
        <f>SUM(V11:V23)</f>
        <v>134800</v>
      </c>
      <c r="W24" s="785" t="s">
        <v>261</v>
      </c>
      <c r="X24" s="786">
        <f>SUM(X11:X23)</f>
        <v>116</v>
      </c>
      <c r="Y24" s="785" t="s">
        <v>261</v>
      </c>
      <c r="Z24" s="436">
        <v>72</v>
      </c>
      <c r="AA24" s="785" t="s">
        <v>261</v>
      </c>
      <c r="AB24" s="905">
        <f>1-(X24/V24)</f>
        <v>0.99913946587537095</v>
      </c>
      <c r="AC24" s="787" t="s">
        <v>261</v>
      </c>
      <c r="AD24" s="196"/>
      <c r="AE24" s="196"/>
    </row>
    <row r="25" spans="1:40">
      <c r="A25" s="196"/>
      <c r="B25" s="68"/>
      <c r="C25" s="68"/>
      <c r="D25" s="68"/>
      <c r="E25" s="220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</row>
    <row r="26" spans="1:40" s="196" customFormat="1" ht="13" thickBot="1">
      <c r="B26" s="220"/>
      <c r="C26" s="220"/>
      <c r="D26" s="220"/>
      <c r="E26" s="220"/>
      <c r="F26" s="1300">
        <v>1</v>
      </c>
      <c r="G26" s="1296"/>
      <c r="H26" s="1295">
        <v>2</v>
      </c>
      <c r="I26" s="1296"/>
      <c r="J26" s="1295">
        <v>3</v>
      </c>
      <c r="K26" s="1296"/>
      <c r="L26" s="1295">
        <v>4</v>
      </c>
      <c r="M26" s="1296"/>
      <c r="N26" s="1295">
        <v>5</v>
      </c>
      <c r="O26" s="1307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F26"/>
      <c r="AG26"/>
      <c r="AH26"/>
      <c r="AI26"/>
      <c r="AJ26"/>
      <c r="AK26"/>
      <c r="AL26"/>
      <c r="AM26"/>
      <c r="AN26"/>
    </row>
    <row r="27" spans="1:40" ht="16.5" customHeight="1" thickBot="1">
      <c r="A27" s="580"/>
      <c r="B27" s="1297" t="s">
        <v>1058</v>
      </c>
      <c r="C27" s="1298"/>
      <c r="D27" s="1299"/>
      <c r="E27" s="220"/>
      <c r="F27" s="564" t="s">
        <v>1059</v>
      </c>
      <c r="G27" s="565" t="s">
        <v>13</v>
      </c>
      <c r="H27" s="565" t="s">
        <v>1060</v>
      </c>
      <c r="I27" s="565" t="s">
        <v>13</v>
      </c>
      <c r="J27" s="565" t="s">
        <v>1061</v>
      </c>
      <c r="K27" s="565" t="s">
        <v>13</v>
      </c>
      <c r="L27" s="777" t="s">
        <v>1062</v>
      </c>
      <c r="M27" s="565" t="s">
        <v>13</v>
      </c>
      <c r="N27" s="777" t="s">
        <v>1063</v>
      </c>
      <c r="O27" s="1078" t="s">
        <v>13</v>
      </c>
      <c r="P27" s="68"/>
      <c r="Q27" s="68"/>
      <c r="R27" s="1077"/>
      <c r="S27" s="68"/>
      <c r="T27" s="1077"/>
      <c r="U27" s="68"/>
      <c r="V27" s="1077"/>
      <c r="W27" s="68"/>
      <c r="X27" s="1077"/>
      <c r="Y27" s="68"/>
      <c r="Z27" s="1077"/>
      <c r="AA27" s="68"/>
      <c r="AB27" s="1077"/>
      <c r="AC27" s="68"/>
    </row>
    <row r="28" spans="1:40" ht="13" thickBot="1">
      <c r="A28" s="581" t="s">
        <v>1064</v>
      </c>
      <c r="B28" s="572" t="s">
        <v>1058</v>
      </c>
      <c r="C28" s="553" t="s">
        <v>24</v>
      </c>
      <c r="D28" s="557" t="s">
        <v>25</v>
      </c>
      <c r="E28" s="220"/>
      <c r="F28" s="411">
        <v>6277</v>
      </c>
      <c r="G28" s="412" t="s">
        <v>261</v>
      </c>
      <c r="H28" s="412">
        <v>57</v>
      </c>
      <c r="I28" s="412" t="s">
        <v>261</v>
      </c>
      <c r="J28" s="412">
        <v>15</v>
      </c>
      <c r="K28" s="412" t="s">
        <v>261</v>
      </c>
      <c r="L28" s="412">
        <v>19</v>
      </c>
      <c r="M28" s="1127" t="s">
        <v>791</v>
      </c>
      <c r="N28" s="1128">
        <v>13</v>
      </c>
      <c r="O28" s="410" t="s">
        <v>261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</row>
    <row r="29" spans="1:40" ht="13" thickBot="1"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1:40" ht="13.5" customHeight="1" thickBot="1">
      <c r="B30" s="1297" t="s">
        <v>1065</v>
      </c>
      <c r="C30" s="1298"/>
      <c r="D30" s="1299"/>
      <c r="F30" s="582" t="s">
        <v>1066</v>
      </c>
      <c r="G30" s="583" t="s">
        <v>13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1:40" ht="14.5" customHeight="1" thickBot="1">
      <c r="A31" s="581" t="s">
        <v>1067</v>
      </c>
      <c r="B31" s="764" t="s">
        <v>1068</v>
      </c>
      <c r="C31" s="765" t="s">
        <v>30</v>
      </c>
      <c r="D31" s="766" t="s">
        <v>31</v>
      </c>
      <c r="E31" s="220"/>
      <c r="F31" s="435">
        <f>100-(((H24+P24+X24+L28)/(F24+N24+V24+F28))*100)</f>
        <v>99.928951804523621</v>
      </c>
      <c r="G31" s="787" t="s">
        <v>261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1:40" ht="13" thickBot="1">
      <c r="A32" s="196"/>
      <c r="B32" s="68"/>
      <c r="C32" s="68"/>
      <c r="D32" s="68"/>
      <c r="E32" s="220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</row>
    <row r="33" spans="1:29" ht="16.5" customHeight="1" thickBot="1">
      <c r="B33" s="1304" t="s">
        <v>1069</v>
      </c>
      <c r="C33" s="1305"/>
      <c r="D33" s="1306"/>
      <c r="E33" s="220"/>
      <c r="F33" s="768" t="s">
        <v>1070</v>
      </c>
      <c r="G33" s="769" t="s">
        <v>13</v>
      </c>
      <c r="H33" s="769" t="s">
        <v>1071</v>
      </c>
      <c r="I33" s="770" t="s">
        <v>13</v>
      </c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1:29">
      <c r="A34" s="767" t="s">
        <v>1072</v>
      </c>
      <c r="B34" s="1011" t="s">
        <v>1073</v>
      </c>
      <c r="C34" s="1012" t="s">
        <v>24</v>
      </c>
      <c r="D34" s="1013" t="s">
        <v>25</v>
      </c>
      <c r="E34" s="220"/>
      <c r="F34" s="1129">
        <v>2</v>
      </c>
      <c r="G34" s="1130" t="s">
        <v>261</v>
      </c>
      <c r="H34" s="1130">
        <v>0</v>
      </c>
      <c r="I34" s="1131" t="s">
        <v>261</v>
      </c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</row>
    <row r="35" spans="1:29">
      <c r="A35" s="771" t="s">
        <v>1074</v>
      </c>
      <c r="B35" s="1014" t="s">
        <v>1075</v>
      </c>
      <c r="C35" s="1010" t="s">
        <v>24</v>
      </c>
      <c r="D35" s="1015" t="s">
        <v>25</v>
      </c>
      <c r="E35" s="220"/>
      <c r="F35" s="433">
        <v>6</v>
      </c>
      <c r="G35" s="427" t="s">
        <v>261</v>
      </c>
      <c r="H35" s="427">
        <v>0</v>
      </c>
      <c r="I35" s="434" t="s">
        <v>261</v>
      </c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1:29">
      <c r="A36" s="771" t="s">
        <v>1076</v>
      </c>
      <c r="B36" s="1020" t="s">
        <v>1077</v>
      </c>
      <c r="C36" s="1010" t="s">
        <v>24</v>
      </c>
      <c r="D36" s="1015" t="s">
        <v>25</v>
      </c>
      <c r="E36" s="220"/>
      <c r="F36" s="433">
        <v>1</v>
      </c>
      <c r="G36" s="427" t="s">
        <v>261</v>
      </c>
      <c r="H36" s="427">
        <v>0</v>
      </c>
      <c r="I36" s="434" t="s">
        <v>261</v>
      </c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</row>
    <row r="37" spans="1:29" ht="13" thickBot="1">
      <c r="A37" s="772" t="s">
        <v>1078</v>
      </c>
      <c r="B37" s="1016" t="s">
        <v>1079</v>
      </c>
      <c r="C37" s="1017" t="s">
        <v>24</v>
      </c>
      <c r="D37" s="1018" t="s">
        <v>25</v>
      </c>
      <c r="E37" s="220"/>
      <c r="F37" s="1132">
        <v>9</v>
      </c>
      <c r="G37" s="1133" t="s">
        <v>261</v>
      </c>
      <c r="H37" s="1133">
        <v>0</v>
      </c>
      <c r="I37" s="1134" t="s">
        <v>261</v>
      </c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1:29" ht="13" thickBot="1">
      <c r="A38" s="196"/>
      <c r="B38" s="68"/>
      <c r="C38" s="68"/>
      <c r="D38" s="68"/>
      <c r="E38" s="220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spans="1:29" ht="15.75" customHeight="1" thickBot="1">
      <c r="A39" s="196"/>
      <c r="B39" s="1297" t="s">
        <v>1080</v>
      </c>
      <c r="C39" s="1298"/>
      <c r="D39" s="1299"/>
      <c r="E39" s="220"/>
      <c r="F39" s="582" t="s">
        <v>1081</v>
      </c>
      <c r="G39" s="583" t="s">
        <v>13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spans="1:29" ht="13" thickBot="1">
      <c r="A40" s="581" t="s">
        <v>1082</v>
      </c>
      <c r="B40" s="572" t="s">
        <v>1083</v>
      </c>
      <c r="C40" s="553" t="s">
        <v>24</v>
      </c>
      <c r="D40" s="557" t="s">
        <v>25</v>
      </c>
      <c r="E40" s="220"/>
      <c r="F40" s="411">
        <v>26</v>
      </c>
      <c r="G40" s="410" t="s">
        <v>20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spans="1:29">
      <c r="A41" s="196"/>
      <c r="B41" s="68"/>
      <c r="C41" s="68"/>
      <c r="D41" s="68"/>
      <c r="E41" s="220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1:29" s="196" customFormat="1" ht="13" thickBot="1">
      <c r="B42" s="220"/>
      <c r="C42" s="220"/>
      <c r="D42" s="220"/>
      <c r="E42" s="220"/>
      <c r="F42" s="1300">
        <v>1</v>
      </c>
      <c r="G42" s="1296"/>
      <c r="H42" s="1295">
        <v>2</v>
      </c>
      <c r="I42" s="1296"/>
      <c r="J42" s="1295">
        <v>3</v>
      </c>
      <c r="K42" s="1296"/>
      <c r="L42" s="1295">
        <v>4</v>
      </c>
      <c r="M42" s="1296"/>
      <c r="N42" s="1293">
        <v>5</v>
      </c>
      <c r="O42" s="1294"/>
      <c r="P42" s="1293">
        <v>6</v>
      </c>
      <c r="Q42" s="1294"/>
      <c r="R42" s="1293">
        <v>7</v>
      </c>
      <c r="S42" s="1294"/>
      <c r="T42" s="1293">
        <v>8</v>
      </c>
      <c r="U42" s="1294"/>
      <c r="V42" s="1293">
        <v>9</v>
      </c>
      <c r="W42" s="1294"/>
      <c r="X42" s="1293">
        <v>10</v>
      </c>
      <c r="Y42" s="1294"/>
      <c r="Z42" s="1293">
        <v>11</v>
      </c>
      <c r="AA42" s="1294"/>
      <c r="AB42" s="1293">
        <v>12</v>
      </c>
      <c r="AC42" s="1294"/>
    </row>
    <row r="43" spans="1:29" ht="29.25" customHeight="1" thickBot="1">
      <c r="A43" s="196"/>
      <c r="B43" s="548" t="s">
        <v>1084</v>
      </c>
      <c r="C43" s="549"/>
      <c r="D43" s="550"/>
      <c r="E43" s="220"/>
      <c r="F43" s="567" t="s">
        <v>1085</v>
      </c>
      <c r="G43" s="443" t="s">
        <v>13</v>
      </c>
      <c r="H43" s="443" t="s">
        <v>1086</v>
      </c>
      <c r="I43" s="443" t="s">
        <v>13</v>
      </c>
      <c r="J43" s="443" t="s">
        <v>1087</v>
      </c>
      <c r="K43" s="443" t="s">
        <v>13</v>
      </c>
      <c r="L43" s="443" t="s">
        <v>1088</v>
      </c>
      <c r="M43" s="443" t="s">
        <v>13</v>
      </c>
      <c r="N43" s="441" t="s">
        <v>1089</v>
      </c>
      <c r="O43" s="441" t="s">
        <v>13</v>
      </c>
      <c r="P43" s="441" t="s">
        <v>1090</v>
      </c>
      <c r="Q43" s="441" t="s">
        <v>13</v>
      </c>
      <c r="R43" s="441" t="s">
        <v>1091</v>
      </c>
      <c r="S43" s="441" t="s">
        <v>13</v>
      </c>
      <c r="T43" s="441" t="s">
        <v>1092</v>
      </c>
      <c r="U43" s="441" t="s">
        <v>13</v>
      </c>
      <c r="V43" s="441" t="s">
        <v>1093</v>
      </c>
      <c r="W43" s="441" t="s">
        <v>13</v>
      </c>
      <c r="X43" s="441" t="s">
        <v>1094</v>
      </c>
      <c r="Y43" s="441" t="s">
        <v>13</v>
      </c>
      <c r="Z43" s="441" t="s">
        <v>1095</v>
      </c>
      <c r="AA43" s="441" t="s">
        <v>13</v>
      </c>
      <c r="AB43" s="441" t="s">
        <v>1096</v>
      </c>
      <c r="AC43" s="442" t="s">
        <v>13</v>
      </c>
    </row>
    <row r="44" spans="1:29" ht="14.5" customHeight="1">
      <c r="A44" s="1019" t="s">
        <v>1097</v>
      </c>
      <c r="B44" s="574" t="s">
        <v>1098</v>
      </c>
      <c r="C44" s="560" t="s">
        <v>24</v>
      </c>
      <c r="D44" s="561" t="s">
        <v>25</v>
      </c>
      <c r="E44" s="220"/>
      <c r="F44" s="405">
        <v>522</v>
      </c>
      <c r="G44" s="403" t="s">
        <v>261</v>
      </c>
      <c r="H44" s="403">
        <v>0</v>
      </c>
      <c r="I44" s="403" t="s">
        <v>261</v>
      </c>
      <c r="J44" s="403">
        <v>12251</v>
      </c>
      <c r="K44" s="403" t="s">
        <v>261</v>
      </c>
      <c r="L44" s="403">
        <v>315</v>
      </c>
      <c r="M44" s="403" t="s">
        <v>261</v>
      </c>
      <c r="N44" s="403">
        <v>347</v>
      </c>
      <c r="O44" s="403" t="s">
        <v>261</v>
      </c>
      <c r="P44" s="403">
        <v>1563</v>
      </c>
      <c r="Q44" s="403" t="s">
        <v>261</v>
      </c>
      <c r="R44" s="403">
        <v>725</v>
      </c>
      <c r="S44" s="403" t="s">
        <v>261</v>
      </c>
      <c r="T44" s="403">
        <v>32</v>
      </c>
      <c r="U44" s="403" t="s">
        <v>261</v>
      </c>
      <c r="V44" s="403">
        <v>469</v>
      </c>
      <c r="W44" s="403" t="s">
        <v>261</v>
      </c>
      <c r="X44" s="403">
        <v>13</v>
      </c>
      <c r="Y44" s="403" t="s">
        <v>261</v>
      </c>
      <c r="Z44" s="403">
        <v>0</v>
      </c>
      <c r="AA44" s="403" t="s">
        <v>261</v>
      </c>
      <c r="AB44" s="403">
        <v>381</v>
      </c>
      <c r="AC44" s="404" t="s">
        <v>261</v>
      </c>
    </row>
    <row r="45" spans="1:29">
      <c r="A45" s="578" t="s">
        <v>1099</v>
      </c>
      <c r="B45" s="575" t="s">
        <v>1100</v>
      </c>
      <c r="C45" s="562" t="s">
        <v>24</v>
      </c>
      <c r="D45" s="563" t="s">
        <v>25</v>
      </c>
      <c r="E45" s="220"/>
      <c r="F45" s="405">
        <v>338</v>
      </c>
      <c r="G45" s="403" t="s">
        <v>261</v>
      </c>
      <c r="H45" s="403">
        <v>0</v>
      </c>
      <c r="I45" s="403" t="s">
        <v>261</v>
      </c>
      <c r="J45" s="403">
        <v>8248</v>
      </c>
      <c r="K45" s="403" t="s">
        <v>261</v>
      </c>
      <c r="L45" s="403">
        <v>269</v>
      </c>
      <c r="M45" s="403" t="s">
        <v>261</v>
      </c>
      <c r="N45" s="403">
        <v>213</v>
      </c>
      <c r="O45" s="403" t="s">
        <v>261</v>
      </c>
      <c r="P45" s="403">
        <v>972</v>
      </c>
      <c r="Q45" s="403" t="s">
        <v>261</v>
      </c>
      <c r="R45" s="403">
        <v>440</v>
      </c>
      <c r="S45" s="403" t="s">
        <v>261</v>
      </c>
      <c r="T45" s="403">
        <v>26</v>
      </c>
      <c r="U45" s="403" t="s">
        <v>261</v>
      </c>
      <c r="V45" s="403">
        <v>427</v>
      </c>
      <c r="W45" s="403" t="s">
        <v>261</v>
      </c>
      <c r="X45" s="403">
        <v>13</v>
      </c>
      <c r="Y45" s="403" t="s">
        <v>261</v>
      </c>
      <c r="Z45" s="403">
        <v>0</v>
      </c>
      <c r="AA45" s="403" t="s">
        <v>261</v>
      </c>
      <c r="AB45" s="403">
        <v>202</v>
      </c>
      <c r="AC45" s="404" t="s">
        <v>261</v>
      </c>
    </row>
    <row r="46" spans="1:29">
      <c r="A46" s="578" t="s">
        <v>1101</v>
      </c>
      <c r="B46" s="575" t="s">
        <v>1102</v>
      </c>
      <c r="C46" s="562" t="s">
        <v>24</v>
      </c>
      <c r="D46" s="563" t="s">
        <v>25</v>
      </c>
      <c r="E46" s="220"/>
      <c r="F46" s="405">
        <v>7</v>
      </c>
      <c r="G46" s="403" t="s">
        <v>261</v>
      </c>
      <c r="H46" s="403">
        <v>0</v>
      </c>
      <c r="I46" s="403" t="s">
        <v>261</v>
      </c>
      <c r="J46" s="403">
        <v>67</v>
      </c>
      <c r="K46" s="403" t="s">
        <v>261</v>
      </c>
      <c r="L46" s="403">
        <v>11</v>
      </c>
      <c r="M46" s="403" t="s">
        <v>261</v>
      </c>
      <c r="N46" s="403">
        <v>9</v>
      </c>
      <c r="O46" s="403" t="s">
        <v>261</v>
      </c>
      <c r="P46" s="403">
        <v>5</v>
      </c>
      <c r="Q46" s="403" t="s">
        <v>261</v>
      </c>
      <c r="R46" s="403">
        <v>10</v>
      </c>
      <c r="S46" s="403" t="s">
        <v>261</v>
      </c>
      <c r="T46" s="403">
        <v>1</v>
      </c>
      <c r="U46" s="403" t="s">
        <v>261</v>
      </c>
      <c r="V46" s="403">
        <v>5</v>
      </c>
      <c r="W46" s="403" t="s">
        <v>261</v>
      </c>
      <c r="X46" s="403">
        <v>0</v>
      </c>
      <c r="Y46" s="403" t="s">
        <v>261</v>
      </c>
      <c r="Z46" s="403">
        <v>0</v>
      </c>
      <c r="AA46" s="403" t="s">
        <v>261</v>
      </c>
      <c r="AB46" s="403">
        <v>5</v>
      </c>
      <c r="AC46" s="404" t="s">
        <v>261</v>
      </c>
    </row>
    <row r="47" spans="1:29" ht="13" thickBot="1">
      <c r="A47" s="579" t="s">
        <v>1103</v>
      </c>
      <c r="B47" s="573" t="s">
        <v>1104</v>
      </c>
      <c r="C47" s="558" t="s">
        <v>24</v>
      </c>
      <c r="D47" s="559" t="s">
        <v>25</v>
      </c>
      <c r="E47" s="220"/>
      <c r="F47" s="411">
        <v>177</v>
      </c>
      <c r="G47" s="412" t="s">
        <v>261</v>
      </c>
      <c r="H47" s="412">
        <v>0</v>
      </c>
      <c r="I47" s="412" t="s">
        <v>261</v>
      </c>
      <c r="J47" s="412">
        <v>3936</v>
      </c>
      <c r="K47" s="412" t="s">
        <v>261</v>
      </c>
      <c r="L47" s="412">
        <v>35</v>
      </c>
      <c r="M47" s="412" t="s">
        <v>261</v>
      </c>
      <c r="N47" s="412">
        <v>125</v>
      </c>
      <c r="O47" s="412" t="s">
        <v>261</v>
      </c>
      <c r="P47" s="412">
        <v>586</v>
      </c>
      <c r="Q47" s="412" t="s">
        <v>261</v>
      </c>
      <c r="R47" s="412">
        <v>275</v>
      </c>
      <c r="S47" s="412" t="s">
        <v>261</v>
      </c>
      <c r="T47" s="412">
        <v>5</v>
      </c>
      <c r="U47" s="412" t="s">
        <v>261</v>
      </c>
      <c r="V47" s="412">
        <v>37</v>
      </c>
      <c r="W47" s="412" t="s">
        <v>261</v>
      </c>
      <c r="X47" s="412">
        <v>0</v>
      </c>
      <c r="Y47" s="412" t="s">
        <v>261</v>
      </c>
      <c r="Z47" s="412">
        <v>0</v>
      </c>
      <c r="AA47" s="412" t="s">
        <v>261</v>
      </c>
      <c r="AB47" s="412">
        <v>174</v>
      </c>
      <c r="AC47" s="410" t="s">
        <v>261</v>
      </c>
    </row>
    <row r="48" spans="1:29" ht="13" thickBot="1">
      <c r="B48" s="68"/>
      <c r="C48" s="68"/>
      <c r="D48" s="68"/>
      <c r="E48" s="220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</row>
    <row r="49" spans="1:29" ht="13.5" thickBot="1">
      <c r="B49" s="546" t="s">
        <v>1105</v>
      </c>
      <c r="C49" s="547"/>
      <c r="D49" s="545"/>
      <c r="E49" s="220"/>
      <c r="F49" s="567" t="s">
        <v>1106</v>
      </c>
      <c r="G49" s="566" t="s">
        <v>13</v>
      </c>
      <c r="H49" s="443" t="s">
        <v>1107</v>
      </c>
      <c r="I49" s="444" t="s">
        <v>13</v>
      </c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</row>
    <row r="50" spans="1:29" ht="13" thickBot="1">
      <c r="A50" s="581" t="s">
        <v>1108</v>
      </c>
      <c r="B50" s="572" t="s">
        <v>1109</v>
      </c>
      <c r="C50" s="553" t="s">
        <v>24</v>
      </c>
      <c r="D50" s="557" t="s">
        <v>25</v>
      </c>
      <c r="E50" s="220"/>
      <c r="F50" s="411">
        <v>1</v>
      </c>
      <c r="G50" s="412" t="s">
        <v>1110</v>
      </c>
      <c r="H50" s="412">
        <v>0</v>
      </c>
      <c r="I50" s="410" t="s">
        <v>1110</v>
      </c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</row>
    <row r="51" spans="1:29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</row>
    <row r="52" spans="1:29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</row>
    <row r="53" spans="1:29" ht="13" thickBo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</row>
    <row r="54" spans="1:29" ht="13">
      <c r="B54" s="419" t="s">
        <v>1111</v>
      </c>
      <c r="C54" s="420"/>
      <c r="D54" s="420"/>
      <c r="E54" s="421" t="s">
        <v>1031</v>
      </c>
      <c r="F54" s="421" t="s">
        <v>1031</v>
      </c>
      <c r="G54" s="422" t="s">
        <v>1031</v>
      </c>
      <c r="H54" s="68"/>
      <c r="I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</row>
    <row r="55" spans="1:29">
      <c r="B55" s="423" t="s">
        <v>1031</v>
      </c>
      <c r="C55" s="68"/>
      <c r="D55" s="1289"/>
      <c r="E55" s="1289"/>
      <c r="F55" s="1289"/>
      <c r="G55" s="1290"/>
      <c r="H55" s="68"/>
      <c r="I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</row>
    <row r="56" spans="1:29">
      <c r="B56" s="423" t="s">
        <v>1031</v>
      </c>
      <c r="C56" s="68"/>
      <c r="D56" s="1289"/>
      <c r="E56" s="1289"/>
      <c r="F56" s="1289"/>
      <c r="G56" s="1290"/>
      <c r="H56" s="68"/>
      <c r="I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</row>
    <row r="57" spans="1:29">
      <c r="B57" s="423" t="s">
        <v>1031</v>
      </c>
      <c r="C57" s="68"/>
      <c r="D57" s="1289"/>
      <c r="E57" s="1289"/>
      <c r="F57" s="1289"/>
      <c r="G57" s="1290"/>
      <c r="H57" s="68"/>
      <c r="I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</row>
    <row r="58" spans="1:29">
      <c r="B58" s="423" t="s">
        <v>1031</v>
      </c>
      <c r="C58" s="68"/>
      <c r="D58" s="1289"/>
      <c r="E58" s="1289"/>
      <c r="F58" s="1289"/>
      <c r="G58" s="1290"/>
      <c r="H58" s="68"/>
      <c r="I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</row>
    <row r="59" spans="1:29" ht="13" thickBot="1">
      <c r="B59" s="424" t="s">
        <v>1031</v>
      </c>
      <c r="C59" s="425" t="s">
        <v>1031</v>
      </c>
      <c r="D59" s="1291" t="s">
        <v>1031</v>
      </c>
      <c r="E59" s="1291"/>
      <c r="F59" s="1291"/>
      <c r="G59" s="1292"/>
      <c r="H59" s="68"/>
      <c r="I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</row>
    <row r="60" spans="1:29" ht="13" thickBot="1">
      <c r="B60" s="68"/>
      <c r="C60" s="68"/>
      <c r="D60" s="68"/>
      <c r="E60" s="68"/>
      <c r="F60" s="68"/>
      <c r="G60" s="68"/>
      <c r="H60" s="68"/>
      <c r="I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</row>
    <row r="61" spans="1:29">
      <c r="B61" s="416" t="s">
        <v>1031</v>
      </c>
      <c r="C61" s="413" t="s">
        <v>1031</v>
      </c>
      <c r="D61" s="413" t="s">
        <v>1031</v>
      </c>
      <c r="E61" s="413" t="s">
        <v>1031</v>
      </c>
      <c r="F61" s="413" t="s">
        <v>1031</v>
      </c>
      <c r="G61" s="413" t="s">
        <v>1031</v>
      </c>
      <c r="H61" s="413" t="s">
        <v>1031</v>
      </c>
      <c r="I61" s="414" t="s">
        <v>1031</v>
      </c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spans="1:29">
      <c r="B62" s="1234" t="s">
        <v>1112</v>
      </c>
      <c r="C62" s="68"/>
      <c r="D62" s="68"/>
      <c r="E62" s="68"/>
      <c r="F62" s="68"/>
      <c r="G62" s="68"/>
      <c r="H62" s="68"/>
      <c r="I62" s="417" t="s">
        <v>1031</v>
      </c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1:29">
      <c r="B63" s="1234" t="s">
        <v>1031</v>
      </c>
      <c r="C63" s="68"/>
      <c r="D63" s="68"/>
      <c r="E63" s="68"/>
      <c r="F63" s="68"/>
      <c r="G63" s="68"/>
      <c r="H63" s="68"/>
      <c r="I63" s="417" t="s">
        <v>1031</v>
      </c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</row>
    <row r="64" spans="1:29">
      <c r="B64" s="1234" t="s">
        <v>1113</v>
      </c>
      <c r="C64" s="68"/>
      <c r="D64" s="68"/>
      <c r="E64" s="68"/>
      <c r="F64" s="68"/>
      <c r="G64" s="68"/>
      <c r="H64" s="68"/>
      <c r="I64" s="417" t="s">
        <v>1031</v>
      </c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</row>
    <row r="65" spans="2:29">
      <c r="B65" s="1234" t="s">
        <v>1031</v>
      </c>
      <c r="C65" s="68"/>
      <c r="D65" s="68"/>
      <c r="E65" s="68"/>
      <c r="F65" s="68"/>
      <c r="G65" s="68"/>
      <c r="H65" s="68"/>
      <c r="I65" s="417" t="s">
        <v>1031</v>
      </c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</row>
    <row r="66" spans="2:29">
      <c r="B66" s="1234" t="s">
        <v>47</v>
      </c>
      <c r="C66" s="68"/>
      <c r="D66" s="68"/>
      <c r="E66" s="68"/>
      <c r="F66" s="68"/>
      <c r="G66" s="68" t="s">
        <v>48</v>
      </c>
      <c r="H66" s="68"/>
      <c r="I66" s="417" t="s">
        <v>1031</v>
      </c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</row>
    <row r="67" spans="2:29" ht="13" thickBot="1">
      <c r="B67" s="409" t="s">
        <v>1031</v>
      </c>
      <c r="C67" s="415" t="s">
        <v>1031</v>
      </c>
      <c r="D67" s="415" t="s">
        <v>1031</v>
      </c>
      <c r="E67" s="415" t="s">
        <v>1031</v>
      </c>
      <c r="F67" s="415" t="s">
        <v>1031</v>
      </c>
      <c r="G67" s="415" t="s">
        <v>1031</v>
      </c>
      <c r="H67" s="415" t="s">
        <v>1031</v>
      </c>
      <c r="I67" s="418" t="s">
        <v>1031</v>
      </c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</row>
  </sheetData>
  <mergeCells count="42">
    <mergeCell ref="AB8:AC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V9:AC9"/>
    <mergeCell ref="B27:D27"/>
    <mergeCell ref="B30:D30"/>
    <mergeCell ref="B33:D33"/>
    <mergeCell ref="L26:M26"/>
    <mergeCell ref="N26:O26"/>
    <mergeCell ref="B9:D9"/>
    <mergeCell ref="F9:M9"/>
    <mergeCell ref="N9:U9"/>
    <mergeCell ref="F26:G26"/>
    <mergeCell ref="H26:I26"/>
    <mergeCell ref="J26:K26"/>
    <mergeCell ref="B39:D39"/>
    <mergeCell ref="F42:G42"/>
    <mergeCell ref="Z42:AA42"/>
    <mergeCell ref="AB42:AC42"/>
    <mergeCell ref="D55:G55"/>
    <mergeCell ref="R42:S42"/>
    <mergeCell ref="T42:U42"/>
    <mergeCell ref="D57:G57"/>
    <mergeCell ref="D58:G58"/>
    <mergeCell ref="D59:G59"/>
    <mergeCell ref="V42:W42"/>
    <mergeCell ref="X42:Y42"/>
    <mergeCell ref="D56:G56"/>
    <mergeCell ref="J42:K42"/>
    <mergeCell ref="L42:M42"/>
    <mergeCell ref="N42:O42"/>
    <mergeCell ref="P42:Q42"/>
    <mergeCell ref="H42:I42"/>
  </mergeCells>
  <pageMargins left="0.25" right="0.25" top="0.75" bottom="0.75" header="0.3" footer="0.3"/>
  <pageSetup paperSize="7" scale="30" fitToHeight="0" orientation="landscape" r:id="rId1"/>
  <headerFooter>
    <oddFooter>&amp;L&amp;1#&amp;"Arial"&amp;11&amp;K000000SW Private Commercial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964-1DE4-4048-9A3D-D8B3C8D3CAEF}">
  <sheetPr>
    <pageSetUpPr fitToPage="1"/>
  </sheetPr>
  <dimension ref="B1:P49"/>
  <sheetViews>
    <sheetView zoomScaleNormal="100" workbookViewId="0">
      <selection sqref="A1:XFD1048576"/>
    </sheetView>
  </sheetViews>
  <sheetFormatPr defaultColWidth="9.26953125" defaultRowHeight="12.5"/>
  <cols>
    <col min="1" max="1" width="3.7265625" style="230" customWidth="1"/>
    <col min="2" max="2" width="8.08984375" style="230" customWidth="1"/>
    <col min="3" max="3" width="69.7265625" style="230" customWidth="1"/>
    <col min="4" max="4" width="12.54296875" style="230" customWidth="1"/>
    <col min="5" max="5" width="12.26953125" style="230" customWidth="1"/>
    <col min="6" max="6" width="13.54296875" style="230" customWidth="1"/>
    <col min="7" max="7" width="22.7265625" style="230" customWidth="1"/>
    <col min="8" max="8" width="6" style="230" customWidth="1"/>
    <col min="9" max="9" width="4.7265625" style="230" customWidth="1"/>
    <col min="10" max="10" width="12.26953125" style="230" customWidth="1"/>
    <col min="11" max="11" width="60.26953125" style="230" bestFit="1" customWidth="1"/>
    <col min="12" max="12" width="18.26953125" style="230" customWidth="1"/>
    <col min="13" max="13" width="17" style="230" customWidth="1"/>
    <col min="14" max="14" width="15.453125" style="230" customWidth="1"/>
    <col min="15" max="15" width="25.7265625" style="230" customWidth="1"/>
    <col min="16" max="16" width="5.81640625" style="230" customWidth="1"/>
    <col min="17" max="16384" width="9.26953125" style="230"/>
  </cols>
  <sheetData>
    <row r="1" spans="2:16" ht="13">
      <c r="B1" s="594"/>
      <c r="C1" s="594"/>
      <c r="D1" s="594"/>
    </row>
    <row r="2" spans="2:16" ht="18">
      <c r="B2" s="595" t="s">
        <v>1114</v>
      </c>
      <c r="C2" s="594"/>
      <c r="D2" s="594"/>
      <c r="E2" s="445"/>
      <c r="F2" s="596"/>
      <c r="G2" s="597"/>
      <c r="I2" s="598" t="s">
        <v>1115</v>
      </c>
      <c r="J2" s="595"/>
      <c r="K2" s="598"/>
    </row>
    <row r="3" spans="2:16" ht="9.75" customHeight="1">
      <c r="B3" s="595"/>
      <c r="C3" s="594"/>
      <c r="D3" s="594"/>
      <c r="F3" s="596"/>
      <c r="G3" s="597"/>
      <c r="I3" s="598"/>
      <c r="J3" s="598"/>
      <c r="K3" s="598"/>
    </row>
    <row r="4" spans="2:16" ht="9.75" customHeight="1">
      <c r="B4" s="595"/>
      <c r="C4" s="594"/>
      <c r="D4" s="594"/>
      <c r="F4" s="596"/>
      <c r="G4" s="597"/>
      <c r="I4" s="598"/>
      <c r="J4" s="598"/>
      <c r="K4" s="598"/>
    </row>
    <row r="5" spans="2:16" ht="18">
      <c r="B5" s="599" t="s">
        <v>1116</v>
      </c>
      <c r="C5" s="594"/>
      <c r="D5" s="600"/>
      <c r="G5" s="597"/>
      <c r="I5" s="598" t="s">
        <v>1115</v>
      </c>
      <c r="J5" s="599"/>
      <c r="K5" s="594"/>
      <c r="L5" s="600"/>
      <c r="O5" s="597"/>
    </row>
    <row r="6" spans="2:16" ht="16" thickBot="1">
      <c r="B6"/>
      <c r="C6" s="594"/>
      <c r="D6" s="600"/>
      <c r="G6" s="597"/>
      <c r="I6" s="598"/>
      <c r="J6"/>
      <c r="K6" s="594"/>
      <c r="L6" s="600"/>
      <c r="O6" s="597"/>
    </row>
    <row r="7" spans="2:16" ht="16" thickBot="1">
      <c r="B7" s="1320" t="s">
        <v>1117</v>
      </c>
      <c r="C7" s="1321"/>
      <c r="D7" s="1321"/>
      <c r="E7" s="1321"/>
      <c r="F7" s="1321"/>
      <c r="G7" s="1321"/>
      <c r="H7" s="1322"/>
      <c r="I7" s="598"/>
      <c r="J7" s="1320" t="s">
        <v>1118</v>
      </c>
      <c r="K7" s="1321"/>
      <c r="L7" s="1321"/>
      <c r="M7" s="1321"/>
      <c r="N7" s="1321"/>
      <c r="O7" s="1321"/>
      <c r="P7" s="1322"/>
    </row>
    <row r="8" spans="2:16" ht="15.5">
      <c r="B8" s="601"/>
      <c r="C8" s="600"/>
      <c r="D8" s="600"/>
      <c r="J8" s="601"/>
      <c r="K8" s="594"/>
      <c r="L8" s="600"/>
    </row>
    <row r="9" spans="2:16" ht="13.5" thickBot="1">
      <c r="C9" s="602"/>
      <c r="D9" s="603" t="s">
        <v>1119</v>
      </c>
      <c r="E9" s="604" t="s">
        <v>1120</v>
      </c>
      <c r="F9" s="605" t="s">
        <v>1121</v>
      </c>
      <c r="G9" s="606" t="s">
        <v>1006</v>
      </c>
      <c r="H9" s="1135"/>
      <c r="K9" s="602"/>
      <c r="L9" s="603" t="s">
        <v>1119</v>
      </c>
      <c r="M9" s="604" t="s">
        <v>1120</v>
      </c>
      <c r="N9" s="605" t="s">
        <v>1121</v>
      </c>
      <c r="O9" s="606" t="s">
        <v>1006</v>
      </c>
      <c r="P9" s="1135"/>
    </row>
    <row r="10" spans="2:16" ht="25.5" thickBot="1">
      <c r="B10" s="607"/>
      <c r="C10" s="608" t="s">
        <v>1122</v>
      </c>
      <c r="D10" s="1136" t="s">
        <v>1123</v>
      </c>
      <c r="E10" s="1136" t="s">
        <v>1123</v>
      </c>
      <c r="F10" s="1136" t="s">
        <v>1123</v>
      </c>
      <c r="G10" s="1137" t="s">
        <v>1124</v>
      </c>
      <c r="H10" s="1138" t="s">
        <v>13</v>
      </c>
      <c r="I10" s="609"/>
      <c r="J10" s="607"/>
      <c r="K10" s="608" t="s">
        <v>1122</v>
      </c>
      <c r="L10" s="1136" t="s">
        <v>1123</v>
      </c>
      <c r="M10" s="1136" t="s">
        <v>1123</v>
      </c>
      <c r="N10" s="1136" t="s">
        <v>1123</v>
      </c>
      <c r="O10" s="1137" t="s">
        <v>1124</v>
      </c>
      <c r="P10" s="1138" t="s">
        <v>13</v>
      </c>
    </row>
    <row r="11" spans="2:16">
      <c r="B11" s="610" t="s">
        <v>1125</v>
      </c>
      <c r="C11" s="713" t="s">
        <v>1126</v>
      </c>
      <c r="D11" s="1139">
        <v>0</v>
      </c>
      <c r="E11" s="1139">
        <v>2</v>
      </c>
      <c r="F11" s="1139">
        <v>23</v>
      </c>
      <c r="G11" s="1140">
        <f>SUM(D11:F11)</f>
        <v>25</v>
      </c>
      <c r="H11" s="1178" t="s">
        <v>261</v>
      </c>
      <c r="I11" s="609"/>
      <c r="J11" s="610" t="s">
        <v>1125</v>
      </c>
      <c r="K11" s="944" t="s">
        <v>1126</v>
      </c>
      <c r="L11" s="1161">
        <v>0</v>
      </c>
      <c r="M11" s="1161">
        <v>2</v>
      </c>
      <c r="N11" s="1161">
        <v>20</v>
      </c>
      <c r="O11" s="1162">
        <f t="shared" ref="O11:O16" si="0">SUM(L11:N11)</f>
        <v>22</v>
      </c>
      <c r="P11" s="1178" t="s">
        <v>261</v>
      </c>
    </row>
    <row r="12" spans="2:16">
      <c r="B12" s="611" t="s">
        <v>1127</v>
      </c>
      <c r="C12" s="612" t="s">
        <v>1128</v>
      </c>
      <c r="D12" s="1141">
        <v>0</v>
      </c>
      <c r="E12" s="1141">
        <v>0</v>
      </c>
      <c r="F12" s="1141">
        <v>0</v>
      </c>
      <c r="G12" s="1142">
        <f>SUM(D12:F12)</f>
        <v>0</v>
      </c>
      <c r="H12" s="1179" t="s">
        <v>261</v>
      </c>
      <c r="I12" s="609"/>
      <c r="J12" s="611" t="s">
        <v>1127</v>
      </c>
      <c r="K12" s="612" t="s">
        <v>1128</v>
      </c>
      <c r="L12" s="1141">
        <v>0</v>
      </c>
      <c r="M12" s="1141">
        <v>0</v>
      </c>
      <c r="N12" s="1141">
        <v>0</v>
      </c>
      <c r="O12" s="1149">
        <f t="shared" si="0"/>
        <v>0</v>
      </c>
      <c r="P12" s="1179" t="s">
        <v>261</v>
      </c>
    </row>
    <row r="13" spans="2:16">
      <c r="B13" s="611" t="s">
        <v>1129</v>
      </c>
      <c r="C13" s="612" t="s">
        <v>1130</v>
      </c>
      <c r="D13" s="1141">
        <v>0</v>
      </c>
      <c r="E13" s="1141">
        <v>0</v>
      </c>
      <c r="F13" s="1141">
        <v>13</v>
      </c>
      <c r="G13" s="1142">
        <f>SUM(D13:F13)</f>
        <v>13</v>
      </c>
      <c r="H13" s="1179" t="s">
        <v>261</v>
      </c>
      <c r="I13" s="609"/>
      <c r="J13" s="611" t="s">
        <v>1129</v>
      </c>
      <c r="K13" s="612" t="s">
        <v>1130</v>
      </c>
      <c r="L13" s="1141">
        <v>0</v>
      </c>
      <c r="M13" s="1141">
        <v>0</v>
      </c>
      <c r="N13" s="1141">
        <v>7</v>
      </c>
      <c r="O13" s="1149">
        <f t="shared" si="0"/>
        <v>7</v>
      </c>
      <c r="P13" s="1179" t="s">
        <v>261</v>
      </c>
    </row>
    <row r="14" spans="2:16">
      <c r="B14" s="611" t="s">
        <v>1131</v>
      </c>
      <c r="C14" s="612" t="s">
        <v>1132</v>
      </c>
      <c r="D14" s="1141">
        <v>1</v>
      </c>
      <c r="E14" s="1141">
        <v>4</v>
      </c>
      <c r="F14" s="1141">
        <v>126</v>
      </c>
      <c r="G14" s="1142">
        <f t="shared" ref="G14" si="1">SUM(D14:F14)</f>
        <v>131</v>
      </c>
      <c r="H14" s="1179" t="s">
        <v>261</v>
      </c>
      <c r="I14" s="609"/>
      <c r="J14" s="611" t="s">
        <v>1131</v>
      </c>
      <c r="K14" s="612" t="s">
        <v>1132</v>
      </c>
      <c r="L14" s="1141">
        <v>1</v>
      </c>
      <c r="M14" s="1141">
        <v>5</v>
      </c>
      <c r="N14" s="1141">
        <v>120</v>
      </c>
      <c r="O14" s="1149">
        <f t="shared" si="0"/>
        <v>126</v>
      </c>
      <c r="P14" s="1179" t="s">
        <v>261</v>
      </c>
    </row>
    <row r="15" spans="2:16">
      <c r="B15" s="613" t="s">
        <v>1133</v>
      </c>
      <c r="C15" s="612" t="s">
        <v>1134</v>
      </c>
      <c r="D15" s="1141">
        <v>0</v>
      </c>
      <c r="E15" s="1141">
        <v>0</v>
      </c>
      <c r="F15" s="1141">
        <v>31</v>
      </c>
      <c r="G15" s="1142">
        <f>SUM(D15:F15)</f>
        <v>31</v>
      </c>
      <c r="H15" s="1179" t="s">
        <v>261</v>
      </c>
      <c r="I15" s="609"/>
      <c r="J15" s="613" t="s">
        <v>1133</v>
      </c>
      <c r="K15" s="612" t="s">
        <v>1134</v>
      </c>
      <c r="L15" s="1141">
        <v>0</v>
      </c>
      <c r="M15" s="1141">
        <v>0</v>
      </c>
      <c r="N15" s="1141">
        <v>27</v>
      </c>
      <c r="O15" s="1149">
        <f t="shared" si="0"/>
        <v>27</v>
      </c>
      <c r="P15" s="1179" t="s">
        <v>261</v>
      </c>
    </row>
    <row r="16" spans="2:16">
      <c r="B16" s="611" t="s">
        <v>1135</v>
      </c>
      <c r="C16" s="612" t="s">
        <v>1136</v>
      </c>
      <c r="D16" s="1141">
        <v>0</v>
      </c>
      <c r="E16" s="1141">
        <v>0</v>
      </c>
      <c r="F16" s="1141">
        <v>10</v>
      </c>
      <c r="G16" s="1142">
        <f>SUM(D16:F16)</f>
        <v>10</v>
      </c>
      <c r="H16" s="1179" t="s">
        <v>261</v>
      </c>
      <c r="I16" s="609"/>
      <c r="J16" s="611" t="s">
        <v>1135</v>
      </c>
      <c r="K16" s="612" t="s">
        <v>1136</v>
      </c>
      <c r="L16" s="1141">
        <v>0</v>
      </c>
      <c r="M16" s="1141">
        <v>0</v>
      </c>
      <c r="N16" s="1141">
        <v>11</v>
      </c>
      <c r="O16" s="1149">
        <f t="shared" si="0"/>
        <v>11</v>
      </c>
      <c r="P16" s="1179" t="s">
        <v>261</v>
      </c>
    </row>
    <row r="17" spans="2:16" ht="13" thickBot="1">
      <c r="B17" s="614" t="s">
        <v>1137</v>
      </c>
      <c r="C17" s="615" t="s">
        <v>1104</v>
      </c>
      <c r="D17" s="1143">
        <v>0</v>
      </c>
      <c r="E17" s="1143">
        <v>0</v>
      </c>
      <c r="F17" s="1143">
        <v>0</v>
      </c>
      <c r="G17" s="1144">
        <f>SUM(D17:F17)</f>
        <v>0</v>
      </c>
      <c r="H17" s="1179" t="s">
        <v>261</v>
      </c>
      <c r="I17" s="609"/>
      <c r="J17" s="614" t="s">
        <v>1137</v>
      </c>
      <c r="K17" s="615" t="s">
        <v>1104</v>
      </c>
      <c r="L17" s="1143">
        <v>0</v>
      </c>
      <c r="M17" s="1143">
        <v>0</v>
      </c>
      <c r="N17" s="1143">
        <v>0</v>
      </c>
      <c r="O17" s="1150">
        <f t="shared" ref="O17" si="2">SUM(L17:N17)</f>
        <v>0</v>
      </c>
      <c r="P17" s="1179" t="s">
        <v>261</v>
      </c>
    </row>
    <row r="18" spans="2:16" ht="14" thickTop="1" thickBot="1">
      <c r="B18" s="616" t="s">
        <v>1138</v>
      </c>
      <c r="C18" s="717" t="s">
        <v>1139</v>
      </c>
      <c r="D18" s="1145">
        <v>0</v>
      </c>
      <c r="E18" s="1145">
        <v>1</v>
      </c>
      <c r="F18" s="1145">
        <v>11</v>
      </c>
      <c r="G18" s="1146">
        <f>SUM(D18:F18)</f>
        <v>12</v>
      </c>
      <c r="H18" s="1180" t="s">
        <v>261</v>
      </c>
      <c r="I18" s="609"/>
      <c r="J18" s="616" t="s">
        <v>1138</v>
      </c>
      <c r="K18" s="617" t="s">
        <v>1139</v>
      </c>
      <c r="L18" s="1163">
        <v>0</v>
      </c>
      <c r="M18" s="1163">
        <v>2</v>
      </c>
      <c r="N18" s="1163">
        <v>11</v>
      </c>
      <c r="O18" s="1164">
        <f>SUM(L18:N18)</f>
        <v>13</v>
      </c>
      <c r="P18" s="1180" t="s">
        <v>261</v>
      </c>
    </row>
    <row r="19" spans="2:16" ht="13" thickBot="1">
      <c r="B19" s="609"/>
      <c r="D19" s="1135"/>
      <c r="E19" s="1135"/>
      <c r="F19" s="1135"/>
      <c r="G19" s="1135"/>
      <c r="H19" s="1147"/>
      <c r="I19" s="609"/>
      <c r="J19" s="609"/>
      <c r="L19" s="1135"/>
      <c r="M19" s="1135"/>
      <c r="N19" s="1135"/>
      <c r="O19" s="1135"/>
      <c r="P19" s="1147"/>
    </row>
    <row r="20" spans="2:16" ht="13.5" thickBot="1">
      <c r="B20" s="609"/>
      <c r="C20" s="602"/>
      <c r="D20" s="603" t="s">
        <v>1119</v>
      </c>
      <c r="E20" s="604" t="s">
        <v>1120</v>
      </c>
      <c r="F20" s="605" t="s">
        <v>1121</v>
      </c>
      <c r="G20" s="606" t="s">
        <v>1006</v>
      </c>
      <c r="H20" s="1147"/>
      <c r="I20" s="609"/>
      <c r="J20" s="609"/>
      <c r="K20" s="602"/>
      <c r="L20" s="603" t="s">
        <v>1119</v>
      </c>
      <c r="M20" s="604" t="s">
        <v>1120</v>
      </c>
      <c r="N20" s="605" t="s">
        <v>1121</v>
      </c>
      <c r="O20" s="606" t="s">
        <v>1006</v>
      </c>
      <c r="P20" s="1147"/>
    </row>
    <row r="21" spans="2:16" ht="25.5" thickBot="1">
      <c r="B21" s="607"/>
      <c r="C21" s="608" t="s">
        <v>1140</v>
      </c>
      <c r="D21" s="1136" t="s">
        <v>1123</v>
      </c>
      <c r="E21" s="1136" t="s">
        <v>1123</v>
      </c>
      <c r="F21" s="1136" t="s">
        <v>1123</v>
      </c>
      <c r="G21" s="1137" t="s">
        <v>1124</v>
      </c>
      <c r="H21" s="1138" t="s">
        <v>13</v>
      </c>
      <c r="I21" s="609"/>
      <c r="J21" s="607"/>
      <c r="K21" s="608" t="s">
        <v>1140</v>
      </c>
      <c r="L21" s="1165" t="s">
        <v>1123</v>
      </c>
      <c r="M21" s="1165" t="s">
        <v>1123</v>
      </c>
      <c r="N21" s="1165" t="s">
        <v>1123</v>
      </c>
      <c r="O21" s="1166" t="s">
        <v>1124</v>
      </c>
      <c r="P21" s="1167" t="s">
        <v>13</v>
      </c>
    </row>
    <row r="22" spans="2:16">
      <c r="B22" s="712" t="s">
        <v>1141</v>
      </c>
      <c r="C22" s="713" t="s">
        <v>1018</v>
      </c>
      <c r="D22" s="1139">
        <v>0</v>
      </c>
      <c r="E22" s="1139">
        <v>1</v>
      </c>
      <c r="F22" s="1139">
        <v>5</v>
      </c>
      <c r="G22" s="1148">
        <f>SUM(D22:F22)</f>
        <v>6</v>
      </c>
      <c r="H22" s="1181" t="s">
        <v>261</v>
      </c>
      <c r="I22" s="609"/>
      <c r="J22" s="712" t="s">
        <v>1141</v>
      </c>
      <c r="K22" s="944" t="s">
        <v>1018</v>
      </c>
      <c r="L22" s="1168">
        <v>0</v>
      </c>
      <c r="M22" s="1168">
        <v>1</v>
      </c>
      <c r="N22" s="1168">
        <v>5</v>
      </c>
      <c r="O22" s="1169">
        <f>SUM(L22:N22)</f>
        <v>6</v>
      </c>
      <c r="P22" s="1181" t="s">
        <v>261</v>
      </c>
    </row>
    <row r="23" spans="2:16">
      <c r="B23" s="714" t="s">
        <v>1142</v>
      </c>
      <c r="C23" s="612" t="s">
        <v>1143</v>
      </c>
      <c r="D23" s="1141">
        <v>0</v>
      </c>
      <c r="E23" s="1141">
        <v>2</v>
      </c>
      <c r="F23" s="1141">
        <v>3</v>
      </c>
      <c r="G23" s="1149">
        <f>SUM(D23:F23)</f>
        <v>5</v>
      </c>
      <c r="H23" s="1179" t="s">
        <v>261</v>
      </c>
      <c r="I23" s="609"/>
      <c r="J23" s="714" t="s">
        <v>1142</v>
      </c>
      <c r="K23" s="612" t="s">
        <v>1143</v>
      </c>
      <c r="L23" s="1141">
        <v>0</v>
      </c>
      <c r="M23" s="1141">
        <v>2</v>
      </c>
      <c r="N23" s="1141">
        <v>5</v>
      </c>
      <c r="O23" s="1149">
        <f>SUM(L23:N23)</f>
        <v>7</v>
      </c>
      <c r="P23" s="1179" t="s">
        <v>261</v>
      </c>
    </row>
    <row r="24" spans="2:16" ht="13" thickBot="1">
      <c r="B24" s="715" t="s">
        <v>1144</v>
      </c>
      <c r="C24" s="615" t="s">
        <v>1145</v>
      </c>
      <c r="D24" s="1143">
        <v>0</v>
      </c>
      <c r="E24" s="1143">
        <v>0</v>
      </c>
      <c r="F24" s="1143">
        <v>0</v>
      </c>
      <c r="G24" s="1150">
        <f>SUM(D24:F24)</f>
        <v>0</v>
      </c>
      <c r="H24" s="1179" t="s">
        <v>261</v>
      </c>
      <c r="I24" s="609"/>
      <c r="J24" s="715" t="s">
        <v>1144</v>
      </c>
      <c r="K24" s="615" t="s">
        <v>1145</v>
      </c>
      <c r="L24" s="1143">
        <v>0</v>
      </c>
      <c r="M24" s="1143">
        <v>0</v>
      </c>
      <c r="N24" s="1143">
        <v>0</v>
      </c>
      <c r="O24" s="1150">
        <f>SUM(L24:N24)</f>
        <v>0</v>
      </c>
      <c r="P24" s="1179" t="s">
        <v>261</v>
      </c>
    </row>
    <row r="25" spans="2:16" ht="14" thickTop="1" thickBot="1">
      <c r="B25" s="716" t="s">
        <v>1146</v>
      </c>
      <c r="C25" s="717" t="s">
        <v>1139</v>
      </c>
      <c r="D25" s="1145">
        <v>0</v>
      </c>
      <c r="E25" s="1145">
        <v>0</v>
      </c>
      <c r="F25" s="1145">
        <v>0</v>
      </c>
      <c r="G25" s="1151">
        <f>SUM(D25:F25)</f>
        <v>0</v>
      </c>
      <c r="H25" s="1180" t="s">
        <v>261</v>
      </c>
      <c r="I25" s="609"/>
      <c r="J25" s="716" t="s">
        <v>1146</v>
      </c>
      <c r="K25" s="717" t="s">
        <v>1139</v>
      </c>
      <c r="L25" s="1163">
        <v>0</v>
      </c>
      <c r="M25" s="1163">
        <v>0</v>
      </c>
      <c r="N25" s="1163">
        <v>0</v>
      </c>
      <c r="O25" s="1164">
        <f>SUM(L25:N25)</f>
        <v>0</v>
      </c>
      <c r="P25" s="1180" t="s">
        <v>261</v>
      </c>
    </row>
    <row r="26" spans="2:16" ht="13.5" thickBot="1">
      <c r="B26" s="609"/>
      <c r="C26" s="718"/>
      <c r="D26" s="1152"/>
      <c r="E26" s="1152"/>
      <c r="F26" s="1152"/>
      <c r="G26" s="1153"/>
      <c r="H26" s="1152"/>
      <c r="I26" s="609"/>
      <c r="J26" s="609"/>
      <c r="K26" s="718"/>
      <c r="L26" s="1152"/>
      <c r="M26" s="1152"/>
      <c r="N26" s="1152"/>
      <c r="O26" s="1153"/>
      <c r="P26" s="1152"/>
    </row>
    <row r="27" spans="2:16" ht="13" thickBot="1">
      <c r="C27" s="597"/>
      <c r="D27" s="1154"/>
      <c r="E27" s="1154"/>
      <c r="F27" s="1135"/>
      <c r="G27" s="1155" t="s">
        <v>13</v>
      </c>
      <c r="H27" s="1147"/>
      <c r="I27" s="609"/>
      <c r="K27" s="597"/>
      <c r="L27" s="1154"/>
      <c r="M27" s="1154"/>
      <c r="N27" s="1135"/>
      <c r="O27" s="1155" t="s">
        <v>13</v>
      </c>
      <c r="P27" s="1147"/>
    </row>
    <row r="28" spans="2:16" ht="25.5" thickBot="1">
      <c r="B28" s="1185" t="s">
        <v>1147</v>
      </c>
      <c r="C28" s="750" t="s">
        <v>1148</v>
      </c>
      <c r="D28" s="1156">
        <f>SUM(D11+D12+D13+D14+D15+D16+D17+D22+D23+D24)</f>
        <v>1</v>
      </c>
      <c r="E28" s="1156">
        <f>SUM(E11+E12+E13+E14+E15+E16+E17+E22+E23+E24)</f>
        <v>9</v>
      </c>
      <c r="F28" s="1157">
        <f>SUM(F11+F12+F13+F14+F15+F16+F17+F22+F23+F24)</f>
        <v>211</v>
      </c>
      <c r="G28" s="1175" t="s">
        <v>261</v>
      </c>
      <c r="H28" s="1147"/>
      <c r="I28" s="609"/>
      <c r="J28" s="1185" t="s">
        <v>1147</v>
      </c>
      <c r="K28" s="945" t="s">
        <v>1148</v>
      </c>
      <c r="L28" s="1170">
        <f>SUM(L11+L12+L13+L14+L15+L16+L17+L22+L23+L24)</f>
        <v>1</v>
      </c>
      <c r="M28" s="1170">
        <f>SUM(M11+M12+M13+M14+M15+M16+M17+M22+M23+M24)</f>
        <v>10</v>
      </c>
      <c r="N28" s="1171">
        <f>SUM(N11+N12+N13+N14+N15+N16+N17+N22+N23+N24)</f>
        <v>195</v>
      </c>
      <c r="O28" s="1175" t="s">
        <v>261</v>
      </c>
      <c r="P28" s="1147"/>
    </row>
    <row r="29" spans="2:16" ht="24.75" customHeight="1" thickBot="1">
      <c r="B29" s="1186" t="s">
        <v>1149</v>
      </c>
      <c r="C29" s="751" t="s">
        <v>1150</v>
      </c>
      <c r="D29" s="1173">
        <f>SUM(D18+D25)</f>
        <v>0</v>
      </c>
      <c r="E29" s="1173">
        <f>SUM(E18+E25)</f>
        <v>1</v>
      </c>
      <c r="F29" s="1174">
        <f>SUM(F18+F25)</f>
        <v>11</v>
      </c>
      <c r="G29" s="1176" t="s">
        <v>261</v>
      </c>
      <c r="H29" s="1147"/>
      <c r="I29" s="609"/>
      <c r="J29" s="1186" t="s">
        <v>1149</v>
      </c>
      <c r="K29" s="751" t="s">
        <v>1150</v>
      </c>
      <c r="L29" s="1177">
        <f>SUM(L18+L25)</f>
        <v>0</v>
      </c>
      <c r="M29" s="1177">
        <f>SUM(M18+M25)</f>
        <v>2</v>
      </c>
      <c r="N29" s="1177">
        <f>SUM(N18+N25)</f>
        <v>11</v>
      </c>
      <c r="O29" s="1176" t="s">
        <v>261</v>
      </c>
      <c r="P29" s="1147"/>
    </row>
    <row r="30" spans="2:16" ht="13" thickBot="1">
      <c r="D30" s="1135"/>
      <c r="E30" s="1135"/>
      <c r="F30" s="1135"/>
      <c r="G30" s="1154"/>
      <c r="H30" s="1147"/>
      <c r="I30" s="609"/>
      <c r="L30" s="1135"/>
      <c r="M30" s="1135"/>
      <c r="N30" s="1135"/>
      <c r="O30" s="1154"/>
      <c r="P30" s="1147"/>
    </row>
    <row r="31" spans="2:16" ht="13" thickBot="1">
      <c r="D31" s="1135"/>
      <c r="E31" s="1155" t="s">
        <v>13</v>
      </c>
      <c r="F31" s="1135"/>
      <c r="G31" s="1154"/>
      <c r="H31" s="1147"/>
      <c r="I31" s="609"/>
      <c r="L31" s="1135"/>
      <c r="M31" s="1155" t="s">
        <v>13</v>
      </c>
      <c r="N31" s="1135"/>
      <c r="O31" s="1154"/>
      <c r="P31" s="1147"/>
    </row>
    <row r="32" spans="2:16" ht="13" thickBot="1">
      <c r="B32" s="738" t="s">
        <v>1151</v>
      </c>
      <c r="C32" s="740" t="s">
        <v>1152</v>
      </c>
      <c r="D32" s="1158">
        <f>SUM(D28:F28)</f>
        <v>221</v>
      </c>
      <c r="E32" s="1182" t="s">
        <v>261</v>
      </c>
      <c r="F32" s="1147"/>
      <c r="G32" s="1147"/>
      <c r="H32" s="1147"/>
      <c r="I32" s="609"/>
      <c r="J32" s="738" t="s">
        <v>1151</v>
      </c>
      <c r="K32" s="946" t="s">
        <v>1152</v>
      </c>
      <c r="L32" s="1172">
        <f>SUM(L28:N28)</f>
        <v>206</v>
      </c>
      <c r="M32" s="1184" t="s">
        <v>261</v>
      </c>
      <c r="N32" s="1147"/>
      <c r="O32" s="1147"/>
      <c r="P32" s="1147"/>
    </row>
    <row r="33" spans="2:16" ht="25.5" thickBot="1">
      <c r="B33" s="1187" t="s">
        <v>1153</v>
      </c>
      <c r="C33" s="740" t="s">
        <v>1154</v>
      </c>
      <c r="D33" s="1159">
        <f>SUM(D29:F29)</f>
        <v>12</v>
      </c>
      <c r="E33" s="1176" t="s">
        <v>261</v>
      </c>
      <c r="F33" s="1147"/>
      <c r="G33" s="1147"/>
      <c r="H33" s="1147"/>
      <c r="I33" s="609"/>
      <c r="J33" s="1187" t="s">
        <v>1153</v>
      </c>
      <c r="K33" s="946" t="s">
        <v>1154</v>
      </c>
      <c r="L33" s="1159">
        <f>SUM(L29:N29)</f>
        <v>13</v>
      </c>
      <c r="M33" s="1176" t="s">
        <v>261</v>
      </c>
      <c r="N33" s="1147"/>
      <c r="O33" s="1147"/>
      <c r="P33" s="1147"/>
    </row>
    <row r="34" spans="2:16" ht="13" thickBot="1">
      <c r="B34" s="739" t="s">
        <v>1155</v>
      </c>
      <c r="C34" s="741" t="s">
        <v>1156</v>
      </c>
      <c r="D34" s="1160">
        <v>55</v>
      </c>
      <c r="E34" s="1183" t="s">
        <v>261</v>
      </c>
      <c r="F34" s="1147"/>
      <c r="G34" s="1147"/>
      <c r="H34" s="1147"/>
      <c r="I34" s="609"/>
      <c r="J34" s="739" t="s">
        <v>1155</v>
      </c>
      <c r="K34" s="947" t="s">
        <v>1156</v>
      </c>
      <c r="L34" s="1160">
        <v>56</v>
      </c>
      <c r="M34" s="1183" t="s">
        <v>261</v>
      </c>
      <c r="N34" s="1147"/>
      <c r="O34" s="1147"/>
      <c r="P34" s="1147"/>
    </row>
    <row r="35" spans="2:16">
      <c r="C35" s="618"/>
      <c r="D35" s="619"/>
      <c r="F35" s="618"/>
      <c r="G35" s="618"/>
      <c r="H35" s="609"/>
      <c r="I35" s="609"/>
      <c r="P35" s="609"/>
    </row>
    <row r="36" spans="2:16" ht="13.5" thickBot="1">
      <c r="B36" s="594" t="s">
        <v>1111</v>
      </c>
      <c r="C36" s="618"/>
      <c r="D36" s="619"/>
      <c r="F36" s="618"/>
      <c r="G36" s="618"/>
      <c r="H36" s="609"/>
      <c r="I36" s="609"/>
      <c r="J36" s="620" t="s">
        <v>1111</v>
      </c>
      <c r="K36" s="618"/>
      <c r="L36" s="619"/>
      <c r="N36" s="618"/>
      <c r="O36" s="609"/>
      <c r="P36" s="609"/>
    </row>
    <row r="37" spans="2:16" ht="45.75" customHeight="1">
      <c r="B37" s="621"/>
      <c r="C37" s="1314" t="s">
        <v>1157</v>
      </c>
      <c r="D37" s="622"/>
      <c r="E37" s="623"/>
      <c r="F37" s="624"/>
      <c r="J37" s="625"/>
      <c r="K37" s="1317" t="s">
        <v>1158</v>
      </c>
      <c r="L37" s="243"/>
      <c r="M37" s="243"/>
      <c r="N37" s="242"/>
    </row>
    <row r="38" spans="2:16">
      <c r="B38" s="626"/>
      <c r="C38" s="1315"/>
      <c r="D38" s="627"/>
      <c r="E38" s="627"/>
      <c r="F38" s="1050"/>
      <c r="J38" s="629"/>
      <c r="K38" s="1318"/>
      <c r="M38" s="1051"/>
      <c r="N38" s="630"/>
    </row>
    <row r="39" spans="2:16">
      <c r="B39" s="626"/>
      <c r="C39" s="1315"/>
      <c r="D39" s="627"/>
      <c r="E39" s="627"/>
      <c r="F39" s="628"/>
      <c r="J39" s="629"/>
      <c r="K39" s="1318"/>
      <c r="L39" s="627"/>
      <c r="M39" s="627"/>
      <c r="N39" s="630"/>
    </row>
    <row r="40" spans="2:16" ht="13" thickBot="1">
      <c r="B40" s="631"/>
      <c r="C40" s="1316"/>
      <c r="D40" s="632"/>
      <c r="E40" s="632"/>
      <c r="F40" s="633"/>
      <c r="J40" s="634"/>
      <c r="K40" s="1319"/>
      <c r="L40" s="635"/>
      <c r="M40" s="635"/>
      <c r="N40" s="636"/>
    </row>
    <row r="41" spans="2:16">
      <c r="J41" s="637"/>
    </row>
    <row r="42" spans="2:16">
      <c r="B42" s="1064"/>
      <c r="C42" s="1056"/>
      <c r="D42" s="623"/>
      <c r="E42" s="623"/>
      <c r="F42" s="624"/>
      <c r="J42" s="1064"/>
      <c r="K42" s="1056"/>
      <c r="L42" s="623"/>
      <c r="M42" s="623"/>
      <c r="N42" s="624"/>
    </row>
    <row r="43" spans="2:16">
      <c r="B43" s="1054" t="s">
        <v>45</v>
      </c>
      <c r="C43" s="241"/>
      <c r="D43"/>
      <c r="E43" s="240"/>
      <c r="F43" s="1058"/>
      <c r="J43" s="1054" t="s">
        <v>45</v>
      </c>
      <c r="K43" s="241"/>
      <c r="L43" s="240"/>
      <c r="M43" s="240"/>
      <c r="N43" s="1058"/>
    </row>
    <row r="44" spans="2:16">
      <c r="B44" s="1054"/>
      <c r="C44" s="241"/>
      <c r="D44" s="240"/>
      <c r="E44" s="240"/>
      <c r="F44" s="1058"/>
      <c r="J44" s="1054"/>
      <c r="K44" s="241"/>
      <c r="L44" s="240"/>
      <c r="M44" s="240"/>
      <c r="N44" s="1058"/>
    </row>
    <row r="45" spans="2:16">
      <c r="B45" s="1054"/>
      <c r="C45" s="241"/>
      <c r="D45" s="240"/>
      <c r="E45" s="240"/>
      <c r="F45" s="1058"/>
      <c r="J45" s="1054"/>
      <c r="K45" s="241"/>
      <c r="L45" s="240"/>
      <c r="M45" s="240"/>
      <c r="N45" s="1058"/>
    </row>
    <row r="46" spans="2:16">
      <c r="B46" s="1054" t="s">
        <v>46</v>
      </c>
      <c r="C46"/>
      <c r="D46" s="240"/>
      <c r="E46" s="240"/>
      <c r="F46" s="1058"/>
      <c r="J46" s="1054" t="s">
        <v>46</v>
      </c>
      <c r="K46" s="241"/>
      <c r="L46" s="240"/>
      <c r="M46" s="240"/>
      <c r="N46" s="1058"/>
    </row>
    <row r="47" spans="2:16">
      <c r="B47" s="1065"/>
      <c r="F47" s="1058"/>
      <c r="J47" s="1065"/>
      <c r="N47" s="1058"/>
    </row>
    <row r="48" spans="2:16">
      <c r="B48" s="1059"/>
      <c r="C48" s="241"/>
      <c r="D48" s="240"/>
      <c r="E48" s="241"/>
      <c r="F48" s="1058"/>
      <c r="J48" s="1059"/>
      <c r="K48" s="241"/>
      <c r="L48" s="240"/>
      <c r="M48" s="241"/>
      <c r="N48" s="1058"/>
    </row>
    <row r="49" spans="2:14">
      <c r="B49" s="1060" t="s">
        <v>1159</v>
      </c>
      <c r="C49" s="1061"/>
      <c r="D49" s="1062"/>
      <c r="E49" s="1061" t="s">
        <v>48</v>
      </c>
      <c r="F49" s="1063"/>
      <c r="J49" s="1060" t="s">
        <v>1160</v>
      </c>
      <c r="K49" s="1061"/>
      <c r="L49" s="1062"/>
      <c r="M49" s="1061" t="s">
        <v>48</v>
      </c>
      <c r="N49" s="1063"/>
    </row>
  </sheetData>
  <mergeCells count="4">
    <mergeCell ref="C37:C40"/>
    <mergeCell ref="K37:K40"/>
    <mergeCell ref="B7:H7"/>
    <mergeCell ref="J7:P7"/>
  </mergeCells>
  <pageMargins left="0.25" right="0.25" top="0.75" bottom="0.75" header="0.3" footer="0.3"/>
  <pageSetup paperSize="8" scale="67" fitToHeight="0" orientation="landscape" r:id="rId1"/>
  <headerFooter>
    <oddFooter>&amp;L&amp;1#&amp;"Arial"&amp;11&amp;K000000SW Private Commercial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D8A5-A6AE-40E5-82E2-C0A044C50F4C}">
  <dimension ref="A1:X81"/>
  <sheetViews>
    <sheetView zoomScaleNormal="100" zoomScalePageLayoutView="70" workbookViewId="0">
      <selection sqref="A1:XFD1048576"/>
    </sheetView>
  </sheetViews>
  <sheetFormatPr defaultColWidth="9.1796875" defaultRowHeight="12.5"/>
  <cols>
    <col min="1" max="1" width="7.1796875" style="68" customWidth="1"/>
    <col min="2" max="2" width="67.1796875" style="68" bestFit="1" customWidth="1"/>
    <col min="3" max="3" width="9.26953125" style="220" customWidth="1"/>
    <col min="4" max="5" width="13.1796875" style="68" customWidth="1"/>
    <col min="6" max="6" width="6.54296875" style="68" customWidth="1"/>
    <col min="7" max="7" width="11.453125" style="68" customWidth="1"/>
    <col min="8" max="8" width="5.54296875" style="68" customWidth="1"/>
    <col min="9" max="9" width="4.1796875" style="68" customWidth="1"/>
    <col min="10" max="10" width="11.453125" style="68" customWidth="1"/>
    <col min="11" max="11" width="5.54296875" style="68" customWidth="1"/>
    <col min="12" max="13" width="9.1796875" style="880" customWidth="1"/>
    <col min="14" max="20" width="9.1796875" style="68" customWidth="1"/>
    <col min="21" max="16384" width="9.1796875" style="68"/>
  </cols>
  <sheetData>
    <row r="1" spans="1:24" s="977" customFormat="1" ht="20">
      <c r="A1" s="38" t="s">
        <v>0</v>
      </c>
      <c r="B1" s="38"/>
      <c r="C1" s="975"/>
      <c r="D1" s="38"/>
      <c r="E1" s="38"/>
      <c r="F1" s="4"/>
      <c r="G1" s="4"/>
      <c r="H1" s="4"/>
      <c r="I1" s="68"/>
      <c r="J1" s="68"/>
      <c r="K1" s="4"/>
      <c r="L1" s="976"/>
      <c r="M1" s="976"/>
      <c r="O1" s="68"/>
    </row>
    <row r="2" spans="1:24" s="977" customFormat="1" ht="20">
      <c r="A2" s="4"/>
      <c r="B2" s="4"/>
      <c r="C2" s="219"/>
      <c r="D2" s="4"/>
      <c r="E2" s="4"/>
      <c r="F2" s="4"/>
      <c r="G2" s="4"/>
      <c r="H2" s="4"/>
      <c r="I2" s="68"/>
      <c r="J2" s="68"/>
      <c r="K2" s="4"/>
      <c r="L2" s="976"/>
      <c r="M2" s="976"/>
      <c r="O2" s="68"/>
    </row>
    <row r="3" spans="1:24" s="977" customFormat="1" ht="20">
      <c r="A3" s="5" t="s">
        <v>1</v>
      </c>
      <c r="B3" s="5"/>
      <c r="C3" s="978"/>
      <c r="D3" s="5"/>
      <c r="E3" s="5"/>
      <c r="F3" s="7"/>
      <c r="G3" s="7"/>
      <c r="H3" s="7"/>
      <c r="I3" s="893"/>
      <c r="J3" s="893"/>
      <c r="K3" s="7"/>
      <c r="L3" s="979"/>
      <c r="M3" s="976"/>
      <c r="O3" s="68"/>
    </row>
    <row r="4" spans="1:24" ht="15.5">
      <c r="A4" s="8"/>
      <c r="B4" s="18"/>
      <c r="C4" s="980"/>
      <c r="D4" s="18"/>
      <c r="E4" s="18"/>
      <c r="F4" s="1"/>
      <c r="G4" s="1"/>
      <c r="H4" s="1"/>
      <c r="K4" s="1"/>
      <c r="L4" s="27"/>
      <c r="M4" s="27"/>
    </row>
    <row r="5" spans="1:24" ht="16" thickBot="1">
      <c r="A5" s="8"/>
      <c r="B5" s="18"/>
      <c r="C5" s="980"/>
      <c r="D5" s="18"/>
      <c r="E5" s="18"/>
      <c r="F5" s="1"/>
      <c r="G5" s="1"/>
      <c r="H5" s="1"/>
      <c r="K5" s="1"/>
      <c r="L5" s="27"/>
      <c r="M5" s="27"/>
    </row>
    <row r="6" spans="1:24" ht="20">
      <c r="A6" s="40" t="s">
        <v>2</v>
      </c>
      <c r="B6" s="10"/>
      <c r="H6" s="1"/>
      <c r="K6" s="1"/>
      <c r="L6" s="27"/>
      <c r="M6" s="27"/>
    </row>
    <row r="7" spans="1:24" ht="20.5" thickBot="1">
      <c r="A7" s="11" t="s">
        <v>49</v>
      </c>
      <c r="B7" s="12"/>
      <c r="C7" s="981"/>
      <c r="E7" s="51"/>
      <c r="H7" s="1"/>
      <c r="K7" s="1"/>
      <c r="L7" s="27"/>
      <c r="M7" s="27"/>
    </row>
    <row r="8" spans="1:24">
      <c r="A8" s="1"/>
      <c r="B8" s="1"/>
      <c r="C8" s="50"/>
      <c r="D8" s="1"/>
      <c r="E8" s="1"/>
      <c r="F8" s="1"/>
      <c r="G8" s="1"/>
      <c r="H8" s="1"/>
      <c r="K8" s="1"/>
      <c r="L8" s="27"/>
      <c r="M8" s="27"/>
    </row>
    <row r="9" spans="1:24" ht="13" thickBot="1">
      <c r="A9" s="1"/>
      <c r="B9" s="1"/>
      <c r="C9" s="50"/>
      <c r="D9" s="1"/>
      <c r="E9" s="1"/>
      <c r="F9" s="1"/>
      <c r="G9" s="1"/>
      <c r="H9" s="1"/>
      <c r="K9" s="1"/>
      <c r="L9" s="68"/>
      <c r="M9" s="68"/>
    </row>
    <row r="10" spans="1:24" ht="15.65" customHeight="1">
      <c r="A10" s="14" t="s">
        <v>4</v>
      </c>
      <c r="B10" s="15" t="s">
        <v>5</v>
      </c>
      <c r="C10" s="262" t="s">
        <v>50</v>
      </c>
      <c r="D10" s="16" t="s">
        <v>6</v>
      </c>
      <c r="E10" s="17" t="s">
        <v>7</v>
      </c>
      <c r="F10" s="18"/>
      <c r="G10" s="1241" t="s">
        <v>8</v>
      </c>
      <c r="H10" s="1242"/>
      <c r="I10" s="942"/>
      <c r="J10" s="1241" t="s">
        <v>9</v>
      </c>
      <c r="K10" s="1242"/>
      <c r="L10" s="68"/>
      <c r="M10" s="68"/>
    </row>
    <row r="11" spans="1:24" ht="15.5">
      <c r="A11" s="19" t="s">
        <v>10</v>
      </c>
      <c r="B11" s="20"/>
      <c r="C11" s="258" t="s">
        <v>10</v>
      </c>
      <c r="D11" s="21"/>
      <c r="E11" s="22" t="s">
        <v>11</v>
      </c>
      <c r="F11" s="18"/>
      <c r="G11" s="1243"/>
      <c r="H11" s="1244"/>
      <c r="I11" s="942"/>
      <c r="J11" s="1243"/>
      <c r="K11" s="1244"/>
      <c r="L11" s="68"/>
      <c r="M11" s="212"/>
    </row>
    <row r="12" spans="1:24" ht="25" customHeight="1" thickBot="1">
      <c r="A12" s="23"/>
      <c r="B12" s="24"/>
      <c r="C12" s="253"/>
      <c r="D12" s="25"/>
      <c r="E12" s="26"/>
      <c r="F12" s="18"/>
      <c r="G12" s="36" t="s">
        <v>12</v>
      </c>
      <c r="H12" s="936" t="s">
        <v>13</v>
      </c>
      <c r="I12" s="231"/>
      <c r="J12" s="36" t="s">
        <v>14</v>
      </c>
      <c r="K12" s="936" t="s">
        <v>13</v>
      </c>
      <c r="L12" s="68"/>
      <c r="M12" s="68"/>
    </row>
    <row r="13" spans="1:24" ht="13" thickBot="1">
      <c r="A13" s="1"/>
      <c r="B13" s="27"/>
      <c r="C13" s="50"/>
      <c r="D13" s="1"/>
      <c r="E13" s="1"/>
      <c r="F13" s="1"/>
      <c r="I13" s="1"/>
      <c r="J13" s="27"/>
      <c r="K13" s="27"/>
      <c r="L13" s="68"/>
      <c r="M13" s="68"/>
    </row>
    <row r="14" spans="1:24" s="28" customFormat="1" ht="16" thickBot="1">
      <c r="A14" s="380"/>
      <c r="B14" s="381" t="s">
        <v>51</v>
      </c>
      <c r="C14" s="982"/>
      <c r="D14" s="382"/>
      <c r="E14" s="383"/>
      <c r="F14" s="2"/>
      <c r="G14" s="68"/>
      <c r="H14" s="68"/>
      <c r="I14" s="1"/>
      <c r="J14" s="983"/>
      <c r="K14" s="983"/>
      <c r="O14" s="68"/>
      <c r="P14" s="68"/>
      <c r="Q14" s="68"/>
      <c r="R14" s="68"/>
      <c r="S14" s="68"/>
      <c r="X14" s="68"/>
    </row>
    <row r="15" spans="1:24" ht="14.5" customHeight="1">
      <c r="A15" s="1009" t="s">
        <v>52</v>
      </c>
      <c r="B15" s="136" t="s">
        <v>53</v>
      </c>
      <c r="C15" s="984" t="s">
        <v>54</v>
      </c>
      <c r="D15" s="984" t="s">
        <v>24</v>
      </c>
      <c r="E15" s="147" t="s">
        <v>55</v>
      </c>
      <c r="F15" s="1"/>
      <c r="G15" s="447">
        <v>2785922</v>
      </c>
      <c r="H15" s="1090" t="s">
        <v>21</v>
      </c>
      <c r="I15" s="2"/>
      <c r="J15" s="447">
        <v>2811129</v>
      </c>
      <c r="K15" s="1090" t="s">
        <v>21</v>
      </c>
      <c r="M15" s="68"/>
    </row>
    <row r="16" spans="1:24">
      <c r="A16" s="207" t="s">
        <v>56</v>
      </c>
      <c r="B16" s="54" t="s">
        <v>57</v>
      </c>
      <c r="C16" s="985" t="s">
        <v>58</v>
      </c>
      <c r="D16" s="985" t="s">
        <v>24</v>
      </c>
      <c r="E16" s="55" t="s">
        <v>25</v>
      </c>
      <c r="F16" s="1"/>
      <c r="G16" s="986">
        <v>222</v>
      </c>
      <c r="H16" s="379" t="s">
        <v>20</v>
      </c>
      <c r="J16" s="986">
        <v>224</v>
      </c>
      <c r="K16" s="379" t="s">
        <v>20</v>
      </c>
      <c r="L16" s="68"/>
      <c r="M16" s="68"/>
    </row>
    <row r="17" spans="1:13">
      <c r="A17" s="207" t="s">
        <v>59</v>
      </c>
      <c r="B17" s="927" t="s">
        <v>60</v>
      </c>
      <c r="C17" s="138" t="s">
        <v>59</v>
      </c>
      <c r="D17" s="138" t="s">
        <v>24</v>
      </c>
      <c r="E17" s="55" t="s">
        <v>25</v>
      </c>
      <c r="F17" s="1"/>
      <c r="G17" s="102">
        <v>3</v>
      </c>
      <c r="H17" s="72" t="s">
        <v>20</v>
      </c>
      <c r="J17" s="102">
        <v>4</v>
      </c>
      <c r="K17" s="72" t="s">
        <v>61</v>
      </c>
      <c r="L17" s="68"/>
      <c r="M17" s="68"/>
    </row>
    <row r="18" spans="1:13">
      <c r="A18" s="207" t="s">
        <v>62</v>
      </c>
      <c r="B18" s="906" t="s">
        <v>63</v>
      </c>
      <c r="C18" s="138" t="s">
        <v>62</v>
      </c>
      <c r="D18" s="138" t="s">
        <v>24</v>
      </c>
      <c r="E18" s="55" t="s">
        <v>25</v>
      </c>
      <c r="F18" s="50"/>
      <c r="G18" s="103">
        <v>1</v>
      </c>
      <c r="H18" s="70" t="s">
        <v>20</v>
      </c>
      <c r="J18" s="103">
        <v>4</v>
      </c>
      <c r="K18" s="70" t="s">
        <v>61</v>
      </c>
      <c r="L18" s="68"/>
      <c r="M18" s="68"/>
    </row>
    <row r="19" spans="1:13">
      <c r="A19" s="207" t="s">
        <v>64</v>
      </c>
      <c r="B19" s="928" t="s">
        <v>65</v>
      </c>
      <c r="C19" s="138" t="s">
        <v>64</v>
      </c>
      <c r="D19" s="138" t="s">
        <v>24</v>
      </c>
      <c r="E19" s="55" t="s">
        <v>25</v>
      </c>
      <c r="F19" s="1"/>
      <c r="G19" s="103">
        <v>0</v>
      </c>
      <c r="H19" s="70" t="s">
        <v>20</v>
      </c>
      <c r="J19" s="103">
        <v>4</v>
      </c>
      <c r="K19" s="70" t="s">
        <v>61</v>
      </c>
      <c r="L19" s="68"/>
      <c r="M19" s="68"/>
    </row>
    <row r="20" spans="1:13">
      <c r="A20" s="207" t="s">
        <v>66</v>
      </c>
      <c r="B20" s="907" t="s">
        <v>67</v>
      </c>
      <c r="C20" s="138" t="s">
        <v>66</v>
      </c>
      <c r="D20" s="138" t="s">
        <v>24</v>
      </c>
      <c r="E20" s="55" t="s">
        <v>25</v>
      </c>
      <c r="F20" s="1"/>
      <c r="G20" s="103">
        <v>0</v>
      </c>
      <c r="H20" s="70" t="s">
        <v>20</v>
      </c>
      <c r="J20" s="103">
        <v>12</v>
      </c>
      <c r="K20" s="70" t="s">
        <v>61</v>
      </c>
      <c r="L20" s="68"/>
      <c r="M20" s="68"/>
    </row>
    <row r="21" spans="1:13">
      <c r="A21" s="207" t="s">
        <v>68</v>
      </c>
      <c r="B21" s="907" t="s">
        <v>69</v>
      </c>
      <c r="C21" s="138" t="s">
        <v>68</v>
      </c>
      <c r="D21" s="138" t="s">
        <v>24</v>
      </c>
      <c r="E21" s="55" t="s">
        <v>25</v>
      </c>
      <c r="F21" s="1"/>
      <c r="G21" s="103">
        <v>2</v>
      </c>
      <c r="H21" s="70" t="s">
        <v>20</v>
      </c>
      <c r="J21" s="103">
        <v>36</v>
      </c>
      <c r="K21" s="70" t="s">
        <v>61</v>
      </c>
      <c r="L21" s="68"/>
      <c r="M21" s="68"/>
    </row>
    <row r="22" spans="1:13">
      <c r="A22" s="207" t="s">
        <v>70</v>
      </c>
      <c r="B22" s="907" t="s">
        <v>71</v>
      </c>
      <c r="C22" s="138" t="s">
        <v>70</v>
      </c>
      <c r="D22" s="138" t="s">
        <v>24</v>
      </c>
      <c r="E22" s="55" t="s">
        <v>25</v>
      </c>
      <c r="F22" s="1"/>
      <c r="G22" s="141">
        <v>0</v>
      </c>
      <c r="H22" s="140" t="s">
        <v>20</v>
      </c>
      <c r="J22" s="141">
        <v>2</v>
      </c>
      <c r="K22" s="140" t="s">
        <v>61</v>
      </c>
      <c r="L22" s="68"/>
      <c r="M22" s="68"/>
    </row>
    <row r="23" spans="1:13">
      <c r="A23" s="207" t="s">
        <v>72</v>
      </c>
      <c r="B23" s="54" t="s">
        <v>73</v>
      </c>
      <c r="C23" s="987" t="s">
        <v>74</v>
      </c>
      <c r="D23" s="987" t="s">
        <v>24</v>
      </c>
      <c r="E23" s="55" t="s">
        <v>25</v>
      </c>
      <c r="F23" s="1"/>
      <c r="G23" s="986">
        <v>224</v>
      </c>
      <c r="H23" s="379" t="s">
        <v>20</v>
      </c>
      <c r="I23" s="1"/>
      <c r="J23" s="986">
        <v>202</v>
      </c>
      <c r="K23" s="379" t="s">
        <v>20</v>
      </c>
      <c r="L23" s="68"/>
      <c r="M23" s="68"/>
    </row>
    <row r="24" spans="1:13" ht="13" thickBot="1">
      <c r="A24" s="748" t="s">
        <v>75</v>
      </c>
      <c r="B24" s="988" t="s">
        <v>76</v>
      </c>
      <c r="C24" s="989" t="s">
        <v>77</v>
      </c>
      <c r="D24" s="989" t="s">
        <v>24</v>
      </c>
      <c r="E24" s="56" t="s">
        <v>25</v>
      </c>
      <c r="F24" s="1"/>
      <c r="G24" s="990">
        <v>7657</v>
      </c>
      <c r="H24" s="991" t="s">
        <v>78</v>
      </c>
      <c r="I24" s="50"/>
      <c r="J24" s="990">
        <v>8500</v>
      </c>
      <c r="K24" s="991" t="s">
        <v>78</v>
      </c>
      <c r="L24" s="68"/>
      <c r="M24" s="68"/>
    </row>
    <row r="25" spans="1:13" ht="13" thickBot="1">
      <c r="A25" s="50"/>
      <c r="B25" s="1"/>
      <c r="C25" s="50"/>
      <c r="D25" s="992"/>
      <c r="E25" s="50"/>
      <c r="F25" s="1"/>
      <c r="G25" s="993"/>
      <c r="H25" s="993"/>
      <c r="L25" s="68"/>
      <c r="M25" s="68"/>
    </row>
    <row r="26" spans="1:13" ht="16" thickBot="1">
      <c r="A26" s="57"/>
      <c r="B26" s="58" t="s">
        <v>79</v>
      </c>
      <c r="C26" s="994"/>
      <c r="D26" s="59"/>
      <c r="E26" s="60"/>
      <c r="F26" s="2"/>
      <c r="G26" s="995"/>
      <c r="H26" s="995"/>
      <c r="L26" s="68"/>
      <c r="M26" s="68"/>
    </row>
    <row r="27" spans="1:13">
      <c r="A27" s="996" t="s">
        <v>80</v>
      </c>
      <c r="B27" s="52" t="s">
        <v>81</v>
      </c>
      <c r="C27" s="137"/>
      <c r="D27" s="42" t="s">
        <v>24</v>
      </c>
      <c r="E27" s="43" t="s">
        <v>25</v>
      </c>
      <c r="F27" s="1"/>
      <c r="G27" s="105">
        <v>26421</v>
      </c>
      <c r="H27" s="73" t="s">
        <v>38</v>
      </c>
      <c r="J27" s="105">
        <v>25167</v>
      </c>
      <c r="K27" s="73" t="s">
        <v>82</v>
      </c>
      <c r="L27" s="68"/>
      <c r="M27" s="68"/>
    </row>
    <row r="28" spans="1:13">
      <c r="A28" s="997" t="s">
        <v>83</v>
      </c>
      <c r="B28" s="54" t="s">
        <v>84</v>
      </c>
      <c r="C28" s="138" t="s">
        <v>80</v>
      </c>
      <c r="D28" s="45" t="s">
        <v>24</v>
      </c>
      <c r="E28" s="46" t="s">
        <v>25</v>
      </c>
      <c r="F28" s="1"/>
      <c r="G28" s="106">
        <v>34241</v>
      </c>
      <c r="H28" s="74" t="s">
        <v>38</v>
      </c>
      <c r="J28" s="106">
        <v>30709</v>
      </c>
      <c r="K28" s="74" t="s">
        <v>82</v>
      </c>
      <c r="L28" s="68"/>
      <c r="M28" s="68"/>
    </row>
    <row r="29" spans="1:13">
      <c r="A29" s="997" t="s">
        <v>85</v>
      </c>
      <c r="B29" s="54" t="s">
        <v>86</v>
      </c>
      <c r="C29" s="138" t="s">
        <v>83</v>
      </c>
      <c r="D29" s="45" t="s">
        <v>24</v>
      </c>
      <c r="E29" s="46" t="s">
        <v>25</v>
      </c>
      <c r="F29" s="1"/>
      <c r="G29" s="106">
        <v>6229</v>
      </c>
      <c r="H29" s="74" t="s">
        <v>38</v>
      </c>
      <c r="J29" s="106">
        <v>4809</v>
      </c>
      <c r="K29" s="74" t="s">
        <v>82</v>
      </c>
      <c r="L29" s="68"/>
      <c r="M29" s="68"/>
    </row>
    <row r="30" spans="1:13">
      <c r="A30" s="997" t="s">
        <v>87</v>
      </c>
      <c r="B30" s="54" t="s">
        <v>88</v>
      </c>
      <c r="C30" s="138" t="s">
        <v>85</v>
      </c>
      <c r="D30" s="45" t="s">
        <v>24</v>
      </c>
      <c r="E30" s="46" t="s">
        <v>25</v>
      </c>
      <c r="F30" s="1"/>
      <c r="G30" s="106">
        <v>0</v>
      </c>
      <c r="H30" s="74" t="s">
        <v>26</v>
      </c>
      <c r="J30" s="106">
        <v>0</v>
      </c>
      <c r="K30" s="74" t="s">
        <v>82</v>
      </c>
      <c r="L30" s="68"/>
      <c r="M30" s="68"/>
    </row>
    <row r="31" spans="1:13" ht="13" thickBot="1">
      <c r="A31" s="998" t="s">
        <v>89</v>
      </c>
      <c r="B31" s="154" t="s">
        <v>90</v>
      </c>
      <c r="C31" s="155" t="s">
        <v>87</v>
      </c>
      <c r="D31" s="48" t="s">
        <v>24</v>
      </c>
      <c r="E31" s="49" t="s">
        <v>25</v>
      </c>
      <c r="F31" s="1"/>
      <c r="G31" s="107">
        <v>0</v>
      </c>
      <c r="H31" s="75" t="s">
        <v>26</v>
      </c>
      <c r="J31" s="107">
        <v>0</v>
      </c>
      <c r="K31" s="75" t="s">
        <v>82</v>
      </c>
      <c r="L31" s="68"/>
      <c r="M31" s="68"/>
    </row>
    <row r="32" spans="1:13" ht="13" thickBot="1">
      <c r="A32" s="50"/>
      <c r="D32" s="50"/>
      <c r="E32" s="50"/>
      <c r="G32" s="879"/>
      <c r="H32" s="879"/>
      <c r="J32" s="879"/>
      <c r="K32" s="879"/>
      <c r="L32" s="68"/>
      <c r="M32" s="68"/>
    </row>
    <row r="33" spans="1:21" ht="16" thickBot="1">
      <c r="A33" s="57"/>
      <c r="B33" s="58" t="s">
        <v>91</v>
      </c>
      <c r="C33" s="994"/>
      <c r="D33" s="59"/>
      <c r="E33" s="60"/>
      <c r="G33" s="993"/>
      <c r="H33" s="993"/>
      <c r="J33" s="993"/>
      <c r="K33" s="993"/>
      <c r="L33" s="68"/>
      <c r="M33" s="68"/>
    </row>
    <row r="34" spans="1:21">
      <c r="A34" s="996" t="s">
        <v>92</v>
      </c>
      <c r="B34" s="41" t="s">
        <v>93</v>
      </c>
      <c r="C34" s="42"/>
      <c r="D34" s="42" t="s">
        <v>24</v>
      </c>
      <c r="E34" s="43" t="s">
        <v>25</v>
      </c>
      <c r="F34" s="50"/>
      <c r="G34" s="105">
        <v>209640</v>
      </c>
      <c r="H34" s="73" t="s">
        <v>38</v>
      </c>
      <c r="J34" s="105">
        <v>237276</v>
      </c>
      <c r="K34" s="73" t="s">
        <v>82</v>
      </c>
      <c r="L34" s="68"/>
      <c r="M34" s="68"/>
    </row>
    <row r="35" spans="1:21">
      <c r="A35" s="999" t="s">
        <v>94</v>
      </c>
      <c r="B35" s="67" t="s">
        <v>95</v>
      </c>
      <c r="C35" s="64" t="s">
        <v>89</v>
      </c>
      <c r="D35" s="64" t="s">
        <v>24</v>
      </c>
      <c r="E35" s="144" t="s">
        <v>25</v>
      </c>
      <c r="F35" s="50"/>
      <c r="G35" s="1000">
        <v>92460</v>
      </c>
      <c r="H35" s="1001" t="s">
        <v>38</v>
      </c>
      <c r="J35" s="1000">
        <v>100227</v>
      </c>
      <c r="K35" s="1001" t="s">
        <v>82</v>
      </c>
      <c r="L35" s="68"/>
      <c r="M35" s="68"/>
    </row>
    <row r="36" spans="1:21">
      <c r="A36" s="139" t="s">
        <v>96</v>
      </c>
      <c r="B36" s="44" t="s">
        <v>97</v>
      </c>
      <c r="C36" s="45" t="s">
        <v>92</v>
      </c>
      <c r="D36" s="45" t="s">
        <v>24</v>
      </c>
      <c r="E36" s="46" t="s">
        <v>25</v>
      </c>
      <c r="F36" s="50"/>
      <c r="G36" s="106">
        <v>5065</v>
      </c>
      <c r="H36" s="74" t="s">
        <v>38</v>
      </c>
      <c r="J36" s="106">
        <v>5703</v>
      </c>
      <c r="K36" s="74" t="s">
        <v>82</v>
      </c>
      <c r="L36" s="68"/>
      <c r="M36" s="68"/>
    </row>
    <row r="37" spans="1:21">
      <c r="A37" s="139" t="s">
        <v>98</v>
      </c>
      <c r="B37" s="44" t="s">
        <v>99</v>
      </c>
      <c r="C37" s="45" t="s">
        <v>94</v>
      </c>
      <c r="D37" s="45" t="s">
        <v>24</v>
      </c>
      <c r="E37" s="46" t="s">
        <v>25</v>
      </c>
      <c r="F37" s="50"/>
      <c r="G37" s="106">
        <v>541</v>
      </c>
      <c r="H37" s="74" t="s">
        <v>38</v>
      </c>
      <c r="J37" s="106">
        <v>921</v>
      </c>
      <c r="K37" s="74" t="s">
        <v>82</v>
      </c>
      <c r="L37" s="68"/>
      <c r="M37" s="68"/>
    </row>
    <row r="38" spans="1:21" ht="13" thickBot="1">
      <c r="A38" s="186" t="s">
        <v>100</v>
      </c>
      <c r="B38" s="47" t="s">
        <v>101</v>
      </c>
      <c r="C38" s="48" t="s">
        <v>96</v>
      </c>
      <c r="D38" s="48" t="s">
        <v>24</v>
      </c>
      <c r="E38" s="49" t="s">
        <v>25</v>
      </c>
      <c r="F38" s="50"/>
      <c r="G38" s="107">
        <v>26</v>
      </c>
      <c r="H38" s="75" t="s">
        <v>38</v>
      </c>
      <c r="J38" s="107">
        <v>205</v>
      </c>
      <c r="K38" s="75" t="s">
        <v>82</v>
      </c>
      <c r="L38" s="68"/>
      <c r="M38" s="68"/>
    </row>
    <row r="39" spans="1:21" ht="13.5" thickBot="1">
      <c r="A39" s="50"/>
      <c r="B39" s="1"/>
      <c r="C39" s="50"/>
      <c r="D39" s="50"/>
      <c r="E39" s="50"/>
      <c r="F39" s="50"/>
      <c r="G39" s="993"/>
      <c r="H39" s="993"/>
      <c r="L39" s="68"/>
      <c r="M39" s="68"/>
      <c r="U39" s="1002"/>
    </row>
    <row r="40" spans="1:21" ht="16" thickBot="1">
      <c r="A40" s="30"/>
      <c r="B40" s="31" t="s">
        <v>102</v>
      </c>
      <c r="C40" s="1003"/>
      <c r="D40" s="32"/>
      <c r="E40" s="33"/>
      <c r="F40" s="50"/>
      <c r="G40" s="993"/>
      <c r="H40" s="993"/>
      <c r="L40" s="68"/>
      <c r="M40" s="68"/>
    </row>
    <row r="41" spans="1:21">
      <c r="A41" s="996" t="s">
        <v>103</v>
      </c>
      <c r="B41" s="41" t="s">
        <v>104</v>
      </c>
      <c r="C41" s="42"/>
      <c r="D41" s="42" t="s">
        <v>24</v>
      </c>
      <c r="E41" s="43" t="s">
        <v>25</v>
      </c>
      <c r="F41" s="50"/>
      <c r="G41" s="105">
        <v>9744</v>
      </c>
      <c r="H41" s="73" t="s">
        <v>38</v>
      </c>
      <c r="J41" s="105">
        <v>9961</v>
      </c>
      <c r="K41" s="73" t="s">
        <v>82</v>
      </c>
      <c r="L41" s="68"/>
      <c r="M41" s="68"/>
    </row>
    <row r="42" spans="1:21">
      <c r="A42" s="997" t="s">
        <v>105</v>
      </c>
      <c r="B42" s="44" t="s">
        <v>106</v>
      </c>
      <c r="C42" s="45" t="s">
        <v>98</v>
      </c>
      <c r="D42" s="45" t="s">
        <v>24</v>
      </c>
      <c r="E42" s="46" t="s">
        <v>25</v>
      </c>
      <c r="F42" s="50"/>
      <c r="G42" s="106">
        <v>7129</v>
      </c>
      <c r="H42" s="74" t="s">
        <v>38</v>
      </c>
      <c r="J42" s="106">
        <v>6630</v>
      </c>
      <c r="K42" s="74" t="s">
        <v>82</v>
      </c>
      <c r="L42" s="68"/>
      <c r="M42" s="68"/>
    </row>
    <row r="43" spans="1:21">
      <c r="A43" s="997" t="s">
        <v>107</v>
      </c>
      <c r="B43" s="44" t="s">
        <v>108</v>
      </c>
      <c r="C43" s="45" t="s">
        <v>100</v>
      </c>
      <c r="D43" s="45" t="s">
        <v>24</v>
      </c>
      <c r="E43" s="46" t="s">
        <v>25</v>
      </c>
      <c r="F43" s="50"/>
      <c r="G43" s="106">
        <v>2347</v>
      </c>
      <c r="H43" s="74" t="s">
        <v>38</v>
      </c>
      <c r="J43" s="106">
        <v>2282</v>
      </c>
      <c r="K43" s="74" t="s">
        <v>82</v>
      </c>
      <c r="L43" s="68"/>
      <c r="M43" s="68"/>
    </row>
    <row r="44" spans="1:21">
      <c r="A44" s="997" t="s">
        <v>109</v>
      </c>
      <c r="B44" s="44" t="s">
        <v>110</v>
      </c>
      <c r="C44" s="45" t="s">
        <v>103</v>
      </c>
      <c r="D44" s="45" t="s">
        <v>24</v>
      </c>
      <c r="E44" s="46" t="s">
        <v>25</v>
      </c>
      <c r="F44" s="50"/>
      <c r="G44" s="106">
        <v>120</v>
      </c>
      <c r="H44" s="74" t="s">
        <v>38</v>
      </c>
      <c r="J44" s="106">
        <v>91</v>
      </c>
      <c r="K44" s="74" t="s">
        <v>82</v>
      </c>
      <c r="L44" s="68"/>
      <c r="M44" s="68"/>
    </row>
    <row r="45" spans="1:21" ht="13" thickBot="1">
      <c r="A45" s="998" t="s">
        <v>111</v>
      </c>
      <c r="B45" s="47" t="s">
        <v>112</v>
      </c>
      <c r="C45" s="48" t="s">
        <v>105</v>
      </c>
      <c r="D45" s="48" t="s">
        <v>24</v>
      </c>
      <c r="E45" s="49" t="s">
        <v>25</v>
      </c>
      <c r="F45" s="50"/>
      <c r="G45" s="107">
        <v>2</v>
      </c>
      <c r="H45" s="75" t="s">
        <v>38</v>
      </c>
      <c r="J45" s="107">
        <v>1</v>
      </c>
      <c r="K45" s="75" t="s">
        <v>82</v>
      </c>
      <c r="L45" s="68"/>
      <c r="M45" s="68"/>
    </row>
    <row r="46" spans="1:21" ht="13" thickBot="1">
      <c r="A46" s="50"/>
      <c r="B46" s="1"/>
      <c r="C46" s="50"/>
      <c r="D46" s="50"/>
      <c r="E46" s="50"/>
      <c r="F46" s="50"/>
      <c r="G46" s="993"/>
      <c r="H46" s="993"/>
      <c r="J46" s="993"/>
      <c r="K46" s="993"/>
      <c r="L46" s="68"/>
      <c r="M46" s="68"/>
    </row>
    <row r="47" spans="1:21" ht="16" thickBot="1">
      <c r="A47" s="380"/>
      <c r="B47" s="381" t="s">
        <v>113</v>
      </c>
      <c r="C47" s="982"/>
      <c r="D47" s="382"/>
      <c r="E47" s="383"/>
      <c r="G47" s="879"/>
      <c r="H47" s="879"/>
      <c r="J47" s="879"/>
      <c r="K47" s="879"/>
      <c r="L47" s="68"/>
      <c r="M47" s="68"/>
    </row>
    <row r="48" spans="1:21">
      <c r="A48" s="185" t="s">
        <v>114</v>
      </c>
      <c r="B48" s="52" t="s">
        <v>115</v>
      </c>
      <c r="C48" s="137"/>
      <c r="D48" s="42" t="s">
        <v>24</v>
      </c>
      <c r="E48" s="43" t="s">
        <v>25</v>
      </c>
      <c r="G48" s="869">
        <v>5180</v>
      </c>
      <c r="H48" s="870" t="s">
        <v>38</v>
      </c>
      <c r="J48" s="869">
        <v>2095</v>
      </c>
      <c r="K48" s="870" t="s">
        <v>82</v>
      </c>
      <c r="L48" s="68"/>
      <c r="M48" s="68"/>
    </row>
    <row r="49" spans="1:24">
      <c r="A49" s="314" t="s">
        <v>116</v>
      </c>
      <c r="B49" s="136" t="s">
        <v>117</v>
      </c>
      <c r="C49" s="146"/>
      <c r="D49" s="64" t="s">
        <v>24</v>
      </c>
      <c r="E49" s="144" t="s">
        <v>25</v>
      </c>
      <c r="G49" s="877">
        <v>1121</v>
      </c>
      <c r="H49" s="878" t="s">
        <v>38</v>
      </c>
      <c r="J49" s="877">
        <v>1156</v>
      </c>
      <c r="K49" s="878" t="s">
        <v>82</v>
      </c>
      <c r="L49" s="68"/>
      <c r="M49" s="68"/>
    </row>
    <row r="50" spans="1:24">
      <c r="A50" s="314" t="s">
        <v>118</v>
      </c>
      <c r="B50" s="136" t="s">
        <v>119</v>
      </c>
      <c r="C50" s="146" t="s">
        <v>107</v>
      </c>
      <c r="D50" s="64" t="s">
        <v>24</v>
      </c>
      <c r="E50" s="144" t="s">
        <v>25</v>
      </c>
      <c r="G50" s="877">
        <v>49</v>
      </c>
      <c r="H50" s="878" t="s">
        <v>38</v>
      </c>
      <c r="J50" s="877">
        <v>63</v>
      </c>
      <c r="K50" s="878" t="s">
        <v>82</v>
      </c>
      <c r="L50" s="68"/>
      <c r="M50" s="68"/>
    </row>
    <row r="51" spans="1:24">
      <c r="A51" s="139" t="s">
        <v>120</v>
      </c>
      <c r="B51" s="54" t="s">
        <v>121</v>
      </c>
      <c r="C51" s="138" t="s">
        <v>109</v>
      </c>
      <c r="D51" s="45" t="s">
        <v>24</v>
      </c>
      <c r="E51" s="46" t="s">
        <v>25</v>
      </c>
      <c r="G51" s="871">
        <v>0</v>
      </c>
      <c r="H51" s="872" t="s">
        <v>26</v>
      </c>
      <c r="J51" s="871">
        <v>3</v>
      </c>
      <c r="K51" s="872" t="s">
        <v>82</v>
      </c>
      <c r="L51" s="68"/>
      <c r="M51" s="68"/>
    </row>
    <row r="52" spans="1:24" ht="13" thickBot="1">
      <c r="A52" s="186" t="s">
        <v>122</v>
      </c>
      <c r="B52" s="154" t="s">
        <v>123</v>
      </c>
      <c r="C52" s="155" t="s">
        <v>111</v>
      </c>
      <c r="D52" s="48" t="s">
        <v>24</v>
      </c>
      <c r="E52" s="49" t="s">
        <v>25</v>
      </c>
      <c r="G52" s="874">
        <v>0</v>
      </c>
      <c r="H52" s="875" t="s">
        <v>26</v>
      </c>
      <c r="J52" s="874">
        <v>0</v>
      </c>
      <c r="K52" s="875" t="s">
        <v>82</v>
      </c>
      <c r="L52" s="68"/>
      <c r="M52" s="68"/>
    </row>
    <row r="53" spans="1:24" ht="13" thickBot="1">
      <c r="A53" s="50"/>
      <c r="B53" s="1"/>
      <c r="C53" s="50"/>
      <c r="D53" s="50"/>
      <c r="E53" s="50"/>
      <c r="F53" s="50"/>
      <c r="J53" s="993"/>
      <c r="K53" s="993"/>
      <c r="L53" s="68"/>
      <c r="M53" s="68"/>
    </row>
    <row r="54" spans="1:24" s="1" customFormat="1" ht="16" thickBot="1">
      <c r="A54" s="380"/>
      <c r="B54" s="381" t="s">
        <v>124</v>
      </c>
      <c r="C54" s="982"/>
      <c r="D54" s="382"/>
      <c r="E54" s="383"/>
      <c r="F54" s="68"/>
      <c r="G54" s="68"/>
      <c r="H54" s="68"/>
      <c r="I54" s="68"/>
      <c r="J54" s="880"/>
      <c r="K54" s="880"/>
      <c r="L54" s="68"/>
      <c r="M54" s="68"/>
      <c r="O54" s="68"/>
      <c r="P54" s="68"/>
      <c r="Q54" s="68"/>
      <c r="R54" s="68"/>
      <c r="S54" s="68"/>
      <c r="X54" s="68"/>
    </row>
    <row r="55" spans="1:24" s="1" customFormat="1" ht="13" thickBot="1">
      <c r="A55" s="186" t="s">
        <v>125</v>
      </c>
      <c r="B55" s="154" t="s">
        <v>126</v>
      </c>
      <c r="C55" s="155" t="s">
        <v>114</v>
      </c>
      <c r="D55" s="155" t="s">
        <v>127</v>
      </c>
      <c r="E55" s="56" t="s">
        <v>25</v>
      </c>
      <c r="F55" s="68"/>
      <c r="G55" s="1071">
        <v>14.180999999999999</v>
      </c>
      <c r="H55" s="1005" t="s">
        <v>38</v>
      </c>
      <c r="I55" s="68"/>
      <c r="J55" s="1004">
        <v>15</v>
      </c>
      <c r="K55" s="1005" t="s">
        <v>82</v>
      </c>
      <c r="L55" s="68"/>
      <c r="M55" s="68"/>
      <c r="O55" s="68"/>
      <c r="P55" s="68"/>
      <c r="Q55" s="68"/>
      <c r="R55" s="68"/>
      <c r="S55" s="68"/>
      <c r="X55" s="68"/>
    </row>
    <row r="56" spans="1:24" s="1" customFormat="1" ht="13" thickBot="1">
      <c r="A56" s="68"/>
      <c r="B56" s="68"/>
      <c r="C56" s="220"/>
      <c r="D56" s="68"/>
      <c r="E56" s="50"/>
      <c r="F56" s="68"/>
      <c r="G56" s="68"/>
      <c r="H56" s="68"/>
      <c r="I56" s="68"/>
      <c r="J56" s="880"/>
      <c r="K56" s="880"/>
      <c r="L56" s="68"/>
      <c r="M56" s="68"/>
      <c r="O56" s="68"/>
      <c r="P56" s="68"/>
      <c r="Q56" s="68"/>
      <c r="R56" s="68"/>
      <c r="S56" s="68"/>
      <c r="X56" s="68"/>
    </row>
    <row r="57" spans="1:24" s="1" customFormat="1" ht="16" thickBot="1">
      <c r="A57" s="380"/>
      <c r="B57" s="381" t="s">
        <v>128</v>
      </c>
      <c r="C57" s="982"/>
      <c r="D57" s="382"/>
      <c r="E57" s="383"/>
      <c r="F57" s="68"/>
      <c r="H57" s="68"/>
      <c r="I57" s="68"/>
      <c r="J57" s="880"/>
      <c r="K57" s="880"/>
      <c r="L57" s="68"/>
      <c r="M57" s="68"/>
      <c r="O57" s="68"/>
      <c r="P57" s="68"/>
      <c r="Q57" s="68"/>
      <c r="R57" s="68"/>
      <c r="S57" s="68"/>
      <c r="X57" s="68"/>
    </row>
    <row r="58" spans="1:24" s="1" customFormat="1" ht="12.65" customHeight="1">
      <c r="A58" s="314" t="s">
        <v>129</v>
      </c>
      <c r="B58" s="136" t="s">
        <v>130</v>
      </c>
      <c r="C58" s="146" t="s">
        <v>116</v>
      </c>
      <c r="D58" s="146" t="s">
        <v>24</v>
      </c>
      <c r="E58" s="147" t="s">
        <v>31</v>
      </c>
      <c r="F58" s="68"/>
      <c r="G58" s="182">
        <f>G36+G50</f>
        <v>5114</v>
      </c>
      <c r="H58" s="73" t="s">
        <v>38</v>
      </c>
      <c r="I58" s="68"/>
      <c r="J58" s="182">
        <f>J36+J50</f>
        <v>5766</v>
      </c>
      <c r="K58" s="73" t="s">
        <v>82</v>
      </c>
      <c r="L58" s="68"/>
      <c r="M58" s="68"/>
      <c r="O58" s="68"/>
      <c r="P58" s="68"/>
      <c r="Q58" s="68"/>
      <c r="R58" s="68"/>
      <c r="S58" s="68"/>
      <c r="X58" s="68"/>
    </row>
    <row r="59" spans="1:24" s="1" customFormat="1" ht="12.65" customHeight="1">
      <c r="A59" s="139" t="s">
        <v>131</v>
      </c>
      <c r="B59" s="54" t="s">
        <v>132</v>
      </c>
      <c r="C59" s="138" t="s">
        <v>118</v>
      </c>
      <c r="D59" s="138" t="s">
        <v>24</v>
      </c>
      <c r="E59" s="55" t="s">
        <v>31</v>
      </c>
      <c r="F59" s="68"/>
      <c r="G59" s="1006">
        <f>G37+G51</f>
        <v>541</v>
      </c>
      <c r="H59" s="74" t="s">
        <v>38</v>
      </c>
      <c r="I59" s="68"/>
      <c r="J59" s="1006">
        <f>J37+J51</f>
        <v>924</v>
      </c>
      <c r="K59" s="74" t="s">
        <v>82</v>
      </c>
      <c r="L59" s="68"/>
      <c r="M59" s="68"/>
      <c r="O59" s="68"/>
      <c r="P59" s="68"/>
      <c r="Q59" s="68"/>
      <c r="R59" s="68"/>
      <c r="S59" s="68"/>
      <c r="X59" s="68"/>
    </row>
    <row r="60" spans="1:24" s="1" customFormat="1" ht="12.65" customHeight="1">
      <c r="A60" s="139" t="s">
        <v>133</v>
      </c>
      <c r="B60" s="54" t="s">
        <v>134</v>
      </c>
      <c r="C60" s="138" t="s">
        <v>120</v>
      </c>
      <c r="D60" s="138" t="s">
        <v>24</v>
      </c>
      <c r="E60" s="55" t="s">
        <v>31</v>
      </c>
      <c r="F60" s="68"/>
      <c r="G60" s="1006">
        <f>G38+G52</f>
        <v>26</v>
      </c>
      <c r="H60" s="74" t="s">
        <v>38</v>
      </c>
      <c r="I60" s="68"/>
      <c r="J60" s="1006">
        <f>J38+J52</f>
        <v>205</v>
      </c>
      <c r="K60" s="74" t="s">
        <v>82</v>
      </c>
      <c r="L60" s="68"/>
      <c r="M60" s="68"/>
      <c r="O60" s="68"/>
      <c r="P60" s="68"/>
      <c r="Q60" s="68"/>
      <c r="R60" s="68"/>
      <c r="S60" s="68"/>
      <c r="X60" s="68"/>
    </row>
    <row r="61" spans="1:24" s="1" customFormat="1" ht="13" customHeight="1" thickBot="1">
      <c r="A61" s="186" t="s">
        <v>135</v>
      </c>
      <c r="B61" s="154" t="s">
        <v>136</v>
      </c>
      <c r="C61" s="155" t="s">
        <v>122</v>
      </c>
      <c r="D61" s="155" t="s">
        <v>24</v>
      </c>
      <c r="E61" s="56" t="s">
        <v>31</v>
      </c>
      <c r="F61" s="68"/>
      <c r="G61" s="1007">
        <f>1*(G58-G59)+2*(G59-G60)+4*G60</f>
        <v>5707</v>
      </c>
      <c r="H61" s="75" t="s">
        <v>38</v>
      </c>
      <c r="I61" s="68"/>
      <c r="J61" s="1007">
        <f>1*(J58-J59)+2*(J59-J60)+4*J60</f>
        <v>7100</v>
      </c>
      <c r="K61" s="75" t="s">
        <v>82</v>
      </c>
      <c r="L61" s="68"/>
      <c r="M61" s="68"/>
      <c r="O61" s="68"/>
      <c r="P61" s="68"/>
      <c r="Q61" s="68"/>
      <c r="R61" s="68"/>
      <c r="S61" s="68"/>
      <c r="X61" s="68"/>
    </row>
    <row r="62" spans="1:24" s="1" customFormat="1" ht="13" thickBot="1">
      <c r="A62" s="68"/>
      <c r="B62" s="68"/>
      <c r="C62" s="220"/>
      <c r="D62" s="50"/>
      <c r="E62" s="50"/>
      <c r="F62" s="68"/>
      <c r="G62" s="50"/>
      <c r="H62" s="68"/>
      <c r="I62" s="68"/>
      <c r="J62" s="68"/>
      <c r="K62" s="68"/>
      <c r="L62" s="880"/>
      <c r="M62" s="880"/>
      <c r="N62" s="68"/>
      <c r="O62" s="68"/>
      <c r="P62" s="68"/>
      <c r="Q62" s="68"/>
      <c r="R62" s="68"/>
      <c r="S62" s="68"/>
    </row>
    <row r="63" spans="1:24" s="1" customFormat="1" ht="16" thickBot="1">
      <c r="A63" s="380"/>
      <c r="B63" s="381" t="s">
        <v>137</v>
      </c>
      <c r="C63" s="982"/>
      <c r="D63" s="382"/>
      <c r="E63" s="383"/>
      <c r="F63" s="68"/>
      <c r="G63" s="68"/>
      <c r="H63" s="68"/>
      <c r="I63" s="68"/>
      <c r="J63" s="880"/>
      <c r="K63" s="880"/>
      <c r="L63" s="880"/>
      <c r="M63" s="880"/>
      <c r="N63" s="68"/>
      <c r="O63" s="68"/>
      <c r="P63" s="68"/>
      <c r="Q63" s="68"/>
      <c r="R63" s="68"/>
      <c r="S63" s="68"/>
    </row>
    <row r="64" spans="1:24" s="1" customFormat="1" ht="13" thickBot="1">
      <c r="A64" s="186" t="s">
        <v>138</v>
      </c>
      <c r="B64" s="1008" t="s">
        <v>139</v>
      </c>
      <c r="C64" s="155"/>
      <c r="D64" s="155" t="s">
        <v>127</v>
      </c>
      <c r="E64" s="56" t="s">
        <v>25</v>
      </c>
      <c r="F64" s="68"/>
      <c r="G64" s="1071">
        <v>22.126000000000001</v>
      </c>
      <c r="H64" s="1005" t="s">
        <v>38</v>
      </c>
      <c r="I64" s="68"/>
      <c r="J64" s="1071">
        <v>23</v>
      </c>
      <c r="K64" s="1005" t="s">
        <v>82</v>
      </c>
      <c r="L64" s="880"/>
      <c r="M64" s="880"/>
      <c r="N64" s="68"/>
      <c r="O64" s="68"/>
      <c r="P64" s="68"/>
      <c r="Q64" s="68"/>
      <c r="R64" s="68"/>
      <c r="S64" s="68"/>
    </row>
    <row r="65" spans="1:19" s="1" customFormat="1" ht="13" thickBot="1">
      <c r="A65" s="68"/>
      <c r="B65" s="68"/>
      <c r="C65" s="220"/>
      <c r="D65" s="50"/>
      <c r="E65" s="50"/>
      <c r="F65" s="68"/>
      <c r="G65" s="50"/>
      <c r="H65" s="68"/>
      <c r="I65" s="68"/>
      <c r="J65" s="68"/>
      <c r="K65" s="68"/>
      <c r="L65" s="880"/>
      <c r="M65" s="880"/>
      <c r="N65" s="68"/>
      <c r="O65" s="68"/>
      <c r="P65" s="68"/>
      <c r="Q65" s="68"/>
      <c r="R65" s="68"/>
      <c r="S65" s="68"/>
    </row>
    <row r="66" spans="1:19" s="1" customFormat="1" ht="16" thickBot="1">
      <c r="A66" s="380"/>
      <c r="B66" s="381" t="s">
        <v>140</v>
      </c>
      <c r="C66" s="982"/>
      <c r="D66" s="382"/>
      <c r="E66" s="383"/>
      <c r="F66" s="68"/>
      <c r="G66" s="68"/>
      <c r="H66" s="68"/>
      <c r="I66" s="68"/>
      <c r="J66" s="880"/>
      <c r="K66" s="880"/>
      <c r="L66" s="880"/>
      <c r="M66" s="880"/>
      <c r="N66" s="68"/>
      <c r="O66" s="68"/>
      <c r="P66" s="68"/>
      <c r="Q66" s="68"/>
      <c r="R66" s="68"/>
      <c r="S66" s="68"/>
    </row>
    <row r="67" spans="1:19" s="1" customFormat="1" ht="13" thickBot="1">
      <c r="A67" s="186" t="s">
        <v>141</v>
      </c>
      <c r="B67" s="154" t="s">
        <v>142</v>
      </c>
      <c r="C67" s="155"/>
      <c r="D67" s="155" t="s">
        <v>24</v>
      </c>
      <c r="E67" s="56" t="s">
        <v>25</v>
      </c>
      <c r="F67" s="68"/>
      <c r="G67" s="1004">
        <v>369063</v>
      </c>
      <c r="H67" s="1005" t="s">
        <v>38</v>
      </c>
      <c r="I67" s="68"/>
      <c r="J67" s="1004">
        <v>396595</v>
      </c>
      <c r="K67" s="1005" t="s">
        <v>82</v>
      </c>
      <c r="L67" s="880"/>
      <c r="N67" s="68"/>
      <c r="O67" s="68"/>
      <c r="P67" s="68"/>
      <c r="Q67" s="68"/>
      <c r="R67" s="68"/>
      <c r="S67" s="68"/>
    </row>
    <row r="68" spans="1:19" s="1" customFormat="1" ht="13" thickBot="1">
      <c r="A68" s="68"/>
      <c r="B68" s="68"/>
      <c r="C68" s="220"/>
      <c r="D68" s="50"/>
      <c r="E68" s="50"/>
      <c r="F68" s="68"/>
      <c r="G68" s="50"/>
      <c r="H68" s="68"/>
      <c r="I68" s="68"/>
      <c r="J68" s="68"/>
      <c r="K68" s="68"/>
      <c r="L68" s="880"/>
      <c r="N68" s="68"/>
      <c r="O68" s="68"/>
      <c r="P68" s="68"/>
      <c r="Q68" s="68"/>
      <c r="R68" s="68"/>
      <c r="S68" s="68"/>
    </row>
    <row r="69" spans="1:19" s="1" customFormat="1" ht="16" thickBot="1">
      <c r="A69" s="380"/>
      <c r="B69" s="381" t="s">
        <v>143</v>
      </c>
      <c r="C69" s="982"/>
      <c r="D69" s="382"/>
      <c r="E69" s="383"/>
      <c r="F69" s="68"/>
      <c r="G69" s="68"/>
      <c r="H69" s="68"/>
      <c r="I69" s="68"/>
      <c r="J69" s="880"/>
      <c r="K69" s="880"/>
      <c r="L69" s="880"/>
      <c r="N69" s="68"/>
      <c r="O69" s="68"/>
      <c r="P69" s="68"/>
      <c r="Q69" s="68"/>
      <c r="R69" s="68"/>
      <c r="S69" s="68"/>
    </row>
    <row r="70" spans="1:19" s="1" customFormat="1" ht="13" thickBot="1">
      <c r="A70" s="186" t="s">
        <v>144</v>
      </c>
      <c r="B70" s="154" t="s">
        <v>145</v>
      </c>
      <c r="C70" s="155"/>
      <c r="D70" s="155" t="s">
        <v>24</v>
      </c>
      <c r="E70" s="56" t="s">
        <v>25</v>
      </c>
      <c r="F70" s="68"/>
      <c r="G70" s="1004">
        <v>90</v>
      </c>
      <c r="H70" s="1005" t="s">
        <v>38</v>
      </c>
      <c r="I70" s="68"/>
      <c r="J70" s="1004">
        <v>79</v>
      </c>
      <c r="K70" s="1005"/>
      <c r="L70" s="880"/>
      <c r="N70" s="68"/>
      <c r="O70" s="68"/>
      <c r="P70" s="68"/>
      <c r="Q70" s="68"/>
      <c r="R70" s="68"/>
      <c r="S70" s="68"/>
    </row>
    <row r="71" spans="1:19" s="1" customFormat="1">
      <c r="A71" s="68"/>
      <c r="B71" s="68"/>
      <c r="C71" s="220"/>
      <c r="D71" s="50"/>
      <c r="E71" s="50"/>
      <c r="F71" s="68"/>
      <c r="G71" s="50"/>
      <c r="H71" s="68"/>
      <c r="I71" s="68"/>
      <c r="J71" s="68"/>
      <c r="K71" s="68"/>
      <c r="L71" s="880"/>
      <c r="M71" s="880"/>
      <c r="N71" s="68"/>
      <c r="O71" s="68"/>
      <c r="P71" s="68"/>
      <c r="Q71" s="68"/>
      <c r="R71" s="68"/>
      <c r="S71" s="68"/>
    </row>
    <row r="72" spans="1:19" s="1" customFormat="1">
      <c r="A72" s="68"/>
      <c r="B72" s="68"/>
      <c r="C72" s="220"/>
      <c r="D72" s="50"/>
      <c r="E72" s="50"/>
      <c r="F72" s="68"/>
      <c r="G72" s="50"/>
      <c r="H72" s="68"/>
      <c r="I72" s="68"/>
      <c r="J72" s="68"/>
      <c r="K72" s="68"/>
      <c r="L72" s="880"/>
      <c r="M72" s="880"/>
      <c r="N72" s="68"/>
      <c r="O72" s="68"/>
      <c r="P72" s="68"/>
      <c r="Q72" s="68"/>
      <c r="R72" s="68"/>
      <c r="S72" s="68"/>
    </row>
    <row r="73" spans="1:19" s="1" customFormat="1">
      <c r="A73" s="68"/>
      <c r="B73" s="68"/>
      <c r="C73" s="220"/>
      <c r="D73" s="50"/>
      <c r="E73" s="50"/>
      <c r="F73" s="68"/>
      <c r="G73" s="50"/>
      <c r="H73" s="68"/>
      <c r="I73" s="68"/>
      <c r="J73" s="68"/>
      <c r="K73" s="68"/>
      <c r="L73" s="880"/>
      <c r="M73" s="880"/>
      <c r="N73" s="68"/>
      <c r="O73" s="68"/>
      <c r="P73" s="68"/>
      <c r="Q73" s="68"/>
      <c r="R73" s="68"/>
      <c r="S73" s="68"/>
    </row>
    <row r="74" spans="1:19" s="1" customFormat="1" ht="15.5">
      <c r="A74" s="1055" t="s">
        <v>45</v>
      </c>
      <c r="B74" s="1053"/>
      <c r="C74" s="1056"/>
      <c r="D74" s="1082"/>
      <c r="E74" s="1086"/>
      <c r="F74" s="1087"/>
      <c r="G74" s="1087"/>
      <c r="H74" s="1088"/>
      <c r="I74" s="68"/>
      <c r="J74" s="68"/>
      <c r="K74" s="68"/>
      <c r="L74" s="213"/>
      <c r="M74" s="880"/>
      <c r="N74" s="68"/>
      <c r="O74" s="68"/>
      <c r="P74" s="68"/>
      <c r="Q74" s="68"/>
      <c r="R74" s="68"/>
      <c r="S74" s="68"/>
    </row>
    <row r="75" spans="1:19" s="1" customFormat="1">
      <c r="A75" s="1057"/>
      <c r="B75" s="1079"/>
      <c r="C75" s="1079"/>
      <c r="D75" s="1058"/>
      <c r="E75" s="1087"/>
      <c r="F75" s="1087"/>
      <c r="G75" s="1087"/>
      <c r="H75" s="1088"/>
      <c r="I75" s="68"/>
      <c r="J75" s="68"/>
      <c r="K75" s="68"/>
      <c r="L75" s="880"/>
      <c r="M75" s="880"/>
      <c r="O75" s="68"/>
      <c r="P75" s="68"/>
      <c r="Q75" s="68"/>
      <c r="R75" s="68"/>
      <c r="S75" s="68"/>
    </row>
    <row r="76" spans="1:19" s="1" customFormat="1">
      <c r="A76" s="1059" t="s">
        <v>46</v>
      </c>
      <c r="B76" s="1080"/>
      <c r="C76" s="1079"/>
      <c r="D76" s="1083"/>
      <c r="E76" s="1086"/>
      <c r="F76" s="1087"/>
      <c r="G76" s="1087"/>
      <c r="H76" s="1088"/>
      <c r="I76" s="68"/>
      <c r="J76" s="68"/>
      <c r="K76" s="68"/>
      <c r="L76" s="880"/>
      <c r="M76" s="880"/>
      <c r="O76" s="68"/>
      <c r="P76" s="68"/>
      <c r="Q76" s="68"/>
      <c r="R76" s="68"/>
      <c r="S76" s="68"/>
    </row>
    <row r="77" spans="1:19" s="1" customFormat="1">
      <c r="A77" s="1057"/>
      <c r="B77" s="1079"/>
      <c r="C77" s="1079"/>
      <c r="D77" s="1058"/>
      <c r="E77" s="1087"/>
      <c r="F77" s="1087"/>
      <c r="G77" s="1087"/>
      <c r="H77" s="1088"/>
      <c r="I77" s="68"/>
      <c r="J77" s="68"/>
      <c r="K77" s="68"/>
      <c r="L77" s="880"/>
      <c r="M77" s="880"/>
      <c r="O77" s="68"/>
    </row>
    <row r="78" spans="1:19" s="1" customFormat="1">
      <c r="A78" s="1060" t="s">
        <v>47</v>
      </c>
      <c r="B78" s="1084"/>
      <c r="C78" s="1061" t="s">
        <v>48</v>
      </c>
      <c r="D78" s="1085"/>
      <c r="E78" s="1086"/>
      <c r="F78" s="1087"/>
      <c r="G78" s="1087"/>
      <c r="H78" s="1088"/>
      <c r="I78" s="68"/>
      <c r="J78" s="68"/>
      <c r="K78" s="68"/>
      <c r="L78" s="880"/>
      <c r="M78" s="880"/>
      <c r="O78" s="68"/>
    </row>
    <row r="79" spans="1:19" s="1" customFormat="1">
      <c r="A79" s="68"/>
      <c r="B79" s="68"/>
      <c r="C79" s="220"/>
      <c r="D79" s="68"/>
      <c r="E79" s="68"/>
      <c r="F79" s="68"/>
      <c r="G79" s="68"/>
      <c r="H79" s="68"/>
      <c r="I79" s="68"/>
      <c r="J79" s="68"/>
      <c r="K79" s="68"/>
      <c r="L79" s="880"/>
      <c r="M79" s="880"/>
      <c r="O79" s="68"/>
    </row>
    <row r="80" spans="1:19" s="1" customFormat="1">
      <c r="A80" s="68"/>
      <c r="B80" s="879"/>
      <c r="C80" s="220"/>
      <c r="D80" s="880"/>
      <c r="E80" s="880"/>
      <c r="F80" s="68"/>
      <c r="G80" s="68"/>
      <c r="H80" s="68"/>
      <c r="I80" s="68"/>
      <c r="J80" s="68"/>
      <c r="K80" s="68"/>
      <c r="L80" s="880"/>
      <c r="M80" s="880"/>
      <c r="O80" s="68"/>
    </row>
    <row r="81" spans="1:19" s="1" customFormat="1">
      <c r="A81" s="68"/>
      <c r="B81" s="68"/>
      <c r="C81" s="220"/>
      <c r="D81" s="68"/>
      <c r="E81" s="50"/>
      <c r="F81" s="68"/>
      <c r="G81" s="68"/>
      <c r="H81" s="68"/>
      <c r="I81" s="68"/>
      <c r="J81" s="880"/>
      <c r="K81" s="880"/>
      <c r="L81" s="68"/>
      <c r="M81" s="68"/>
      <c r="N81" s="68"/>
      <c r="O81" s="50"/>
      <c r="P81" s="50"/>
      <c r="Q81" s="68"/>
      <c r="R81" s="50"/>
      <c r="S81" s="50"/>
    </row>
  </sheetData>
  <mergeCells count="2">
    <mergeCell ref="G10:H11"/>
    <mergeCell ref="J10:K11"/>
  </mergeCells>
  <conditionalFormatting sqref="O1:P5 R1:S1048576 O6:O8 O9:P16 P17:Q22 O23:P1048576">
    <cfRule type="containsText" dxfId="13" priority="15" operator="containsText" text="N">
      <formula>NOT(ISERROR(SEARCH("N",O1)))</formula>
    </cfRule>
    <cfRule type="containsText" dxfId="12" priority="16" operator="containsText" text="Y">
      <formula>NOT(ISERROR(SEARCH("Y",O1)))</formula>
    </cfRule>
  </conditionalFormatting>
  <conditionalFormatting sqref="R1:S16 P17:Q22 R23:S1048576">
    <cfRule type="cellIs" dxfId="11" priority="9" operator="equal">
      <formula>"N"</formula>
    </cfRule>
    <cfRule type="cellIs" dxfId="10" priority="10" operator="equal">
      <formula>"Y"</formula>
    </cfRule>
  </conditionalFormatting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3A37-1D6D-4885-86FE-96B47526E1DD}">
  <dimension ref="B1:P88"/>
  <sheetViews>
    <sheetView zoomScaleNormal="100" workbookViewId="0">
      <selection sqref="A1:XFD1048576"/>
    </sheetView>
  </sheetViews>
  <sheetFormatPr defaultColWidth="9.26953125" defaultRowHeight="12.5"/>
  <cols>
    <col min="1" max="1" width="4.26953125" style="230" customWidth="1"/>
    <col min="2" max="2" width="8.54296875" style="230" customWidth="1"/>
    <col min="3" max="3" width="86.7265625" style="230" customWidth="1"/>
    <col min="4" max="4" width="7" style="230" customWidth="1"/>
    <col min="5" max="5" width="6.54296875" style="230" customWidth="1"/>
    <col min="6" max="6" width="11.453125" style="230" bestFit="1" customWidth="1"/>
    <col min="7" max="7" width="6.54296875" style="230" customWidth="1"/>
    <col min="8" max="8" width="23.7265625" style="230" customWidth="1"/>
    <col min="9" max="9" width="5.7265625" style="230" customWidth="1"/>
    <col min="10" max="10" width="6.54296875" style="230" customWidth="1"/>
    <col min="11" max="11" width="23.7265625" style="230" customWidth="1"/>
    <col min="12" max="12" width="4.81640625" style="230" customWidth="1"/>
    <col min="13" max="17" width="9.1796875" style="230" customWidth="1"/>
    <col min="18" max="16384" width="9.26953125" style="230"/>
  </cols>
  <sheetData>
    <row r="1" spans="2:16" ht="13">
      <c r="B1" s="594"/>
      <c r="C1" s="594"/>
      <c r="D1" s="594"/>
      <c r="E1" s="594"/>
      <c r="F1" s="594"/>
      <c r="G1" s="594"/>
    </row>
    <row r="2" spans="2:16" ht="18">
      <c r="B2" s="595" t="s">
        <v>1114</v>
      </c>
      <c r="C2" s="594"/>
      <c r="D2" s="594"/>
      <c r="E2" s="594"/>
      <c r="F2" s="594"/>
      <c r="G2" s="594"/>
      <c r="H2" s="596"/>
      <c r="I2" s="596"/>
      <c r="J2" s="596"/>
      <c r="K2" s="597"/>
    </row>
    <row r="3" spans="2:16" ht="9.75" customHeight="1">
      <c r="B3" s="595"/>
      <c r="C3" s="594"/>
      <c r="D3" s="594"/>
      <c r="E3" s="594"/>
      <c r="F3" s="594"/>
      <c r="G3" s="594"/>
      <c r="H3" s="596"/>
      <c r="I3" s="596"/>
      <c r="J3" s="596"/>
      <c r="K3" s="597"/>
    </row>
    <row r="4" spans="2:16" ht="18">
      <c r="B4" s="595" t="s">
        <v>1161</v>
      </c>
      <c r="C4" s="594"/>
      <c r="D4" s="594"/>
      <c r="E4" s="594"/>
      <c r="F4" s="594"/>
      <c r="G4"/>
      <c r="H4" s="596"/>
      <c r="I4" s="596"/>
      <c r="J4" s="596"/>
      <c r="K4" s="597"/>
    </row>
    <row r="5" spans="2:16">
      <c r="B5"/>
      <c r="D5"/>
      <c r="G5"/>
    </row>
    <row r="6" spans="2:16" ht="13" thickBot="1">
      <c r="G6"/>
    </row>
    <row r="7" spans="2:16" ht="31.5" thickBot="1">
      <c r="B7" s="948" t="s">
        <v>1162</v>
      </c>
      <c r="C7" s="949" t="s">
        <v>5</v>
      </c>
      <c r="D7" s="950" t="s">
        <v>1163</v>
      </c>
      <c r="E7" s="951" t="s">
        <v>6</v>
      </c>
      <c r="F7" s="952" t="s">
        <v>1016</v>
      </c>
      <c r="G7"/>
      <c r="H7" s="709" t="s">
        <v>1164</v>
      </c>
      <c r="I7" s="710" t="s">
        <v>13</v>
      </c>
      <c r="K7" s="709" t="s">
        <v>1165</v>
      </c>
      <c r="L7" s="710" t="s">
        <v>13</v>
      </c>
    </row>
    <row r="8" spans="2:16" ht="13" thickBot="1">
      <c r="F8"/>
      <c r="G8"/>
    </row>
    <row r="9" spans="2:16" ht="16" thickBot="1">
      <c r="B9" s="1331" t="s">
        <v>1166</v>
      </c>
      <c r="C9" s="1332"/>
      <c r="D9"/>
      <c r="F9"/>
      <c r="G9"/>
      <c r="P9"/>
    </row>
    <row r="10" spans="2:16" ht="13" thickBot="1">
      <c r="D10"/>
      <c r="F10" s="708"/>
      <c r="G10"/>
    </row>
    <row r="11" spans="2:16" ht="16" thickBot="1">
      <c r="B11" s="711" t="s">
        <v>1167</v>
      </c>
      <c r="C11" s="911"/>
      <c r="D11"/>
      <c r="F11" s="708"/>
      <c r="G11"/>
    </row>
    <row r="12" spans="2:16" ht="13" thickBot="1">
      <c r="F12" s="708"/>
      <c r="G12"/>
    </row>
    <row r="13" spans="2:16" s="244" customFormat="1" ht="18" customHeight="1" thickBot="1">
      <c r="B13" s="913"/>
      <c r="C13" s="914" t="s">
        <v>1168</v>
      </c>
      <c r="D13" s="914"/>
      <c r="E13" s="914"/>
      <c r="F13" s="915"/>
      <c r="G13" s="708"/>
      <c r="I13" s="230"/>
      <c r="J13" s="230"/>
    </row>
    <row r="14" spans="2:16">
      <c r="B14" s="925" t="s">
        <v>1169</v>
      </c>
      <c r="C14" s="695" t="s">
        <v>1170</v>
      </c>
      <c r="D14" s="910" t="s">
        <v>1171</v>
      </c>
      <c r="E14" s="957" t="s">
        <v>24</v>
      </c>
      <c r="F14" s="953" t="s">
        <v>25</v>
      </c>
      <c r="G14" s="708"/>
      <c r="H14" s="1188">
        <v>1202</v>
      </c>
      <c r="I14" s="1178" t="s">
        <v>225</v>
      </c>
      <c r="J14" s="1135"/>
      <c r="K14" s="1188">
        <v>1202</v>
      </c>
      <c r="L14" s="1178" t="s">
        <v>225</v>
      </c>
    </row>
    <row r="15" spans="2:16">
      <c r="B15" s="925" t="s">
        <v>1172</v>
      </c>
      <c r="C15" s="638" t="s">
        <v>1173</v>
      </c>
      <c r="D15" s="697" t="s">
        <v>1174</v>
      </c>
      <c r="E15" s="958" t="s">
        <v>24</v>
      </c>
      <c r="F15" s="954" t="s">
        <v>25</v>
      </c>
      <c r="G15" s="708"/>
      <c r="H15" s="1189">
        <v>580</v>
      </c>
      <c r="I15" s="1179" t="s">
        <v>261</v>
      </c>
      <c r="J15" s="1135"/>
      <c r="K15" s="1189">
        <v>580</v>
      </c>
      <c r="L15" s="1179" t="s">
        <v>261</v>
      </c>
    </row>
    <row r="16" spans="2:16">
      <c r="B16" s="925" t="s">
        <v>1175</v>
      </c>
      <c r="C16" s="638" t="s">
        <v>1176</v>
      </c>
      <c r="D16" s="697" t="s">
        <v>1177</v>
      </c>
      <c r="E16" s="958" t="s">
        <v>24</v>
      </c>
      <c r="F16" s="954" t="s">
        <v>25</v>
      </c>
      <c r="G16" s="708"/>
      <c r="H16" s="1190">
        <v>22</v>
      </c>
      <c r="I16" s="1179" t="s">
        <v>261</v>
      </c>
      <c r="J16" s="1135"/>
      <c r="K16" s="1190">
        <v>18</v>
      </c>
      <c r="L16" s="1179" t="s">
        <v>261</v>
      </c>
    </row>
    <row r="17" spans="2:12" ht="13" thickBot="1">
      <c r="B17" s="616" t="s">
        <v>1178</v>
      </c>
      <c r="C17" s="917" t="s">
        <v>1179</v>
      </c>
      <c r="D17" s="926" t="s">
        <v>1180</v>
      </c>
      <c r="E17" s="959" t="s">
        <v>30</v>
      </c>
      <c r="F17" s="955" t="s">
        <v>31</v>
      </c>
      <c r="G17" s="708"/>
      <c r="H17" s="707">
        <f>+(H14-H16)/H14</f>
        <v>0.98169717138103163</v>
      </c>
      <c r="I17" s="1228" t="s">
        <v>20</v>
      </c>
      <c r="J17" s="1135"/>
      <c r="K17" s="707">
        <f>+(K14-K16)/K14</f>
        <v>0.98502495840266224</v>
      </c>
      <c r="L17" s="1228" t="s">
        <v>20</v>
      </c>
    </row>
    <row r="18" spans="2:12" ht="13" thickBot="1">
      <c r="E18" s="719"/>
      <c r="F18" s="956"/>
      <c r="G18" s="708"/>
      <c r="H18" s="1135"/>
      <c r="I18" s="1147"/>
      <c r="J18" s="1135"/>
      <c r="K18" s="1135"/>
      <c r="L18" s="1147"/>
    </row>
    <row r="19" spans="2:12" s="244" customFormat="1" ht="16" thickBot="1">
      <c r="B19" s="913"/>
      <c r="C19" s="914" t="s">
        <v>1181</v>
      </c>
      <c r="D19" s="914"/>
      <c r="E19" s="960"/>
      <c r="F19" s="915"/>
      <c r="G19" s="708"/>
      <c r="H19" s="1135"/>
      <c r="I19" s="1147"/>
      <c r="J19" s="1135"/>
      <c r="K19" s="1135"/>
      <c r="L19" s="1147"/>
    </row>
    <row r="20" spans="2:12">
      <c r="B20" s="611" t="s">
        <v>1182</v>
      </c>
      <c r="C20" s="638" t="s">
        <v>1170</v>
      </c>
      <c r="D20" s="638" t="s">
        <v>1183</v>
      </c>
      <c r="E20" s="961" t="s">
        <v>24</v>
      </c>
      <c r="F20" s="953" t="s">
        <v>25</v>
      </c>
      <c r="G20" s="708"/>
      <c r="H20" s="1188">
        <v>1202</v>
      </c>
      <c r="I20" s="1178" t="s">
        <v>225</v>
      </c>
      <c r="J20" s="1135"/>
      <c r="K20" s="1188">
        <v>1202</v>
      </c>
      <c r="L20" s="1178" t="s">
        <v>225</v>
      </c>
    </row>
    <row r="21" spans="2:12">
      <c r="B21" s="611" t="s">
        <v>1184</v>
      </c>
      <c r="C21" s="638" t="s">
        <v>1173</v>
      </c>
      <c r="D21" s="638" t="s">
        <v>1185</v>
      </c>
      <c r="E21" s="961" t="s">
        <v>24</v>
      </c>
      <c r="F21" s="954" t="s">
        <v>25</v>
      </c>
      <c r="G21" s="708"/>
      <c r="H21" s="1189">
        <v>580</v>
      </c>
      <c r="I21" s="1179" t="s">
        <v>261</v>
      </c>
      <c r="J21" s="1135"/>
      <c r="K21" s="1189">
        <v>580</v>
      </c>
      <c r="L21" s="1179" t="s">
        <v>261</v>
      </c>
    </row>
    <row r="22" spans="2:12">
      <c r="B22" s="611" t="s">
        <v>1186</v>
      </c>
      <c r="C22" s="638" t="s">
        <v>1176</v>
      </c>
      <c r="D22" s="638" t="s">
        <v>1187</v>
      </c>
      <c r="E22" s="961" t="s">
        <v>24</v>
      </c>
      <c r="F22" s="954" t="s">
        <v>25</v>
      </c>
      <c r="G22" s="708"/>
      <c r="H22" s="1190">
        <v>4</v>
      </c>
      <c r="I22" s="1179" t="s">
        <v>261</v>
      </c>
      <c r="J22" s="1135"/>
      <c r="K22" s="1190">
        <v>2</v>
      </c>
      <c r="L22" s="1179" t="s">
        <v>261</v>
      </c>
    </row>
    <row r="23" spans="2:12" ht="13" thickBot="1">
      <c r="B23" s="916" t="s">
        <v>1188</v>
      </c>
      <c r="C23" s="917" t="s">
        <v>1179</v>
      </c>
      <c r="D23" s="917" t="s">
        <v>1189</v>
      </c>
      <c r="E23" s="962" t="s">
        <v>30</v>
      </c>
      <c r="F23" s="955" t="s">
        <v>31</v>
      </c>
      <c r="G23" s="708"/>
      <c r="H23" s="707">
        <f>+(H20-H22)/H20</f>
        <v>0.99667221297836939</v>
      </c>
      <c r="I23" s="1228" t="s">
        <v>20</v>
      </c>
      <c r="J23" s="1135"/>
      <c r="K23" s="707">
        <f>+(K20-K22)/K20</f>
        <v>0.99833610648918469</v>
      </c>
      <c r="L23" s="1228" t="s">
        <v>20</v>
      </c>
    </row>
    <row r="24" spans="2:12" ht="13" thickBot="1">
      <c r="E24" s="719"/>
      <c r="F24" s="956"/>
      <c r="G24" s="708"/>
      <c r="H24" s="1135"/>
      <c r="I24" s="1147"/>
      <c r="J24" s="1135"/>
      <c r="K24" s="1135"/>
      <c r="L24" s="1147"/>
    </row>
    <row r="25" spans="2:12" s="244" customFormat="1" ht="16" thickBot="1">
      <c r="B25" s="913"/>
      <c r="C25" s="914" t="s">
        <v>1190</v>
      </c>
      <c r="D25" s="914"/>
      <c r="E25" s="960"/>
      <c r="F25" s="915"/>
      <c r="G25" s="708"/>
      <c r="H25" s="1135"/>
      <c r="I25" s="1147"/>
      <c r="J25" s="1135"/>
      <c r="K25" s="1135"/>
      <c r="L25" s="1147"/>
    </row>
    <row r="26" spans="2:12">
      <c r="B26" s="611" t="s">
        <v>1191</v>
      </c>
      <c r="C26" s="638" t="s">
        <v>1192</v>
      </c>
      <c r="D26" s="638" t="s">
        <v>1193</v>
      </c>
      <c r="E26" s="961" t="s">
        <v>24</v>
      </c>
      <c r="F26" s="953" t="s">
        <v>25</v>
      </c>
      <c r="G26" s="708"/>
      <c r="H26" s="1188">
        <v>1202</v>
      </c>
      <c r="I26" s="1178" t="s">
        <v>225</v>
      </c>
      <c r="J26" s="1135"/>
      <c r="K26" s="1188">
        <v>1202</v>
      </c>
      <c r="L26" s="1178" t="s">
        <v>225</v>
      </c>
    </row>
    <row r="27" spans="2:12">
      <c r="B27" s="611" t="s">
        <v>1194</v>
      </c>
      <c r="C27" s="638" t="s">
        <v>1173</v>
      </c>
      <c r="D27" s="638" t="s">
        <v>1195</v>
      </c>
      <c r="E27" s="961" t="s">
        <v>24</v>
      </c>
      <c r="F27" s="954" t="s">
        <v>25</v>
      </c>
      <c r="G27" s="708"/>
      <c r="H27" s="1189">
        <v>580</v>
      </c>
      <c r="I27" s="1179" t="s">
        <v>261</v>
      </c>
      <c r="J27" s="1135"/>
      <c r="K27" s="1189">
        <v>580</v>
      </c>
      <c r="L27" s="1179" t="s">
        <v>261</v>
      </c>
    </row>
    <row r="28" spans="2:12">
      <c r="B28" s="611" t="s">
        <v>1196</v>
      </c>
      <c r="C28" s="638" t="s">
        <v>1176</v>
      </c>
      <c r="D28" s="638" t="s">
        <v>1197</v>
      </c>
      <c r="E28" s="961" t="s">
        <v>24</v>
      </c>
      <c r="F28" s="954" t="s">
        <v>25</v>
      </c>
      <c r="G28" s="708"/>
      <c r="H28" s="1190">
        <v>20</v>
      </c>
      <c r="I28" s="1179" t="s">
        <v>261</v>
      </c>
      <c r="J28" s="1135"/>
      <c r="K28" s="1190">
        <v>16</v>
      </c>
      <c r="L28" s="1179" t="s">
        <v>261</v>
      </c>
    </row>
    <row r="29" spans="2:12" ht="13" thickBot="1">
      <c r="B29" s="916" t="s">
        <v>1198</v>
      </c>
      <c r="C29" s="917" t="s">
        <v>1179</v>
      </c>
      <c r="D29" s="917" t="s">
        <v>1199</v>
      </c>
      <c r="E29" s="962" t="s">
        <v>30</v>
      </c>
      <c r="F29" s="955" t="s">
        <v>31</v>
      </c>
      <c r="G29" s="708"/>
      <c r="H29" s="707">
        <f>+(H26-H28)/H26</f>
        <v>0.98336106489184694</v>
      </c>
      <c r="I29" s="1228" t="s">
        <v>20</v>
      </c>
      <c r="J29" s="1135"/>
      <c r="K29" s="707">
        <f>+(K26-K28)/K26</f>
        <v>0.98668885191347755</v>
      </c>
      <c r="L29" s="1228" t="s">
        <v>20</v>
      </c>
    </row>
    <row r="30" spans="2:12" ht="13" thickBot="1">
      <c r="E30" s="719"/>
      <c r="F30" s="956"/>
      <c r="G30" s="708"/>
      <c r="H30" s="1135"/>
      <c r="I30" s="1147"/>
      <c r="J30" s="1135"/>
      <c r="K30" s="1135"/>
      <c r="L30" s="1147"/>
    </row>
    <row r="31" spans="2:12" ht="18" customHeight="1" thickBot="1">
      <c r="B31" s="913"/>
      <c r="C31" s="914" t="s">
        <v>1200</v>
      </c>
      <c r="D31" s="914"/>
      <c r="E31" s="960"/>
      <c r="F31" s="915"/>
      <c r="G31" s="708"/>
      <c r="H31" s="1135"/>
      <c r="I31" s="1147"/>
      <c r="J31" s="1135"/>
      <c r="K31" s="1135"/>
      <c r="L31" s="1147"/>
    </row>
    <row r="32" spans="2:12">
      <c r="B32" s="611" t="s">
        <v>1201</v>
      </c>
      <c r="C32" s="638" t="s">
        <v>1170</v>
      </c>
      <c r="D32" s="638" t="s">
        <v>1202</v>
      </c>
      <c r="E32" s="961" t="s">
        <v>24</v>
      </c>
      <c r="F32" s="953" t="s">
        <v>25</v>
      </c>
      <c r="G32" s="708"/>
      <c r="H32" s="1188" t="s">
        <v>27</v>
      </c>
      <c r="I32" s="1178" t="s">
        <v>225</v>
      </c>
      <c r="J32" s="1135"/>
      <c r="K32" s="1188" t="s">
        <v>27</v>
      </c>
      <c r="L32" s="1178" t="s">
        <v>225</v>
      </c>
    </row>
    <row r="33" spans="2:12">
      <c r="B33" s="611" t="s">
        <v>1203</v>
      </c>
      <c r="C33" s="638" t="s">
        <v>1173</v>
      </c>
      <c r="D33" s="638" t="s">
        <v>1204</v>
      </c>
      <c r="E33" s="961" t="s">
        <v>24</v>
      </c>
      <c r="F33" s="954" t="s">
        <v>25</v>
      </c>
      <c r="G33" s="708"/>
      <c r="H33" s="1189" t="s">
        <v>27</v>
      </c>
      <c r="I33" s="1179" t="s">
        <v>225</v>
      </c>
      <c r="J33" s="1135"/>
      <c r="K33" s="1189" t="s">
        <v>27</v>
      </c>
      <c r="L33" s="1179" t="s">
        <v>225</v>
      </c>
    </row>
    <row r="34" spans="2:12">
      <c r="B34" s="611" t="s">
        <v>1205</v>
      </c>
      <c r="C34" s="638" t="s">
        <v>1176</v>
      </c>
      <c r="D34" s="638" t="s">
        <v>1206</v>
      </c>
      <c r="E34" s="961" t="s">
        <v>24</v>
      </c>
      <c r="F34" s="954" t="s">
        <v>25</v>
      </c>
      <c r="G34" s="708"/>
      <c r="H34" s="1190">
        <v>1</v>
      </c>
      <c r="I34" s="1179" t="s">
        <v>261</v>
      </c>
      <c r="J34" s="1135"/>
      <c r="K34" s="1190">
        <v>1</v>
      </c>
      <c r="L34" s="1179" t="s">
        <v>261</v>
      </c>
    </row>
    <row r="35" spans="2:12" ht="13" thickBot="1">
      <c r="B35" s="916" t="s">
        <v>1207</v>
      </c>
      <c r="C35" s="917" t="s">
        <v>1179</v>
      </c>
      <c r="D35" s="917" t="s">
        <v>1208</v>
      </c>
      <c r="E35" s="962" t="s">
        <v>30</v>
      </c>
      <c r="F35" s="955" t="s">
        <v>31</v>
      </c>
      <c r="G35" s="708"/>
      <c r="H35" s="707" t="e">
        <f>+(F30-F32)/F30</f>
        <v>#VALUE!</v>
      </c>
      <c r="I35" s="1228" t="s">
        <v>225</v>
      </c>
      <c r="J35" s="1135"/>
      <c r="K35" s="707" t="e">
        <f>+(I30-I32)/I30</f>
        <v>#VALUE!</v>
      </c>
      <c r="L35" s="1228" t="s">
        <v>225</v>
      </c>
    </row>
    <row r="36" spans="2:12" ht="13" thickBot="1">
      <c r="E36" s="719"/>
      <c r="F36" s="956"/>
      <c r="G36" s="708"/>
      <c r="H36" s="1135"/>
      <c r="I36" s="1147"/>
      <c r="J36" s="1135"/>
      <c r="K36" s="1135"/>
      <c r="L36" s="1147"/>
    </row>
    <row r="37" spans="2:12" s="244" customFormat="1" ht="16" thickBot="1">
      <c r="B37" s="913"/>
      <c r="C37" s="914" t="s">
        <v>1209</v>
      </c>
      <c r="D37" s="914"/>
      <c r="E37" s="960"/>
      <c r="F37" s="915"/>
      <c r="G37" s="708"/>
      <c r="H37" s="1135"/>
      <c r="I37" s="1147"/>
      <c r="J37" s="1135"/>
      <c r="K37" s="1135"/>
      <c r="L37" s="1147"/>
    </row>
    <row r="38" spans="2:12">
      <c r="B38" s="611" t="s">
        <v>1210</v>
      </c>
      <c r="C38" s="638" t="s">
        <v>1170</v>
      </c>
      <c r="D38" s="638" t="s">
        <v>1211</v>
      </c>
      <c r="E38" s="961" t="s">
        <v>24</v>
      </c>
      <c r="F38" s="953" t="s">
        <v>25</v>
      </c>
      <c r="G38" s="708"/>
      <c r="H38" s="1188" t="s">
        <v>27</v>
      </c>
      <c r="I38" s="1178" t="s">
        <v>225</v>
      </c>
      <c r="J38" s="1135"/>
      <c r="K38" s="1188" t="s">
        <v>27</v>
      </c>
      <c r="L38" s="1178" t="s">
        <v>225</v>
      </c>
    </row>
    <row r="39" spans="2:12">
      <c r="B39" s="611" t="s">
        <v>1212</v>
      </c>
      <c r="C39" s="638" t="s">
        <v>1173</v>
      </c>
      <c r="D39" s="638" t="s">
        <v>1213</v>
      </c>
      <c r="E39" s="961" t="s">
        <v>24</v>
      </c>
      <c r="F39" s="954" t="s">
        <v>25</v>
      </c>
      <c r="G39" s="708"/>
      <c r="H39" s="1189" t="s">
        <v>27</v>
      </c>
      <c r="I39" s="1179" t="s">
        <v>225</v>
      </c>
      <c r="J39" s="1135"/>
      <c r="K39" s="1191" t="s">
        <v>27</v>
      </c>
      <c r="L39" s="1179" t="s">
        <v>225</v>
      </c>
    </row>
    <row r="40" spans="2:12">
      <c r="B40" s="611" t="s">
        <v>1214</v>
      </c>
      <c r="C40" s="638" t="s">
        <v>1176</v>
      </c>
      <c r="D40" s="638" t="s">
        <v>1215</v>
      </c>
      <c r="E40" s="961" t="s">
        <v>24</v>
      </c>
      <c r="F40" s="954" t="s">
        <v>25</v>
      </c>
      <c r="G40" s="708"/>
      <c r="H40" s="1191" t="s">
        <v>27</v>
      </c>
      <c r="I40" s="1179" t="s">
        <v>225</v>
      </c>
      <c r="J40" s="1135"/>
      <c r="K40" s="1191" t="s">
        <v>27</v>
      </c>
      <c r="L40" s="1179" t="s">
        <v>225</v>
      </c>
    </row>
    <row r="41" spans="2:12" ht="13" thickBot="1">
      <c r="B41" s="916" t="s">
        <v>1216</v>
      </c>
      <c r="C41" s="917" t="s">
        <v>1179</v>
      </c>
      <c r="D41" s="917" t="s">
        <v>1217</v>
      </c>
      <c r="E41" s="962" t="s">
        <v>30</v>
      </c>
      <c r="F41" s="955" t="s">
        <v>31</v>
      </c>
      <c r="G41" s="708"/>
      <c r="H41" s="1052" t="e">
        <f>+(F36-F38)/F36</f>
        <v>#VALUE!</v>
      </c>
      <c r="I41" s="1228" t="s">
        <v>225</v>
      </c>
      <c r="J41" s="1135"/>
      <c r="K41" s="1052" t="e">
        <f>+(I36-I38)/I36</f>
        <v>#VALUE!</v>
      </c>
      <c r="L41" s="1228" t="s">
        <v>225</v>
      </c>
    </row>
    <row r="42" spans="2:12" ht="13" thickBot="1">
      <c r="E42" s="719"/>
      <c r="F42" s="956"/>
      <c r="G42" s="708"/>
      <c r="H42" s="1135"/>
      <c r="I42" s="1147"/>
      <c r="J42" s="1135"/>
      <c r="K42" s="1135"/>
      <c r="L42" s="1147"/>
    </row>
    <row r="43" spans="2:12" ht="16" thickBot="1">
      <c r="B43" s="913"/>
      <c r="C43" s="914" t="s">
        <v>1218</v>
      </c>
      <c r="D43" s="914"/>
      <c r="E43" s="960"/>
      <c r="F43" s="915"/>
      <c r="G43" s="708"/>
      <c r="H43" s="1135"/>
      <c r="I43" s="1147"/>
      <c r="J43" s="1135"/>
      <c r="K43" s="1135"/>
      <c r="L43" s="1147"/>
    </row>
    <row r="44" spans="2:12">
      <c r="B44" s="611" t="s">
        <v>1219</v>
      </c>
      <c r="C44" s="638" t="s">
        <v>1220</v>
      </c>
      <c r="D44" s="638" t="s">
        <v>1221</v>
      </c>
      <c r="E44" s="961" t="s">
        <v>24</v>
      </c>
      <c r="F44" s="953" t="s">
        <v>25</v>
      </c>
      <c r="G44" s="708"/>
      <c r="H44" s="1198">
        <v>22</v>
      </c>
      <c r="I44" s="1229" t="s">
        <v>261</v>
      </c>
      <c r="J44" s="1135"/>
      <c r="K44" s="1198">
        <v>18</v>
      </c>
      <c r="L44" s="1229" t="s">
        <v>261</v>
      </c>
    </row>
    <row r="45" spans="2:12">
      <c r="B45" s="611" t="s">
        <v>1222</v>
      </c>
      <c r="C45" s="638" t="s">
        <v>1223</v>
      </c>
      <c r="D45" s="638" t="s">
        <v>1224</v>
      </c>
      <c r="E45" s="961" t="s">
        <v>24</v>
      </c>
      <c r="F45" s="954" t="s">
        <v>25</v>
      </c>
      <c r="G45" s="708"/>
      <c r="H45" s="1199">
        <v>820058</v>
      </c>
      <c r="I45" s="1230" t="s">
        <v>261</v>
      </c>
      <c r="J45" s="1135"/>
      <c r="K45" s="1199">
        <v>810397</v>
      </c>
      <c r="L45" s="1230" t="s">
        <v>261</v>
      </c>
    </row>
    <row r="46" spans="2:12">
      <c r="B46" s="611" t="s">
        <v>1225</v>
      </c>
      <c r="C46" s="638" t="s">
        <v>1226</v>
      </c>
      <c r="D46" s="638" t="s">
        <v>1227</v>
      </c>
      <c r="E46" s="961" t="s">
        <v>24</v>
      </c>
      <c r="F46" s="954" t="s">
        <v>25</v>
      </c>
      <c r="G46" s="708"/>
      <c r="H46" s="1199">
        <v>6529556</v>
      </c>
      <c r="I46" s="1230" t="s">
        <v>261</v>
      </c>
      <c r="J46" s="1135"/>
      <c r="K46" s="1199">
        <v>6529556</v>
      </c>
      <c r="L46" s="1230" t="s">
        <v>261</v>
      </c>
    </row>
    <row r="47" spans="2:12" ht="13" thickBot="1">
      <c r="B47" s="916" t="s">
        <v>1228</v>
      </c>
      <c r="C47" s="917" t="s">
        <v>1229</v>
      </c>
      <c r="D47" s="917" t="s">
        <v>1230</v>
      </c>
      <c r="E47" s="962" t="s">
        <v>30</v>
      </c>
      <c r="F47" s="955" t="s">
        <v>31</v>
      </c>
      <c r="G47" s="708"/>
      <c r="H47" s="909">
        <f>+H45/H46</f>
        <v>0.12559169413663043</v>
      </c>
      <c r="I47" s="1231" t="s">
        <v>261</v>
      </c>
      <c r="J47" s="1135"/>
      <c r="K47" s="909">
        <f>+K45/K46</f>
        <v>0.12411211420807172</v>
      </c>
      <c r="L47" s="1231" t="s">
        <v>261</v>
      </c>
    </row>
    <row r="48" spans="2:12" ht="13" thickBot="1">
      <c r="E48" s="719"/>
      <c r="F48" s="956"/>
      <c r="G48" s="708"/>
      <c r="H48" s="1135"/>
      <c r="I48" s="1147"/>
      <c r="J48" s="1135"/>
      <c r="K48" s="1135"/>
      <c r="L48" s="1147"/>
    </row>
    <row r="49" spans="2:16" ht="16" thickBot="1">
      <c r="B49" s="1329" t="s">
        <v>1231</v>
      </c>
      <c r="C49" s="1330"/>
      <c r="D49" s="912"/>
      <c r="E49" s="963"/>
      <c r="F49" s="956"/>
      <c r="G49" s="708"/>
      <c r="H49" s="1135"/>
      <c r="I49" s="1147"/>
      <c r="J49" s="1135"/>
      <c r="K49" s="1135"/>
      <c r="L49" s="1147"/>
    </row>
    <row r="50" spans="2:16" ht="13" thickBot="1">
      <c r="E50" s="719"/>
      <c r="F50" s="956"/>
      <c r="G50" s="708"/>
      <c r="H50" s="1135"/>
      <c r="I50" s="1147"/>
      <c r="J50" s="1135"/>
      <c r="K50" s="1135"/>
      <c r="L50" s="1147"/>
    </row>
    <row r="51" spans="2:16" s="244" customFormat="1" ht="16" thickBot="1">
      <c r="B51" s="913"/>
      <c r="C51" s="914" t="s">
        <v>1232</v>
      </c>
      <c r="D51" s="914"/>
      <c r="E51" s="960"/>
      <c r="F51" s="915"/>
      <c r="G51" s="708"/>
      <c r="H51" s="1135"/>
      <c r="I51" s="1147"/>
      <c r="J51" s="1135"/>
      <c r="K51" s="1135"/>
      <c r="L51" s="1147"/>
    </row>
    <row r="52" spans="2:16">
      <c r="B52" s="611" t="s">
        <v>1233</v>
      </c>
      <c r="C52" s="638" t="s">
        <v>1192</v>
      </c>
      <c r="D52" s="638" t="s">
        <v>1234</v>
      </c>
      <c r="E52" s="961" t="s">
        <v>24</v>
      </c>
      <c r="F52" s="953" t="s">
        <v>25</v>
      </c>
      <c r="G52" s="708"/>
      <c r="H52" s="1188">
        <v>197</v>
      </c>
      <c r="I52" s="1178" t="s">
        <v>261</v>
      </c>
      <c r="J52" s="1135"/>
      <c r="K52" s="1188">
        <v>197</v>
      </c>
      <c r="L52" s="1178" t="s">
        <v>261</v>
      </c>
    </row>
    <row r="53" spans="2:16">
      <c r="B53" s="611" t="s">
        <v>1235</v>
      </c>
      <c r="C53" s="638" t="s">
        <v>1173</v>
      </c>
      <c r="D53" s="638" t="s">
        <v>1236</v>
      </c>
      <c r="E53" s="961" t="s">
        <v>24</v>
      </c>
      <c r="F53" s="954" t="s">
        <v>25</v>
      </c>
      <c r="G53" s="708"/>
      <c r="H53" s="1189">
        <v>197</v>
      </c>
      <c r="I53" s="1179" t="s">
        <v>261</v>
      </c>
      <c r="J53" s="1135"/>
      <c r="K53" s="1189">
        <v>197</v>
      </c>
      <c r="L53" s="1179" t="s">
        <v>261</v>
      </c>
    </row>
    <row r="54" spans="2:16">
      <c r="B54" s="611" t="s">
        <v>1237</v>
      </c>
      <c r="C54" s="638" t="s">
        <v>1176</v>
      </c>
      <c r="D54" s="638" t="s">
        <v>1238</v>
      </c>
      <c r="E54" s="961" t="s">
        <v>24</v>
      </c>
      <c r="F54" s="954" t="s">
        <v>25</v>
      </c>
      <c r="G54" s="708"/>
      <c r="H54" s="1189">
        <v>7</v>
      </c>
      <c r="I54" s="1179" t="s">
        <v>261</v>
      </c>
      <c r="J54" s="1135"/>
      <c r="K54" s="1189">
        <v>5</v>
      </c>
      <c r="L54" s="1179" t="s">
        <v>261</v>
      </c>
    </row>
    <row r="55" spans="2:16" ht="13" thickBot="1">
      <c r="B55" s="916" t="s">
        <v>1239</v>
      </c>
      <c r="C55" s="917" t="s">
        <v>1179</v>
      </c>
      <c r="D55" s="917" t="s">
        <v>1240</v>
      </c>
      <c r="E55" s="962" t="s">
        <v>30</v>
      </c>
      <c r="F55" s="955" t="s">
        <v>31</v>
      </c>
      <c r="G55" s="708"/>
      <c r="H55" s="707">
        <f>+(H52-H54)/H52</f>
        <v>0.96446700507614214</v>
      </c>
      <c r="I55" s="1228" t="s">
        <v>261</v>
      </c>
      <c r="J55" s="1135"/>
      <c r="K55" s="707">
        <f>+(K52-K54)/K52</f>
        <v>0.97461928934010156</v>
      </c>
      <c r="L55" s="1228" t="s">
        <v>261</v>
      </c>
    </row>
    <row r="56" spans="2:16" ht="13" thickBot="1">
      <c r="E56" s="719"/>
      <c r="F56" s="956"/>
      <c r="G56" s="708"/>
      <c r="H56" s="1135"/>
      <c r="I56" s="1147"/>
      <c r="J56" s="1135"/>
      <c r="K56" s="1135"/>
      <c r="L56" s="1147"/>
      <c r="P56"/>
    </row>
    <row r="57" spans="2:16" ht="16" thickBot="1">
      <c r="B57" s="1329" t="s">
        <v>1241</v>
      </c>
      <c r="C57" s="1330"/>
      <c r="D57" s="912"/>
      <c r="E57" s="963"/>
      <c r="F57" s="956"/>
      <c r="G57" s="708"/>
      <c r="H57" s="1135"/>
      <c r="I57" s="1147"/>
      <c r="J57" s="1135"/>
      <c r="K57" s="1135"/>
      <c r="L57" s="1147"/>
      <c r="P57"/>
    </row>
    <row r="58" spans="2:16" ht="13" thickBot="1">
      <c r="E58" s="719"/>
      <c r="F58" s="956"/>
      <c r="G58" s="708"/>
      <c r="H58" s="1135"/>
      <c r="I58" s="1147"/>
      <c r="J58" s="1135"/>
      <c r="K58" s="1135"/>
      <c r="L58" s="1147"/>
      <c r="P58"/>
    </row>
    <row r="59" spans="2:16" ht="16" thickBot="1">
      <c r="B59" s="921"/>
      <c r="C59" s="922" t="s">
        <v>1242</v>
      </c>
      <c r="D59" s="923"/>
      <c r="E59" s="964"/>
      <c r="F59" s="924"/>
      <c r="G59" s="708"/>
      <c r="H59" s="1135"/>
      <c r="I59" s="1147"/>
      <c r="J59" s="1135"/>
      <c r="K59" s="1135"/>
      <c r="L59" s="1147"/>
      <c r="P59"/>
    </row>
    <row r="60" spans="2:16">
      <c r="B60" s="611" t="s">
        <v>1243</v>
      </c>
      <c r="C60" s="695" t="s">
        <v>1244</v>
      </c>
      <c r="D60" s="695" t="s">
        <v>1245</v>
      </c>
      <c r="E60" s="965" t="s">
        <v>24</v>
      </c>
      <c r="F60" s="953" t="s">
        <v>25</v>
      </c>
      <c r="G60" s="708"/>
      <c r="H60" s="1192">
        <v>28</v>
      </c>
      <c r="I60" s="1229" t="s">
        <v>261</v>
      </c>
      <c r="J60" s="1135"/>
      <c r="K60" s="1192">
        <v>22</v>
      </c>
      <c r="L60" s="1193" t="s">
        <v>261</v>
      </c>
      <c r="P60"/>
    </row>
    <row r="61" spans="2:16">
      <c r="B61" s="611" t="s">
        <v>1246</v>
      </c>
      <c r="C61" s="638" t="s">
        <v>1223</v>
      </c>
      <c r="D61" s="638" t="s">
        <v>1247</v>
      </c>
      <c r="E61" s="961" t="s">
        <v>24</v>
      </c>
      <c r="F61" s="954" t="s">
        <v>25</v>
      </c>
      <c r="G61" s="708"/>
      <c r="H61" s="1196">
        <v>1079754</v>
      </c>
      <c r="I61" s="1230" t="s">
        <v>261</v>
      </c>
      <c r="J61" s="1135"/>
      <c r="K61" s="1196">
        <v>851013</v>
      </c>
      <c r="L61" s="1194" t="s">
        <v>261</v>
      </c>
      <c r="P61"/>
    </row>
    <row r="62" spans="2:16">
      <c r="B62" s="611" t="s">
        <v>1248</v>
      </c>
      <c r="C62" s="638" t="s">
        <v>1226</v>
      </c>
      <c r="D62" s="638" t="s">
        <v>1249</v>
      </c>
      <c r="E62" s="961" t="s">
        <v>24</v>
      </c>
      <c r="F62" s="954" t="s">
        <v>25</v>
      </c>
      <c r="G62" s="708"/>
      <c r="H62" s="1196">
        <v>6529556</v>
      </c>
      <c r="I62" s="1230" t="s">
        <v>261</v>
      </c>
      <c r="J62" s="1135"/>
      <c r="K62" s="1196">
        <v>6529556</v>
      </c>
      <c r="L62" s="1194" t="s">
        <v>261</v>
      </c>
      <c r="P62"/>
    </row>
    <row r="63" spans="2:16">
      <c r="B63" s="611" t="s">
        <v>1250</v>
      </c>
      <c r="C63" s="638" t="s">
        <v>1229</v>
      </c>
      <c r="D63" s="638" t="s">
        <v>1251</v>
      </c>
      <c r="E63" s="961" t="s">
        <v>30</v>
      </c>
      <c r="F63" s="954" t="s">
        <v>31</v>
      </c>
      <c r="G63" s="708"/>
      <c r="H63" s="908">
        <f>+H61/H62</f>
        <v>0.16536407682237506</v>
      </c>
      <c r="I63" s="1230" t="s">
        <v>261</v>
      </c>
      <c r="J63" s="1135"/>
      <c r="K63" s="908">
        <f>+K61/K62</f>
        <v>0.13033244526886667</v>
      </c>
      <c r="L63" s="1195" t="s">
        <v>261</v>
      </c>
      <c r="P63"/>
    </row>
    <row r="64" spans="2:16">
      <c r="B64" s="611" t="s">
        <v>1252</v>
      </c>
      <c r="C64" s="638" t="s">
        <v>1253</v>
      </c>
      <c r="D64" s="695"/>
      <c r="E64" s="965" t="s">
        <v>24</v>
      </c>
      <c r="F64" s="953" t="s">
        <v>25</v>
      </c>
      <c r="G64" s="708"/>
      <c r="H64" s="1196">
        <v>6</v>
      </c>
      <c r="I64" s="1230" t="s">
        <v>261</v>
      </c>
      <c r="J64" s="1135"/>
      <c r="K64" s="1196">
        <v>2</v>
      </c>
      <c r="L64" s="1194" t="s">
        <v>261</v>
      </c>
      <c r="P64"/>
    </row>
    <row r="65" spans="2:16">
      <c r="B65" s="611" t="s">
        <v>1254</v>
      </c>
      <c r="C65" s="638" t="s">
        <v>1255</v>
      </c>
      <c r="D65" s="695"/>
      <c r="E65" s="965" t="s">
        <v>24</v>
      </c>
      <c r="F65" s="954" t="s">
        <v>25</v>
      </c>
      <c r="G65" s="708"/>
      <c r="H65" s="1196">
        <v>242371</v>
      </c>
      <c r="I65" s="1230" t="s">
        <v>261</v>
      </c>
      <c r="J65" s="1135"/>
      <c r="K65" s="1196">
        <v>25154</v>
      </c>
      <c r="L65" s="1194" t="s">
        <v>261</v>
      </c>
      <c r="P65"/>
    </row>
    <row r="66" spans="2:16">
      <c r="B66" s="611" t="s">
        <v>1256</v>
      </c>
      <c r="C66" s="638" t="s">
        <v>1257</v>
      </c>
      <c r="D66" s="695"/>
      <c r="E66" s="965" t="s">
        <v>24</v>
      </c>
      <c r="F66" s="954" t="s">
        <v>25</v>
      </c>
      <c r="G66" s="708"/>
      <c r="H66" s="1196">
        <v>6529556</v>
      </c>
      <c r="I66" s="1230" t="s">
        <v>261</v>
      </c>
      <c r="J66" s="1135"/>
      <c r="K66" s="1196">
        <v>6529556</v>
      </c>
      <c r="L66" s="1194" t="s">
        <v>261</v>
      </c>
      <c r="P66"/>
    </row>
    <row r="67" spans="2:16" ht="13" thickBot="1">
      <c r="B67" s="916" t="s">
        <v>1258</v>
      </c>
      <c r="C67" s="968" t="s">
        <v>1259</v>
      </c>
      <c r="D67" s="920"/>
      <c r="E67" s="966" t="s">
        <v>30</v>
      </c>
      <c r="F67" s="955" t="s">
        <v>31</v>
      </c>
      <c r="G67" s="708"/>
      <c r="H67" s="909">
        <f>+H65/H66</f>
        <v>3.7119062919438936E-2</v>
      </c>
      <c r="I67" s="1231" t="s">
        <v>261</v>
      </c>
      <c r="J67" s="1135"/>
      <c r="K67" s="909">
        <f>+K65/K66</f>
        <v>3.8523293161127647E-3</v>
      </c>
      <c r="L67" s="1197" t="s">
        <v>261</v>
      </c>
      <c r="P67"/>
    </row>
    <row r="68" spans="2:16" ht="13" thickBot="1">
      <c r="E68" s="719"/>
      <c r="F68" s="956"/>
      <c r="G68" s="708"/>
      <c r="H68" s="1135"/>
      <c r="I68" s="1147"/>
      <c r="J68" s="1135"/>
      <c r="K68" s="1135"/>
      <c r="L68" s="1147"/>
      <c r="P68"/>
    </row>
    <row r="69" spans="2:16" ht="16" thickBot="1">
      <c r="B69" s="913"/>
      <c r="C69" s="914" t="s">
        <v>1260</v>
      </c>
      <c r="D69" s="914"/>
      <c r="E69" s="960"/>
      <c r="F69" s="915"/>
      <c r="G69" s="708"/>
      <c r="H69" s="1135"/>
      <c r="I69" s="1147"/>
      <c r="J69" s="1135"/>
      <c r="K69" s="1135"/>
      <c r="L69" s="1147"/>
      <c r="P69"/>
    </row>
    <row r="70" spans="2:16" ht="25.5" customHeight="1">
      <c r="B70" s="918" t="s">
        <v>1261</v>
      </c>
      <c r="C70" s="773" t="s">
        <v>1262</v>
      </c>
      <c r="D70" s="1200" t="s">
        <v>1263</v>
      </c>
      <c r="E70" s="967" t="s">
        <v>24</v>
      </c>
      <c r="F70" s="1226" t="s">
        <v>25</v>
      </c>
      <c r="G70" s="708"/>
      <c r="H70" s="1201">
        <v>28</v>
      </c>
      <c r="I70" s="1232" t="s">
        <v>261</v>
      </c>
      <c r="J70" s="1135"/>
      <c r="K70" s="1201">
        <v>22</v>
      </c>
      <c r="L70" s="1232" t="s">
        <v>261</v>
      </c>
      <c r="M70" s="445"/>
      <c r="P70"/>
    </row>
    <row r="71" spans="2:16" ht="25.5" customHeight="1" thickBot="1">
      <c r="B71" s="919" t="s">
        <v>1264</v>
      </c>
      <c r="C71" s="969" t="s">
        <v>1265</v>
      </c>
      <c r="D71" s="920"/>
      <c r="E71" s="966" t="s">
        <v>24</v>
      </c>
      <c r="F71" s="1227" t="s">
        <v>25</v>
      </c>
      <c r="G71" s="708"/>
      <c r="H71" s="1202">
        <v>6</v>
      </c>
      <c r="I71" s="1233" t="s">
        <v>261</v>
      </c>
      <c r="J71" s="1135"/>
      <c r="K71" s="1202">
        <v>2</v>
      </c>
      <c r="L71" s="1233" t="s">
        <v>261</v>
      </c>
      <c r="M71" s="445"/>
      <c r="P71"/>
    </row>
    <row r="72" spans="2:16">
      <c r="F72" s="708"/>
      <c r="G72" s="708"/>
      <c r="P72"/>
    </row>
    <row r="73" spans="2:16" s="706" customFormat="1">
      <c r="P73"/>
    </row>
    <row r="74" spans="2:16" s="706" customFormat="1">
      <c r="P74"/>
    </row>
    <row r="75" spans="2:16" s="244" customFormat="1" ht="16" thickBot="1">
      <c r="B75" s="620" t="s">
        <v>1111</v>
      </c>
      <c r="P75"/>
    </row>
    <row r="76" spans="2:16" ht="55.5" customHeight="1">
      <c r="B76" s="625"/>
      <c r="C76" s="1323" t="s">
        <v>1487</v>
      </c>
      <c r="D76" s="1323"/>
      <c r="E76" s="1323"/>
      <c r="F76" s="1323"/>
      <c r="G76" s="1323"/>
      <c r="H76" s="1323"/>
      <c r="I76" s="1323"/>
      <c r="J76" s="1323"/>
      <c r="K76" s="1324"/>
    </row>
    <row r="77" spans="2:16">
      <c r="B77" s="629"/>
      <c r="C77" s="1325"/>
      <c r="D77" s="1325"/>
      <c r="E77" s="1325"/>
      <c r="F77" s="1325"/>
      <c r="G77" s="1325"/>
      <c r="H77" s="1325"/>
      <c r="I77" s="1325"/>
      <c r="J77" s="1325"/>
      <c r="K77" s="1326"/>
    </row>
    <row r="78" spans="2:16">
      <c r="B78" s="629"/>
      <c r="C78" s="1325"/>
      <c r="D78" s="1325"/>
      <c r="E78" s="1325"/>
      <c r="F78" s="1325"/>
      <c r="G78" s="1325"/>
      <c r="H78" s="1325"/>
      <c r="I78" s="1325"/>
      <c r="J78" s="1325"/>
      <c r="K78" s="1326"/>
    </row>
    <row r="79" spans="2:16" ht="13" thickBot="1">
      <c r="B79" s="634"/>
      <c r="C79" s="1327"/>
      <c r="D79" s="1327"/>
      <c r="E79" s="1327"/>
      <c r="F79" s="1327"/>
      <c r="G79" s="1327"/>
      <c r="H79" s="1327"/>
      <c r="I79" s="1327"/>
      <c r="J79" s="1327"/>
      <c r="K79" s="1328"/>
    </row>
    <row r="80" spans="2:16">
      <c r="B80" s="637"/>
    </row>
    <row r="81" spans="2:11">
      <c r="B81" s="1064"/>
      <c r="C81" s="1056"/>
      <c r="D81" s="623"/>
      <c r="E81" s="623"/>
      <c r="F81" s="624"/>
      <c r="G81" s="240"/>
      <c r="H81" s="240"/>
      <c r="I81" s="240"/>
      <c r="J81" s="240"/>
      <c r="K81" s="240"/>
    </row>
    <row r="82" spans="2:11">
      <c r="B82" s="1054" t="s">
        <v>45</v>
      </c>
      <c r="C82"/>
      <c r="D82" s="240"/>
      <c r="E82" s="240"/>
      <c r="F82" s="1058"/>
      <c r="G82" s="240"/>
      <c r="H82" s="241"/>
      <c r="I82" s="241"/>
      <c r="J82" s="241"/>
      <c r="K82" s="240"/>
    </row>
    <row r="83" spans="2:11">
      <c r="B83" s="1054"/>
      <c r="C83" s="241"/>
      <c r="D83" s="240"/>
      <c r="E83" s="240"/>
      <c r="F83" s="1058"/>
      <c r="G83" s="240"/>
      <c r="H83" s="240"/>
      <c r="I83" s="240"/>
      <c r="J83" s="240"/>
      <c r="K83" s="240"/>
    </row>
    <row r="84" spans="2:11">
      <c r="B84" s="1054"/>
      <c r="C84" s="241"/>
      <c r="D84" s="240"/>
      <c r="E84" s="240"/>
      <c r="F84" s="1058"/>
    </row>
    <row r="85" spans="2:11">
      <c r="B85" s="1054" t="s">
        <v>46</v>
      </c>
      <c r="C85"/>
      <c r="D85" s="240"/>
      <c r="E85" s="240"/>
      <c r="F85" s="1058"/>
    </row>
    <row r="86" spans="2:11">
      <c r="B86" s="1065"/>
      <c r="F86" s="1058"/>
    </row>
    <row r="87" spans="2:11">
      <c r="B87" s="1059"/>
      <c r="C87" s="241"/>
      <c r="D87" s="240"/>
      <c r="E87" s="241"/>
      <c r="F87" s="1058"/>
    </row>
    <row r="88" spans="2:11">
      <c r="B88" s="1060" t="s">
        <v>1160</v>
      </c>
      <c r="C88" s="1061"/>
      <c r="D88" s="1062"/>
      <c r="E88" s="1061" t="s">
        <v>1266</v>
      </c>
      <c r="F88" s="1063"/>
    </row>
  </sheetData>
  <mergeCells count="4">
    <mergeCell ref="C76:K79"/>
    <mergeCell ref="B49:C49"/>
    <mergeCell ref="B57:C57"/>
    <mergeCell ref="B9:C9"/>
  </mergeCells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41A2-1833-4D7C-B99F-1A65AD99BBA5}">
  <sheetPr>
    <pageSetUpPr fitToPage="1"/>
  </sheetPr>
  <dimension ref="B2:Z184"/>
  <sheetViews>
    <sheetView zoomScaleNormal="100" workbookViewId="0">
      <selection sqref="A1:XFD1048576"/>
    </sheetView>
  </sheetViews>
  <sheetFormatPr defaultColWidth="9.26953125" defaultRowHeight="12.5"/>
  <cols>
    <col min="1" max="1" width="5.26953125" style="230" customWidth="1"/>
    <col min="2" max="2" width="20.7265625" style="230" bestFit="1" customWidth="1"/>
    <col min="3" max="3" width="21.26953125" style="230" customWidth="1"/>
    <col min="4" max="4" width="28.26953125" style="230" customWidth="1"/>
    <col min="5" max="5" width="34.7265625" style="230" bestFit="1" customWidth="1"/>
    <col min="6" max="7" width="9.26953125" style="230"/>
    <col min="8" max="8" width="17.7265625" style="230" customWidth="1"/>
    <col min="9" max="9" width="30.1796875" style="230" customWidth="1"/>
    <col min="10" max="10" width="16.453125" style="230" customWidth="1"/>
    <col min="11" max="11" width="12.7265625" style="230" customWidth="1"/>
    <col min="12" max="12" width="33" style="230" bestFit="1" customWidth="1"/>
    <col min="13" max="13" width="7.7265625" style="230" customWidth="1"/>
    <col min="14" max="14" width="3.453125" style="230" customWidth="1"/>
    <col min="15" max="15" width="20.7265625" style="230" bestFit="1" customWidth="1"/>
    <col min="16" max="17" width="21.26953125" style="230" customWidth="1"/>
    <col min="18" max="18" width="28.26953125" style="230" customWidth="1"/>
    <col min="19" max="20" width="9.26953125" style="230"/>
    <col min="21" max="21" width="18.26953125" style="230" customWidth="1"/>
    <col min="22" max="22" width="22.54296875" style="230" customWidth="1"/>
    <col min="23" max="23" width="17.54296875" style="230" customWidth="1"/>
    <col min="24" max="24" width="16.26953125" style="230" customWidth="1"/>
    <col min="25" max="25" width="37.453125" style="230" bestFit="1" customWidth="1"/>
    <col min="26" max="26" width="5.81640625" style="230" customWidth="1"/>
    <col min="27" max="16384" width="9.26953125" style="230"/>
  </cols>
  <sheetData>
    <row r="2" spans="2:26" ht="18">
      <c r="B2" s="595" t="s">
        <v>1114</v>
      </c>
      <c r="C2" s="594"/>
      <c r="D2" s="594"/>
      <c r="E2" s="596"/>
      <c r="F2" s="597"/>
      <c r="O2" s="595"/>
    </row>
    <row r="3" spans="2:26" ht="9.75" customHeight="1">
      <c r="B3" s="595"/>
      <c r="C3" s="594"/>
      <c r="D3" s="594"/>
      <c r="E3" s="596"/>
      <c r="F3" s="597"/>
      <c r="O3" s="595"/>
    </row>
    <row r="4" spans="2:26" ht="18">
      <c r="B4" s="599" t="s">
        <v>1267</v>
      </c>
      <c r="C4" s="594"/>
      <c r="D4" s="594"/>
      <c r="E4" s="596"/>
      <c r="F4" s="597"/>
      <c r="O4" s="599"/>
    </row>
    <row r="5" spans="2:26" ht="14.5">
      <c r="C5" s="1023"/>
    </row>
    <row r="6" spans="2:26" ht="15.5">
      <c r="B6" s="640" t="s">
        <v>1268</v>
      </c>
      <c r="O6" s="640" t="s">
        <v>1268</v>
      </c>
    </row>
    <row r="8" spans="2:26" ht="13.5" thickBot="1">
      <c r="B8" s="1333" t="s">
        <v>1269</v>
      </c>
      <c r="C8" s="1334"/>
      <c r="D8" s="1334"/>
      <c r="E8" s="1334"/>
      <c r="F8" s="1334"/>
      <c r="G8" s="1334"/>
      <c r="H8" s="1334"/>
      <c r="I8" s="1334"/>
      <c r="J8" s="1334"/>
      <c r="K8" s="1334"/>
      <c r="L8" s="1334"/>
      <c r="M8" s="1335"/>
      <c r="O8" s="1333" t="s">
        <v>1118</v>
      </c>
      <c r="P8" s="1334"/>
      <c r="Q8" s="1334"/>
      <c r="R8" s="1334"/>
      <c r="S8" s="1334"/>
      <c r="T8" s="1334"/>
      <c r="U8" s="1334"/>
      <c r="V8" s="1334"/>
      <c r="W8" s="1334"/>
      <c r="X8" s="1334"/>
      <c r="Y8" s="1334"/>
      <c r="Z8" s="1335"/>
    </row>
    <row r="9" spans="2:26" ht="13.5" thickBot="1">
      <c r="B9" s="1333" t="s">
        <v>1270</v>
      </c>
      <c r="C9" s="1334"/>
      <c r="D9" s="1334"/>
      <c r="E9" s="1334"/>
      <c r="F9" s="1334"/>
      <c r="G9" s="1334"/>
      <c r="H9" s="1334"/>
      <c r="I9" s="1334"/>
      <c r="J9" s="1334"/>
      <c r="K9" s="1334"/>
      <c r="L9" s="1334"/>
      <c r="M9" s="1335"/>
      <c r="O9" s="1333" t="s">
        <v>1271</v>
      </c>
      <c r="P9" s="1334"/>
      <c r="Q9" s="1334"/>
      <c r="R9" s="1334"/>
      <c r="S9" s="1334"/>
      <c r="T9" s="1334"/>
      <c r="U9" s="1334"/>
      <c r="V9" s="1334"/>
      <c r="W9" s="1334"/>
      <c r="X9" s="1334"/>
      <c r="Y9" s="1334"/>
      <c r="Z9" s="1335"/>
    </row>
    <row r="11" spans="2:26" ht="13.5" thickBot="1">
      <c r="F11" s="1336" t="s">
        <v>1272</v>
      </c>
      <c r="G11" s="1337"/>
      <c r="H11" s="641" t="s">
        <v>1273</v>
      </c>
      <c r="J11" s="641" t="s">
        <v>1274</v>
      </c>
      <c r="S11" s="1336" t="s">
        <v>1272</v>
      </c>
      <c r="T11" s="1337"/>
      <c r="U11" s="641" t="s">
        <v>1275</v>
      </c>
      <c r="W11" s="641" t="s">
        <v>1274</v>
      </c>
    </row>
    <row r="12" spans="2:26" ht="41.25" customHeight="1" thickBot="1">
      <c r="B12" s="642" t="s">
        <v>1276</v>
      </c>
      <c r="C12" s="643" t="s">
        <v>1277</v>
      </c>
      <c r="D12" s="1022" t="s">
        <v>1278</v>
      </c>
      <c r="E12" s="644" t="s">
        <v>1279</v>
      </c>
      <c r="F12" s="1341" t="s">
        <v>1280</v>
      </c>
      <c r="G12" s="1342"/>
      <c r="H12" s="1021" t="s">
        <v>1280</v>
      </c>
      <c r="I12" s="645" t="s">
        <v>1281</v>
      </c>
      <c r="J12" s="645" t="s">
        <v>1280</v>
      </c>
      <c r="K12" s="646" t="s">
        <v>1282</v>
      </c>
      <c r="L12" s="721" t="s">
        <v>1111</v>
      </c>
      <c r="M12" s="720" t="s">
        <v>13</v>
      </c>
      <c r="O12" s="648" t="s">
        <v>1276</v>
      </c>
      <c r="P12" s="644" t="s">
        <v>1277</v>
      </c>
      <c r="Q12" s="649" t="s">
        <v>1278</v>
      </c>
      <c r="R12" s="644" t="s">
        <v>1279</v>
      </c>
      <c r="S12" s="1341" t="s">
        <v>1280</v>
      </c>
      <c r="T12" s="1342"/>
      <c r="U12" s="1021" t="s">
        <v>1280</v>
      </c>
      <c r="V12" s="645" t="s">
        <v>1281</v>
      </c>
      <c r="W12" s="645" t="s">
        <v>1280</v>
      </c>
      <c r="X12" s="646" t="s">
        <v>1282</v>
      </c>
      <c r="Y12" s="647" t="s">
        <v>1111</v>
      </c>
      <c r="Z12" s="720" t="s">
        <v>13</v>
      </c>
    </row>
    <row r="13" spans="2:26" ht="15" customHeight="1">
      <c r="B13" s="650"/>
      <c r="C13" s="651"/>
      <c r="D13" s="652"/>
      <c r="E13" s="733" t="s">
        <v>1283</v>
      </c>
      <c r="F13" s="733" t="s">
        <v>1284</v>
      </c>
      <c r="G13" s="734" t="s">
        <v>1285</v>
      </c>
      <c r="H13" s="735" t="s">
        <v>1286</v>
      </c>
      <c r="I13" s="736"/>
      <c r="J13" s="737"/>
      <c r="K13" s="736"/>
      <c r="L13" s="737"/>
      <c r="M13" s="737"/>
      <c r="O13" s="658"/>
      <c r="P13" s="659"/>
      <c r="Q13" s="660"/>
      <c r="R13" s="661" t="s">
        <v>1287</v>
      </c>
      <c r="S13" s="653" t="s">
        <v>1284</v>
      </c>
      <c r="T13" s="654" t="s">
        <v>1285</v>
      </c>
      <c r="U13" s="655" t="s">
        <v>1286</v>
      </c>
      <c r="V13" s="656"/>
      <c r="W13" s="657"/>
      <c r="X13" s="656"/>
      <c r="Y13" s="657"/>
      <c r="Z13" s="657"/>
    </row>
    <row r="14" spans="2:26" ht="13">
      <c r="B14" s="722" t="s">
        <v>1288</v>
      </c>
      <c r="C14" s="723" t="s">
        <v>1289</v>
      </c>
      <c r="D14" s="724" t="s">
        <v>1290</v>
      </c>
      <c r="E14" s="725" t="s">
        <v>1291</v>
      </c>
      <c r="F14" s="726" t="s">
        <v>31</v>
      </c>
      <c r="G14" s="724" t="s">
        <v>1292</v>
      </c>
      <c r="H14" s="727" t="s">
        <v>31</v>
      </c>
      <c r="I14" s="728" t="s">
        <v>1293</v>
      </c>
      <c r="J14" s="727" t="s">
        <v>1292</v>
      </c>
      <c r="K14" s="682">
        <v>3370</v>
      </c>
      <c r="L14" s="729"/>
      <c r="M14" s="730" t="s">
        <v>261</v>
      </c>
      <c r="O14" s="668" t="s">
        <v>1288</v>
      </c>
      <c r="P14" s="669" t="s">
        <v>1289</v>
      </c>
      <c r="Q14" s="670" t="s">
        <v>1290</v>
      </c>
      <c r="R14" s="671" t="s">
        <v>1291</v>
      </c>
      <c r="S14" s="672" t="s">
        <v>31</v>
      </c>
      <c r="T14" s="670" t="s">
        <v>1292</v>
      </c>
      <c r="U14" s="673" t="s">
        <v>31</v>
      </c>
      <c r="V14" s="674" t="s">
        <v>1293</v>
      </c>
      <c r="W14" s="673" t="s">
        <v>1292</v>
      </c>
      <c r="X14" s="667">
        <v>3370</v>
      </c>
      <c r="Y14" s="675"/>
      <c r="Z14" s="730" t="s">
        <v>261</v>
      </c>
    </row>
    <row r="15" spans="2:26" ht="13">
      <c r="B15" s="731" t="s">
        <v>1294</v>
      </c>
      <c r="C15" s="677" t="s">
        <v>1295</v>
      </c>
      <c r="D15" s="678" t="s">
        <v>1296</v>
      </c>
      <c r="E15" s="662" t="s">
        <v>1291</v>
      </c>
      <c r="F15" s="679" t="s">
        <v>31</v>
      </c>
      <c r="G15" s="678" t="s">
        <v>1292</v>
      </c>
      <c r="H15" s="680" t="s">
        <v>31</v>
      </c>
      <c r="I15" s="681" t="s">
        <v>1297</v>
      </c>
      <c r="J15" s="680" t="s">
        <v>1292</v>
      </c>
      <c r="K15" s="682">
        <v>2767</v>
      </c>
      <c r="L15" s="682"/>
      <c r="M15" s="732" t="s">
        <v>261</v>
      </c>
      <c r="O15" s="683" t="s">
        <v>1294</v>
      </c>
      <c r="P15" s="684" t="s">
        <v>1295</v>
      </c>
      <c r="Q15" s="664" t="s">
        <v>1296</v>
      </c>
      <c r="R15" s="662" t="s">
        <v>1291</v>
      </c>
      <c r="S15" s="663" t="s">
        <v>31</v>
      </c>
      <c r="T15" s="664" t="s">
        <v>1292</v>
      </c>
      <c r="U15" s="665" t="s">
        <v>31</v>
      </c>
      <c r="V15" s="666" t="s">
        <v>1297</v>
      </c>
      <c r="W15" s="665" t="s">
        <v>1292</v>
      </c>
      <c r="X15" s="667">
        <v>2767</v>
      </c>
      <c r="Y15" s="667"/>
      <c r="Z15" s="732" t="s">
        <v>261</v>
      </c>
    </row>
    <row r="16" spans="2:26" ht="13">
      <c r="B16" s="731" t="s">
        <v>1298</v>
      </c>
      <c r="C16" s="677" t="s">
        <v>1299</v>
      </c>
      <c r="D16" s="678" t="s">
        <v>1300</v>
      </c>
      <c r="E16" s="662" t="s">
        <v>1291</v>
      </c>
      <c r="F16" s="679" t="s">
        <v>31</v>
      </c>
      <c r="G16" s="678" t="s">
        <v>1292</v>
      </c>
      <c r="H16" s="680" t="s">
        <v>31</v>
      </c>
      <c r="I16" s="681" t="s">
        <v>1293</v>
      </c>
      <c r="J16" s="680" t="s">
        <v>1292</v>
      </c>
      <c r="K16" s="682">
        <v>1546</v>
      </c>
      <c r="L16" s="682"/>
      <c r="M16" s="732" t="s">
        <v>261</v>
      </c>
      <c r="O16" s="676" t="s">
        <v>1298</v>
      </c>
      <c r="P16" s="677" t="s">
        <v>1299</v>
      </c>
      <c r="Q16" s="678" t="s">
        <v>1300</v>
      </c>
      <c r="R16" s="662" t="s">
        <v>1291</v>
      </c>
      <c r="S16" s="679" t="s">
        <v>31</v>
      </c>
      <c r="T16" s="678" t="s">
        <v>1292</v>
      </c>
      <c r="U16" s="680" t="s">
        <v>31</v>
      </c>
      <c r="V16" s="681" t="s">
        <v>1293</v>
      </c>
      <c r="W16" s="680" t="s">
        <v>1292</v>
      </c>
      <c r="X16" s="667">
        <v>1546</v>
      </c>
      <c r="Y16" s="682"/>
      <c r="Z16" s="732" t="s">
        <v>261</v>
      </c>
    </row>
    <row r="17" spans="2:26" ht="25">
      <c r="B17" s="731" t="s">
        <v>1301</v>
      </c>
      <c r="C17" s="677" t="s">
        <v>1302</v>
      </c>
      <c r="D17" s="678" t="s">
        <v>1303</v>
      </c>
      <c r="E17" s="662" t="s">
        <v>1291</v>
      </c>
      <c r="F17" s="679" t="s">
        <v>1292</v>
      </c>
      <c r="G17" s="678" t="s">
        <v>1292</v>
      </c>
      <c r="H17" s="680" t="s">
        <v>31</v>
      </c>
      <c r="I17" s="681" t="s">
        <v>1304</v>
      </c>
      <c r="J17" s="680" t="s">
        <v>1292</v>
      </c>
      <c r="K17" s="682">
        <v>24344</v>
      </c>
      <c r="L17" s="682"/>
      <c r="M17" s="732" t="s">
        <v>261</v>
      </c>
      <c r="O17" s="676" t="s">
        <v>1301</v>
      </c>
      <c r="P17" s="677" t="s">
        <v>1302</v>
      </c>
      <c r="Q17" s="678" t="s">
        <v>1303</v>
      </c>
      <c r="R17" s="662" t="s">
        <v>1291</v>
      </c>
      <c r="S17" s="679" t="s">
        <v>1292</v>
      </c>
      <c r="T17" s="678" t="s">
        <v>31</v>
      </c>
      <c r="U17" s="680" t="s">
        <v>31</v>
      </c>
      <c r="V17" s="680" t="s">
        <v>1305</v>
      </c>
      <c r="W17" s="680" t="s">
        <v>1292</v>
      </c>
      <c r="X17" s="667">
        <v>24344</v>
      </c>
      <c r="Y17" s="682"/>
      <c r="Z17" s="732" t="s">
        <v>261</v>
      </c>
    </row>
    <row r="18" spans="2:26" ht="13">
      <c r="B18" s="731" t="s">
        <v>1306</v>
      </c>
      <c r="C18" s="677" t="s">
        <v>1307</v>
      </c>
      <c r="D18" s="678" t="s">
        <v>1308</v>
      </c>
      <c r="E18" s="662" t="s">
        <v>1291</v>
      </c>
      <c r="F18" s="679" t="s">
        <v>31</v>
      </c>
      <c r="G18" s="678" t="s">
        <v>31</v>
      </c>
      <c r="H18" s="680" t="s">
        <v>1292</v>
      </c>
      <c r="I18" s="681" t="s">
        <v>1309</v>
      </c>
      <c r="J18" s="680" t="s">
        <v>1292</v>
      </c>
      <c r="K18" s="682">
        <v>15992</v>
      </c>
      <c r="L18" s="682"/>
      <c r="M18" s="732" t="s">
        <v>261</v>
      </c>
      <c r="O18" s="676" t="s">
        <v>1310</v>
      </c>
      <c r="P18" s="677" t="s">
        <v>1311</v>
      </c>
      <c r="Q18" s="678" t="s">
        <v>1312</v>
      </c>
      <c r="R18" s="662" t="s">
        <v>1291</v>
      </c>
      <c r="S18" s="679" t="s">
        <v>31</v>
      </c>
      <c r="T18" s="678" t="s">
        <v>31</v>
      </c>
      <c r="U18" s="680" t="s">
        <v>1292</v>
      </c>
      <c r="V18" s="681" t="s">
        <v>1309</v>
      </c>
      <c r="W18" s="680" t="s">
        <v>1292</v>
      </c>
      <c r="X18" s="667">
        <v>13574</v>
      </c>
      <c r="Y18" s="682"/>
      <c r="Z18" s="732" t="s">
        <v>261</v>
      </c>
    </row>
    <row r="19" spans="2:26" ht="25">
      <c r="B19" s="731" t="s">
        <v>1313</v>
      </c>
      <c r="C19" s="677" t="s">
        <v>1314</v>
      </c>
      <c r="D19" s="678" t="s">
        <v>1315</v>
      </c>
      <c r="E19" s="662" t="s">
        <v>1291</v>
      </c>
      <c r="F19" s="679" t="s">
        <v>31</v>
      </c>
      <c r="G19" s="678" t="s">
        <v>31</v>
      </c>
      <c r="H19" s="680" t="s">
        <v>1292</v>
      </c>
      <c r="I19" s="681" t="s">
        <v>1316</v>
      </c>
      <c r="J19" s="680" t="s">
        <v>1292</v>
      </c>
      <c r="K19" s="682">
        <v>181410</v>
      </c>
      <c r="L19" s="682"/>
      <c r="M19" s="732" t="s">
        <v>261</v>
      </c>
      <c r="O19" s="676" t="s">
        <v>1306</v>
      </c>
      <c r="P19" s="677" t="s">
        <v>1307</v>
      </c>
      <c r="Q19" s="678" t="s">
        <v>1308</v>
      </c>
      <c r="R19" s="662" t="s">
        <v>1291</v>
      </c>
      <c r="S19" s="679" t="s">
        <v>31</v>
      </c>
      <c r="T19" s="678" t="s">
        <v>31</v>
      </c>
      <c r="U19" s="680" t="s">
        <v>1292</v>
      </c>
      <c r="V19" s="681" t="s">
        <v>1309</v>
      </c>
      <c r="W19" s="680" t="s">
        <v>1292</v>
      </c>
      <c r="X19" s="667">
        <v>15992</v>
      </c>
      <c r="Y19" s="682"/>
      <c r="Z19" s="732" t="s">
        <v>261</v>
      </c>
    </row>
    <row r="20" spans="2:26" ht="25">
      <c r="B20" s="731" t="s">
        <v>1317</v>
      </c>
      <c r="C20" s="677" t="s">
        <v>1318</v>
      </c>
      <c r="D20" s="678" t="s">
        <v>1319</v>
      </c>
      <c r="E20" s="662" t="s">
        <v>1291</v>
      </c>
      <c r="F20" s="679" t="s">
        <v>31</v>
      </c>
      <c r="G20" s="678" t="s">
        <v>1292</v>
      </c>
      <c r="H20" s="680" t="s">
        <v>31</v>
      </c>
      <c r="I20" s="681" t="s">
        <v>1320</v>
      </c>
      <c r="J20" s="680" t="s">
        <v>1292</v>
      </c>
      <c r="K20" s="682">
        <v>2012</v>
      </c>
      <c r="L20" s="682"/>
      <c r="M20" s="732" t="s">
        <v>261</v>
      </c>
      <c r="O20" s="676" t="s">
        <v>1317</v>
      </c>
      <c r="P20" s="677" t="s">
        <v>1318</v>
      </c>
      <c r="Q20" s="678" t="s">
        <v>1319</v>
      </c>
      <c r="R20" s="662" t="s">
        <v>1291</v>
      </c>
      <c r="S20" s="679" t="s">
        <v>31</v>
      </c>
      <c r="T20" s="678" t="s">
        <v>1292</v>
      </c>
      <c r="U20" s="680" t="s">
        <v>31</v>
      </c>
      <c r="V20" s="681" t="s">
        <v>1320</v>
      </c>
      <c r="W20" s="680" t="s">
        <v>1292</v>
      </c>
      <c r="X20" s="667">
        <v>2012</v>
      </c>
      <c r="Y20" s="682"/>
      <c r="Z20" s="732" t="s">
        <v>261</v>
      </c>
    </row>
    <row r="21" spans="2:26" ht="13">
      <c r="B21" s="731" t="s">
        <v>1321</v>
      </c>
      <c r="C21" s="677" t="s">
        <v>1322</v>
      </c>
      <c r="D21" s="678" t="s">
        <v>1323</v>
      </c>
      <c r="E21" s="662" t="s">
        <v>1291</v>
      </c>
      <c r="F21" s="679" t="s">
        <v>31</v>
      </c>
      <c r="G21" s="678" t="s">
        <v>31</v>
      </c>
      <c r="H21" s="680" t="s">
        <v>1292</v>
      </c>
      <c r="I21" s="681" t="s">
        <v>1309</v>
      </c>
      <c r="J21" s="680" t="s">
        <v>1292</v>
      </c>
      <c r="K21" s="682">
        <v>1290</v>
      </c>
      <c r="L21" s="682"/>
      <c r="M21" s="732" t="s">
        <v>261</v>
      </c>
      <c r="O21" s="676" t="s">
        <v>1321</v>
      </c>
      <c r="P21" s="677" t="s">
        <v>1322</v>
      </c>
      <c r="Q21" s="678" t="s">
        <v>1323</v>
      </c>
      <c r="R21" s="662" t="s">
        <v>1291</v>
      </c>
      <c r="S21" s="679" t="s">
        <v>31</v>
      </c>
      <c r="T21" s="678" t="s">
        <v>31</v>
      </c>
      <c r="U21" s="680" t="s">
        <v>1292</v>
      </c>
      <c r="V21" s="681" t="s">
        <v>1309</v>
      </c>
      <c r="W21" s="680" t="s">
        <v>1292</v>
      </c>
      <c r="X21" s="667">
        <v>1290</v>
      </c>
      <c r="Y21" s="682"/>
      <c r="Z21" s="732" t="s">
        <v>261</v>
      </c>
    </row>
    <row r="22" spans="2:26" ht="25">
      <c r="B22" s="731" t="s">
        <v>1324</v>
      </c>
      <c r="C22" s="677" t="s">
        <v>1325</v>
      </c>
      <c r="D22" s="678" t="s">
        <v>1326</v>
      </c>
      <c r="E22" s="662" t="s">
        <v>1291</v>
      </c>
      <c r="F22" s="679" t="s">
        <v>31</v>
      </c>
      <c r="G22" s="678" t="s">
        <v>31</v>
      </c>
      <c r="H22" s="680" t="s">
        <v>1292</v>
      </c>
      <c r="I22" s="681" t="s">
        <v>1316</v>
      </c>
      <c r="J22" s="680" t="s">
        <v>1292</v>
      </c>
      <c r="K22" s="682">
        <v>34225</v>
      </c>
      <c r="L22" s="682"/>
      <c r="M22" s="732" t="s">
        <v>261</v>
      </c>
      <c r="O22" s="676" t="s">
        <v>1327</v>
      </c>
      <c r="P22" s="677" t="s">
        <v>1328</v>
      </c>
      <c r="Q22" s="678" t="s">
        <v>1329</v>
      </c>
      <c r="R22" s="662" t="s">
        <v>1291</v>
      </c>
      <c r="S22" s="679" t="s">
        <v>31</v>
      </c>
      <c r="T22" s="678" t="s">
        <v>1292</v>
      </c>
      <c r="U22" s="680" t="s">
        <v>31</v>
      </c>
      <c r="V22" s="681" t="s">
        <v>1330</v>
      </c>
      <c r="W22" s="680" t="s">
        <v>1292</v>
      </c>
      <c r="X22" s="667">
        <v>4487</v>
      </c>
      <c r="Y22" s="682"/>
      <c r="Z22" s="732" t="s">
        <v>261</v>
      </c>
    </row>
    <row r="23" spans="2:26" ht="25">
      <c r="B23" s="731" t="s">
        <v>1327</v>
      </c>
      <c r="C23" s="677" t="s">
        <v>1328</v>
      </c>
      <c r="D23" s="678" t="s">
        <v>1329</v>
      </c>
      <c r="E23" s="662" t="s">
        <v>1291</v>
      </c>
      <c r="F23" s="679" t="s">
        <v>31</v>
      </c>
      <c r="G23" s="678" t="s">
        <v>1292</v>
      </c>
      <c r="H23" s="680" t="s">
        <v>31</v>
      </c>
      <c r="I23" s="681" t="s">
        <v>1330</v>
      </c>
      <c r="J23" s="680" t="s">
        <v>1292</v>
      </c>
      <c r="K23" s="682">
        <v>4487</v>
      </c>
      <c r="L23" s="682"/>
      <c r="M23" s="732" t="s">
        <v>261</v>
      </c>
      <c r="O23" s="676" t="s">
        <v>1331</v>
      </c>
      <c r="P23" s="677" t="s">
        <v>1332</v>
      </c>
      <c r="Q23" s="678" t="s">
        <v>1333</v>
      </c>
      <c r="R23" s="662" t="s">
        <v>1291</v>
      </c>
      <c r="S23" s="679" t="s">
        <v>31</v>
      </c>
      <c r="T23" s="678" t="s">
        <v>1292</v>
      </c>
      <c r="U23" s="680" t="s">
        <v>31</v>
      </c>
      <c r="V23" s="681" t="s">
        <v>1320</v>
      </c>
      <c r="W23" s="680" t="s">
        <v>1292</v>
      </c>
      <c r="X23" s="667">
        <v>17756</v>
      </c>
      <c r="Y23" s="682"/>
      <c r="Z23" s="732" t="s">
        <v>261</v>
      </c>
    </row>
    <row r="24" spans="2:26" ht="25">
      <c r="B24" s="731" t="s">
        <v>1331</v>
      </c>
      <c r="C24" s="677" t="s">
        <v>1332</v>
      </c>
      <c r="D24" s="678" t="s">
        <v>1333</v>
      </c>
      <c r="E24" s="662" t="s">
        <v>1291</v>
      </c>
      <c r="F24" s="679" t="s">
        <v>31</v>
      </c>
      <c r="G24" s="678" t="s">
        <v>1292</v>
      </c>
      <c r="H24" s="680" t="s">
        <v>31</v>
      </c>
      <c r="I24" s="681" t="s">
        <v>1320</v>
      </c>
      <c r="J24" s="680" t="s">
        <v>1292</v>
      </c>
      <c r="K24" s="682">
        <v>17756</v>
      </c>
      <c r="L24" s="682"/>
      <c r="M24" s="732" t="s">
        <v>261</v>
      </c>
      <c r="O24" s="676" t="s">
        <v>1334</v>
      </c>
      <c r="P24" s="677" t="s">
        <v>1335</v>
      </c>
      <c r="Q24" s="678" t="s">
        <v>1336</v>
      </c>
      <c r="R24" s="662" t="s">
        <v>1291</v>
      </c>
      <c r="S24" s="679" t="s">
        <v>31</v>
      </c>
      <c r="T24" s="678" t="s">
        <v>1292</v>
      </c>
      <c r="U24" s="680" t="s">
        <v>31</v>
      </c>
      <c r="V24" s="681" t="s">
        <v>1337</v>
      </c>
      <c r="W24" s="680" t="s">
        <v>1292</v>
      </c>
      <c r="X24" s="667">
        <v>16428</v>
      </c>
      <c r="Y24" s="682"/>
      <c r="Z24" s="732" t="s">
        <v>261</v>
      </c>
    </row>
    <row r="25" spans="2:26" ht="25">
      <c r="B25" s="731" t="s">
        <v>1334</v>
      </c>
      <c r="C25" s="677" t="s">
        <v>1335</v>
      </c>
      <c r="D25" s="678" t="s">
        <v>1336</v>
      </c>
      <c r="E25" s="662" t="s">
        <v>1291</v>
      </c>
      <c r="F25" s="679" t="s">
        <v>31</v>
      </c>
      <c r="G25" s="678" t="s">
        <v>1292</v>
      </c>
      <c r="H25" s="680" t="s">
        <v>31</v>
      </c>
      <c r="I25" s="681" t="s">
        <v>1337</v>
      </c>
      <c r="J25" s="680" t="s">
        <v>1292</v>
      </c>
      <c r="K25" s="682">
        <v>16428</v>
      </c>
      <c r="L25" s="682"/>
      <c r="M25" s="732" t="s">
        <v>261</v>
      </c>
      <c r="O25" s="676" t="s">
        <v>1338</v>
      </c>
      <c r="P25" s="677" t="s">
        <v>1339</v>
      </c>
      <c r="Q25" s="678" t="s">
        <v>1340</v>
      </c>
      <c r="R25" s="662" t="s">
        <v>1291</v>
      </c>
      <c r="S25" s="679" t="s">
        <v>31</v>
      </c>
      <c r="T25" s="678" t="s">
        <v>1292</v>
      </c>
      <c r="U25" s="680" t="s">
        <v>1292</v>
      </c>
      <c r="V25" s="680" t="s">
        <v>1341</v>
      </c>
      <c r="W25" s="680" t="s">
        <v>1292</v>
      </c>
      <c r="X25" s="667">
        <v>4016</v>
      </c>
      <c r="Y25" s="682"/>
      <c r="Z25" s="732" t="s">
        <v>261</v>
      </c>
    </row>
    <row r="26" spans="2:26" ht="25">
      <c r="B26" s="731" t="s">
        <v>1338</v>
      </c>
      <c r="C26" s="677" t="s">
        <v>1339</v>
      </c>
      <c r="D26" s="678" t="s">
        <v>1340</v>
      </c>
      <c r="E26" s="662" t="s">
        <v>1291</v>
      </c>
      <c r="F26" s="679" t="s">
        <v>31</v>
      </c>
      <c r="G26" s="678" t="s">
        <v>1292</v>
      </c>
      <c r="H26" s="680" t="s">
        <v>1292</v>
      </c>
      <c r="I26" s="681" t="s">
        <v>1341</v>
      </c>
      <c r="J26" s="680" t="s">
        <v>1292</v>
      </c>
      <c r="K26" s="682">
        <v>4016</v>
      </c>
      <c r="L26" s="682"/>
      <c r="M26" s="732" t="s">
        <v>261</v>
      </c>
      <c r="O26" s="676" t="s">
        <v>1342</v>
      </c>
      <c r="P26" s="677" t="s">
        <v>1343</v>
      </c>
      <c r="Q26" s="678" t="s">
        <v>1344</v>
      </c>
      <c r="R26" s="662" t="s">
        <v>1291</v>
      </c>
      <c r="S26" s="679" t="s">
        <v>31</v>
      </c>
      <c r="T26" s="678" t="s">
        <v>1292</v>
      </c>
      <c r="U26" s="680" t="s">
        <v>31</v>
      </c>
      <c r="V26" s="681" t="s">
        <v>1320</v>
      </c>
      <c r="W26" s="680" t="s">
        <v>1292</v>
      </c>
      <c r="X26" s="667">
        <v>1651</v>
      </c>
      <c r="Y26" s="682"/>
      <c r="Z26" s="732" t="s">
        <v>261</v>
      </c>
    </row>
    <row r="27" spans="2:26" ht="25">
      <c r="B27" s="731" t="s">
        <v>1342</v>
      </c>
      <c r="C27" s="677" t="s">
        <v>1343</v>
      </c>
      <c r="D27" s="678" t="s">
        <v>1344</v>
      </c>
      <c r="E27" s="662" t="s">
        <v>1291</v>
      </c>
      <c r="F27" s="679" t="s">
        <v>31</v>
      </c>
      <c r="G27" s="678" t="s">
        <v>1292</v>
      </c>
      <c r="H27" s="680" t="s">
        <v>31</v>
      </c>
      <c r="I27" s="681" t="s">
        <v>1320</v>
      </c>
      <c r="J27" s="680" t="s">
        <v>1292</v>
      </c>
      <c r="K27" s="682">
        <v>1651</v>
      </c>
      <c r="L27" s="682"/>
      <c r="M27" s="732" t="s">
        <v>261</v>
      </c>
      <c r="O27" s="676" t="s">
        <v>1345</v>
      </c>
      <c r="P27" s="677" t="s">
        <v>1346</v>
      </c>
      <c r="Q27" s="678" t="s">
        <v>1347</v>
      </c>
      <c r="R27" s="662" t="s">
        <v>1291</v>
      </c>
      <c r="S27" s="679" t="s">
        <v>31</v>
      </c>
      <c r="T27" s="678" t="s">
        <v>1292</v>
      </c>
      <c r="U27" s="680" t="s">
        <v>31</v>
      </c>
      <c r="V27" s="681" t="s">
        <v>1293</v>
      </c>
      <c r="W27" s="680" t="s">
        <v>1292</v>
      </c>
      <c r="X27" s="667">
        <v>2704</v>
      </c>
      <c r="Y27" s="682"/>
      <c r="Z27" s="732" t="s">
        <v>261</v>
      </c>
    </row>
    <row r="28" spans="2:26" ht="13">
      <c r="B28" s="731" t="s">
        <v>1345</v>
      </c>
      <c r="C28" s="677" t="s">
        <v>1346</v>
      </c>
      <c r="D28" s="678" t="s">
        <v>1347</v>
      </c>
      <c r="E28" s="662" t="s">
        <v>1291</v>
      </c>
      <c r="F28" s="679" t="s">
        <v>31</v>
      </c>
      <c r="G28" s="678" t="s">
        <v>1292</v>
      </c>
      <c r="H28" s="680" t="s">
        <v>31</v>
      </c>
      <c r="I28" s="681" t="s">
        <v>1293</v>
      </c>
      <c r="J28" s="680" t="s">
        <v>1292</v>
      </c>
      <c r="K28" s="682">
        <v>2704</v>
      </c>
      <c r="L28" s="682"/>
      <c r="M28" s="732" t="s">
        <v>261</v>
      </c>
      <c r="O28" s="676" t="s">
        <v>1348</v>
      </c>
      <c r="P28" s="677" t="s">
        <v>1349</v>
      </c>
      <c r="Q28" s="678" t="s">
        <v>1350</v>
      </c>
      <c r="R28" s="662" t="s">
        <v>1291</v>
      </c>
      <c r="S28" s="679" t="s">
        <v>31</v>
      </c>
      <c r="T28" s="678" t="s">
        <v>1292</v>
      </c>
      <c r="U28" s="680" t="s">
        <v>31</v>
      </c>
      <c r="V28" s="681" t="s">
        <v>1351</v>
      </c>
      <c r="W28" s="680" t="s">
        <v>1292</v>
      </c>
      <c r="X28" s="667">
        <v>293</v>
      </c>
      <c r="Y28" s="682" t="s">
        <v>1352</v>
      </c>
      <c r="Z28" s="732" t="s">
        <v>261</v>
      </c>
    </row>
    <row r="29" spans="2:26" ht="25">
      <c r="B29" s="731" t="s">
        <v>1348</v>
      </c>
      <c r="C29" s="677" t="s">
        <v>1349</v>
      </c>
      <c r="D29" s="678" t="s">
        <v>1350</v>
      </c>
      <c r="E29" s="662" t="s">
        <v>1291</v>
      </c>
      <c r="F29" s="679" t="s">
        <v>31</v>
      </c>
      <c r="G29" s="678" t="s">
        <v>1292</v>
      </c>
      <c r="H29" s="680" t="s">
        <v>31</v>
      </c>
      <c r="I29" s="681" t="s">
        <v>1351</v>
      </c>
      <c r="J29" s="680" t="s">
        <v>1292</v>
      </c>
      <c r="K29" s="682">
        <v>293</v>
      </c>
      <c r="L29" s="682" t="s">
        <v>1352</v>
      </c>
      <c r="M29" s="732" t="s">
        <v>261</v>
      </c>
      <c r="O29" s="676" t="s">
        <v>1353</v>
      </c>
      <c r="P29" s="677" t="s">
        <v>1354</v>
      </c>
      <c r="Q29" s="678" t="s">
        <v>1355</v>
      </c>
      <c r="R29" s="662" t="s">
        <v>1356</v>
      </c>
      <c r="S29" s="679" t="s">
        <v>31</v>
      </c>
      <c r="T29" s="678" t="s">
        <v>1292</v>
      </c>
      <c r="U29" s="680" t="s">
        <v>31</v>
      </c>
      <c r="V29" s="681" t="s">
        <v>1357</v>
      </c>
      <c r="W29" s="680" t="s">
        <v>1292</v>
      </c>
      <c r="X29" s="667">
        <v>84</v>
      </c>
      <c r="Y29" s="682"/>
      <c r="Z29" s="732" t="s">
        <v>261</v>
      </c>
    </row>
    <row r="30" spans="2:26" ht="25">
      <c r="B30" s="731" t="s">
        <v>1358</v>
      </c>
      <c r="C30" s="677" t="s">
        <v>1359</v>
      </c>
      <c r="D30" s="678" t="s">
        <v>1360</v>
      </c>
      <c r="E30" s="662" t="s">
        <v>1291</v>
      </c>
      <c r="F30" s="679" t="s">
        <v>31</v>
      </c>
      <c r="G30" s="678" t="s">
        <v>31</v>
      </c>
      <c r="H30" s="680" t="s">
        <v>1292</v>
      </c>
      <c r="I30" s="681" t="s">
        <v>1309</v>
      </c>
      <c r="J30" s="680" t="s">
        <v>1292</v>
      </c>
      <c r="K30" s="682">
        <v>17019</v>
      </c>
      <c r="L30" s="682"/>
      <c r="M30" s="732" t="s">
        <v>261</v>
      </c>
      <c r="O30" s="676" t="s">
        <v>1361</v>
      </c>
      <c r="P30" s="677" t="s">
        <v>1362</v>
      </c>
      <c r="Q30" s="678" t="s">
        <v>1363</v>
      </c>
      <c r="R30" s="662" t="s">
        <v>1291</v>
      </c>
      <c r="S30" s="679" t="s">
        <v>31</v>
      </c>
      <c r="T30" s="678" t="s">
        <v>1292</v>
      </c>
      <c r="U30" s="680" t="s">
        <v>31</v>
      </c>
      <c r="V30" s="681" t="s">
        <v>1320</v>
      </c>
      <c r="W30" s="680" t="s">
        <v>1292</v>
      </c>
      <c r="X30" s="667">
        <v>13437</v>
      </c>
      <c r="Y30" s="682"/>
      <c r="Z30" s="732" t="s">
        <v>261</v>
      </c>
    </row>
    <row r="31" spans="2:26" ht="25">
      <c r="B31" s="731" t="s">
        <v>1353</v>
      </c>
      <c r="C31" s="677" t="s">
        <v>1354</v>
      </c>
      <c r="D31" s="678" t="s">
        <v>1355</v>
      </c>
      <c r="E31" s="662" t="s">
        <v>1356</v>
      </c>
      <c r="F31" s="679" t="s">
        <v>31</v>
      </c>
      <c r="G31" s="678" t="s">
        <v>1292</v>
      </c>
      <c r="H31" s="680" t="s">
        <v>31</v>
      </c>
      <c r="I31" s="681" t="s">
        <v>1357</v>
      </c>
      <c r="J31" s="680" t="s">
        <v>1292</v>
      </c>
      <c r="K31" s="682">
        <v>84</v>
      </c>
      <c r="L31" s="682"/>
      <c r="M31" s="732" t="s">
        <v>261</v>
      </c>
      <c r="O31" s="676" t="s">
        <v>1364</v>
      </c>
      <c r="P31" s="677" t="s">
        <v>1365</v>
      </c>
      <c r="Q31" s="678" t="s">
        <v>1366</v>
      </c>
      <c r="R31" s="662" t="s">
        <v>1291</v>
      </c>
      <c r="S31" s="679" t="s">
        <v>31</v>
      </c>
      <c r="T31" s="678" t="s">
        <v>1292</v>
      </c>
      <c r="U31" s="680" t="s">
        <v>31</v>
      </c>
      <c r="V31" s="680" t="s">
        <v>1367</v>
      </c>
      <c r="W31" s="680" t="s">
        <v>1292</v>
      </c>
      <c r="X31" s="667">
        <v>72051</v>
      </c>
      <c r="Y31" s="682"/>
      <c r="Z31" s="732" t="s">
        <v>261</v>
      </c>
    </row>
    <row r="32" spans="2:26" ht="25">
      <c r="B32" s="731" t="s">
        <v>1361</v>
      </c>
      <c r="C32" s="677" t="s">
        <v>1362</v>
      </c>
      <c r="D32" s="678" t="s">
        <v>1363</v>
      </c>
      <c r="E32" s="662" t="s">
        <v>1291</v>
      </c>
      <c r="F32" s="679" t="s">
        <v>31</v>
      </c>
      <c r="G32" s="678" t="s">
        <v>1292</v>
      </c>
      <c r="H32" s="680" t="s">
        <v>31</v>
      </c>
      <c r="I32" s="681" t="s">
        <v>1320</v>
      </c>
      <c r="J32" s="680" t="s">
        <v>1292</v>
      </c>
      <c r="K32" s="682">
        <v>13437</v>
      </c>
      <c r="L32" s="682"/>
      <c r="M32" s="732" t="s">
        <v>261</v>
      </c>
      <c r="O32" s="676" t="s">
        <v>1368</v>
      </c>
      <c r="P32" s="677" t="s">
        <v>1369</v>
      </c>
      <c r="Q32" s="678" t="s">
        <v>1370</v>
      </c>
      <c r="R32" s="662" t="s">
        <v>1291</v>
      </c>
      <c r="S32" s="679" t="s">
        <v>1292</v>
      </c>
      <c r="T32" s="678" t="s">
        <v>31</v>
      </c>
      <c r="U32" s="680" t="s">
        <v>31</v>
      </c>
      <c r="V32" s="680" t="s">
        <v>1371</v>
      </c>
      <c r="W32" s="680" t="s">
        <v>1292</v>
      </c>
      <c r="X32" s="667">
        <v>810</v>
      </c>
      <c r="Y32" s="682"/>
      <c r="Z32" s="732" t="s">
        <v>261</v>
      </c>
    </row>
    <row r="33" spans="2:26" ht="25">
      <c r="B33" s="731" t="s">
        <v>1364</v>
      </c>
      <c r="C33" s="677" t="s">
        <v>1365</v>
      </c>
      <c r="D33" s="678" t="s">
        <v>1366</v>
      </c>
      <c r="E33" s="662" t="s">
        <v>1291</v>
      </c>
      <c r="F33" s="679" t="s">
        <v>31</v>
      </c>
      <c r="G33" s="678" t="s">
        <v>1292</v>
      </c>
      <c r="H33" s="680" t="s">
        <v>31</v>
      </c>
      <c r="I33" s="681" t="s">
        <v>1367</v>
      </c>
      <c r="J33" s="680" t="s">
        <v>1292</v>
      </c>
      <c r="K33" s="682">
        <v>72051</v>
      </c>
      <c r="L33" s="682"/>
      <c r="M33" s="732" t="s">
        <v>261</v>
      </c>
      <c r="O33" s="676" t="s">
        <v>1372</v>
      </c>
      <c r="P33" s="677" t="s">
        <v>1373</v>
      </c>
      <c r="Q33" s="678" t="s">
        <v>1374</v>
      </c>
      <c r="R33" s="662" t="s">
        <v>1291</v>
      </c>
      <c r="S33" s="679" t="s">
        <v>31</v>
      </c>
      <c r="T33" s="678" t="s">
        <v>1292</v>
      </c>
      <c r="U33" s="680" t="s">
        <v>31</v>
      </c>
      <c r="V33" s="680" t="s">
        <v>1320</v>
      </c>
      <c r="W33" s="680" t="s">
        <v>1292</v>
      </c>
      <c r="X33" s="667">
        <v>562364</v>
      </c>
      <c r="Y33" s="682"/>
      <c r="Z33" s="732" t="s">
        <v>261</v>
      </c>
    </row>
    <row r="34" spans="2:26" ht="13">
      <c r="B34" s="731" t="s">
        <v>1368</v>
      </c>
      <c r="C34" s="677" t="s">
        <v>1369</v>
      </c>
      <c r="D34" s="678" t="s">
        <v>1370</v>
      </c>
      <c r="E34" s="662" t="s">
        <v>1291</v>
      </c>
      <c r="F34" s="679" t="s">
        <v>1292</v>
      </c>
      <c r="G34" s="678" t="s">
        <v>31</v>
      </c>
      <c r="H34" s="680" t="s">
        <v>31</v>
      </c>
      <c r="I34" s="681" t="s">
        <v>1371</v>
      </c>
      <c r="J34" s="680" t="s">
        <v>1292</v>
      </c>
      <c r="K34" s="682">
        <v>810</v>
      </c>
      <c r="L34" s="682"/>
      <c r="M34" s="732" t="s">
        <v>261</v>
      </c>
      <c r="O34" s="676" t="s">
        <v>1375</v>
      </c>
      <c r="P34" s="677" t="s">
        <v>1376</v>
      </c>
      <c r="Q34" s="678" t="s">
        <v>1377</v>
      </c>
      <c r="R34" s="662" t="s">
        <v>1291</v>
      </c>
      <c r="S34" s="679" t="s">
        <v>31</v>
      </c>
      <c r="T34" s="678" t="s">
        <v>31</v>
      </c>
      <c r="U34" s="680" t="s">
        <v>1292</v>
      </c>
      <c r="V34" s="680" t="s">
        <v>1378</v>
      </c>
      <c r="W34" s="680" t="s">
        <v>1292</v>
      </c>
      <c r="X34" s="667">
        <v>9760</v>
      </c>
      <c r="Y34" s="682"/>
      <c r="Z34" s="732" t="s">
        <v>261</v>
      </c>
    </row>
    <row r="35" spans="2:26" ht="25">
      <c r="B35" s="731" t="s">
        <v>1379</v>
      </c>
      <c r="C35" s="677" t="s">
        <v>1380</v>
      </c>
      <c r="D35" s="678" t="s">
        <v>1381</v>
      </c>
      <c r="E35" s="662" t="s">
        <v>1291</v>
      </c>
      <c r="F35" s="679" t="s">
        <v>1292</v>
      </c>
      <c r="G35" s="678" t="s">
        <v>1292</v>
      </c>
      <c r="H35" s="680" t="s">
        <v>31</v>
      </c>
      <c r="I35" s="681" t="s">
        <v>1382</v>
      </c>
      <c r="J35" s="680" t="s">
        <v>1292</v>
      </c>
      <c r="K35" s="682">
        <v>1378</v>
      </c>
      <c r="L35" s="682"/>
      <c r="M35" s="732" t="s">
        <v>261</v>
      </c>
      <c r="O35" s="676" t="s">
        <v>1383</v>
      </c>
      <c r="P35" s="677" t="s">
        <v>1384</v>
      </c>
      <c r="Q35" s="678" t="s">
        <v>1385</v>
      </c>
      <c r="R35" s="662" t="s">
        <v>1291</v>
      </c>
      <c r="S35" s="679" t="s">
        <v>31</v>
      </c>
      <c r="T35" s="678" t="s">
        <v>1292</v>
      </c>
      <c r="U35" s="680" t="s">
        <v>31</v>
      </c>
      <c r="V35" s="680" t="s">
        <v>1386</v>
      </c>
      <c r="W35" s="680" t="s">
        <v>1292</v>
      </c>
      <c r="X35" s="667">
        <v>80279</v>
      </c>
      <c r="Y35" s="682"/>
      <c r="Z35" s="732" t="s">
        <v>261</v>
      </c>
    </row>
    <row r="36" spans="2:26" ht="25">
      <c r="B36" s="731" t="s">
        <v>1372</v>
      </c>
      <c r="C36" s="677" t="s">
        <v>1373</v>
      </c>
      <c r="D36" s="678" t="s">
        <v>1374</v>
      </c>
      <c r="E36" s="662" t="s">
        <v>1291</v>
      </c>
      <c r="F36" s="679" t="s">
        <v>31</v>
      </c>
      <c r="G36" s="678" t="s">
        <v>1292</v>
      </c>
      <c r="H36" s="680" t="s">
        <v>31</v>
      </c>
      <c r="I36" s="681" t="s">
        <v>1320</v>
      </c>
      <c r="J36" s="680" t="s">
        <v>1292</v>
      </c>
      <c r="K36" s="682">
        <v>562364</v>
      </c>
      <c r="L36" s="682"/>
      <c r="M36" s="732" t="s">
        <v>261</v>
      </c>
      <c r="O36" s="676"/>
      <c r="P36" s="677"/>
      <c r="Q36" s="686"/>
      <c r="R36" s="662"/>
      <c r="S36" s="679"/>
      <c r="T36" s="678"/>
      <c r="U36" s="680"/>
      <c r="V36" s="680"/>
      <c r="W36" s="680"/>
      <c r="X36" s="667" t="s">
        <v>1031</v>
      </c>
      <c r="Y36" s="682"/>
      <c r="Z36" s="732"/>
    </row>
    <row r="37" spans="2:26" ht="13">
      <c r="B37" s="731" t="s">
        <v>1375</v>
      </c>
      <c r="C37" s="677" t="s">
        <v>1376</v>
      </c>
      <c r="D37" s="678" t="s">
        <v>1377</v>
      </c>
      <c r="E37" s="662" t="s">
        <v>1291</v>
      </c>
      <c r="F37" s="679" t="s">
        <v>31</v>
      </c>
      <c r="G37" s="678" t="s">
        <v>31</v>
      </c>
      <c r="H37" s="680" t="s">
        <v>1292</v>
      </c>
      <c r="I37" s="681" t="s">
        <v>1378</v>
      </c>
      <c r="J37" s="680" t="s">
        <v>1292</v>
      </c>
      <c r="K37" s="682">
        <v>9760</v>
      </c>
      <c r="L37" s="682"/>
      <c r="M37" s="732" t="s">
        <v>261</v>
      </c>
      <c r="O37" s="676"/>
      <c r="P37" s="677"/>
      <c r="Q37" s="686"/>
      <c r="R37" s="662"/>
      <c r="S37" s="679"/>
      <c r="T37" s="678"/>
      <c r="U37" s="680"/>
      <c r="V37" s="680"/>
      <c r="W37" s="680"/>
      <c r="X37" s="667" t="s">
        <v>1031</v>
      </c>
      <c r="Y37" s="682"/>
      <c r="Z37" s="732"/>
    </row>
    <row r="38" spans="2:26" ht="13">
      <c r="B38" s="731" t="s">
        <v>1383</v>
      </c>
      <c r="C38" s="677" t="s">
        <v>1384</v>
      </c>
      <c r="D38" s="678" t="s">
        <v>1385</v>
      </c>
      <c r="E38" s="662" t="s">
        <v>1291</v>
      </c>
      <c r="F38" s="679" t="s">
        <v>31</v>
      </c>
      <c r="G38" s="678" t="s">
        <v>1292</v>
      </c>
      <c r="H38" s="680" t="s">
        <v>31</v>
      </c>
      <c r="I38" s="681" t="s">
        <v>1386</v>
      </c>
      <c r="J38" s="680" t="s">
        <v>1292</v>
      </c>
      <c r="K38" s="682">
        <v>80279</v>
      </c>
      <c r="L38" s="682"/>
      <c r="M38" s="732" t="s">
        <v>261</v>
      </c>
      <c r="O38" s="676"/>
      <c r="P38" s="677"/>
      <c r="Q38" s="686"/>
      <c r="R38" s="662"/>
      <c r="S38" s="679"/>
      <c r="T38" s="678"/>
      <c r="U38" s="680"/>
      <c r="V38" s="680"/>
      <c r="W38" s="680"/>
      <c r="X38" s="667" t="s">
        <v>1031</v>
      </c>
      <c r="Y38" s="682"/>
      <c r="Z38" s="732"/>
    </row>
    <row r="39" spans="2:26" ht="13">
      <c r="B39" s="731" t="s">
        <v>1387</v>
      </c>
      <c r="C39" s="677" t="s">
        <v>1388</v>
      </c>
      <c r="D39" s="678" t="s">
        <v>1389</v>
      </c>
      <c r="E39" s="662" t="s">
        <v>1291</v>
      </c>
      <c r="F39" s="679" t="s">
        <v>31</v>
      </c>
      <c r="G39" s="678" t="s">
        <v>1292</v>
      </c>
      <c r="H39" s="680" t="s">
        <v>31</v>
      </c>
      <c r="I39" s="681" t="s">
        <v>1330</v>
      </c>
      <c r="J39" s="680" t="s">
        <v>1292</v>
      </c>
      <c r="K39" s="682">
        <v>7956</v>
      </c>
      <c r="L39" s="682"/>
      <c r="M39" s="732" t="s">
        <v>261</v>
      </c>
      <c r="O39" s="676"/>
      <c r="P39" s="677"/>
      <c r="Q39" s="686"/>
      <c r="R39" s="662"/>
      <c r="S39" s="679"/>
      <c r="T39" s="678"/>
      <c r="U39" s="680"/>
      <c r="V39" s="680"/>
      <c r="W39" s="680"/>
      <c r="X39" s="667" t="s">
        <v>1031</v>
      </c>
      <c r="Y39" s="682"/>
      <c r="Z39" s="732"/>
    </row>
    <row r="40" spans="2:26" ht="13">
      <c r="B40" s="731" t="s">
        <v>1390</v>
      </c>
      <c r="C40" s="677" t="s">
        <v>1391</v>
      </c>
      <c r="D40" s="678" t="s">
        <v>1392</v>
      </c>
      <c r="E40" s="662" t="s">
        <v>1291</v>
      </c>
      <c r="F40" s="679" t="s">
        <v>1292</v>
      </c>
      <c r="G40" s="678" t="s">
        <v>31</v>
      </c>
      <c r="H40" s="680" t="s">
        <v>31</v>
      </c>
      <c r="I40" s="681" t="s">
        <v>1371</v>
      </c>
      <c r="J40" s="680" t="s">
        <v>1292</v>
      </c>
      <c r="K40" s="682">
        <v>203</v>
      </c>
      <c r="L40" s="682"/>
      <c r="M40" s="732" t="s">
        <v>261</v>
      </c>
      <c r="O40" s="676"/>
      <c r="P40" s="677"/>
      <c r="Q40" s="686"/>
      <c r="R40" s="662"/>
      <c r="S40" s="679"/>
      <c r="T40" s="678"/>
      <c r="U40" s="680"/>
      <c r="V40" s="680"/>
      <c r="W40" s="680"/>
      <c r="X40" s="667" t="s">
        <v>1031</v>
      </c>
      <c r="Y40" s="682"/>
      <c r="Z40" s="732"/>
    </row>
    <row r="41" spans="2:26" ht="13">
      <c r="B41" s="731" t="s">
        <v>1393</v>
      </c>
      <c r="C41" s="677" t="s">
        <v>1394</v>
      </c>
      <c r="D41" s="678" t="s">
        <v>1395</v>
      </c>
      <c r="E41" s="662" t="s">
        <v>1291</v>
      </c>
      <c r="F41" s="679" t="s">
        <v>31</v>
      </c>
      <c r="G41" s="678" t="s">
        <v>1292</v>
      </c>
      <c r="H41" s="680" t="s">
        <v>31</v>
      </c>
      <c r="I41" s="681" t="s">
        <v>1309</v>
      </c>
      <c r="J41" s="680" t="s">
        <v>1292</v>
      </c>
      <c r="K41" s="682">
        <v>124</v>
      </c>
      <c r="L41" s="682"/>
      <c r="M41" s="732" t="s">
        <v>261</v>
      </c>
      <c r="O41" s="676"/>
      <c r="P41" s="677"/>
      <c r="Q41" s="686"/>
      <c r="R41" s="662"/>
      <c r="S41" s="679"/>
      <c r="T41" s="678"/>
      <c r="U41" s="680"/>
      <c r="V41" s="680"/>
      <c r="W41" s="680"/>
      <c r="X41" s="667" t="s">
        <v>1031</v>
      </c>
      <c r="Y41" s="682"/>
      <c r="Z41" s="732"/>
    </row>
    <row r="42" spans="2:26" ht="15" customHeight="1">
      <c r="B42" s="731"/>
      <c r="C42" s="677"/>
      <c r="D42" s="678"/>
      <c r="E42" s="662"/>
      <c r="F42" s="679"/>
      <c r="G42" s="678"/>
      <c r="H42" s="680"/>
      <c r="I42" s="681"/>
      <c r="J42" s="680"/>
      <c r="K42" s="682" t="s">
        <v>1031</v>
      </c>
      <c r="L42" s="682"/>
      <c r="M42" s="732"/>
      <c r="O42" s="676"/>
      <c r="P42" s="677"/>
      <c r="Q42" s="686"/>
      <c r="R42" s="662"/>
      <c r="S42" s="679"/>
      <c r="T42" s="678"/>
      <c r="U42" s="680"/>
      <c r="V42" s="680"/>
      <c r="W42" s="680"/>
      <c r="X42" s="667" t="s">
        <v>1031</v>
      </c>
      <c r="Y42" s="682"/>
      <c r="Z42" s="732"/>
    </row>
    <row r="43" spans="2:26" ht="15" customHeight="1">
      <c r="B43" s="731"/>
      <c r="C43" s="677"/>
      <c r="D43" s="678"/>
      <c r="E43" s="662"/>
      <c r="F43" s="679"/>
      <c r="G43" s="678"/>
      <c r="H43" s="680"/>
      <c r="I43" s="681"/>
      <c r="J43" s="680"/>
      <c r="K43" s="682"/>
      <c r="L43" s="682"/>
      <c r="M43" s="732"/>
      <c r="O43" s="676"/>
      <c r="P43" s="677"/>
      <c r="Q43" s="686"/>
      <c r="R43" s="662"/>
      <c r="S43" s="679"/>
      <c r="T43" s="678"/>
      <c r="U43" s="680"/>
      <c r="V43" s="680"/>
      <c r="W43" s="680"/>
      <c r="X43" s="667" t="s">
        <v>1031</v>
      </c>
      <c r="Y43" s="682"/>
      <c r="Z43" s="732"/>
    </row>
    <row r="44" spans="2:26" ht="15" customHeight="1">
      <c r="B44" s="731"/>
      <c r="C44" s="677"/>
      <c r="D44" s="686"/>
      <c r="E44" s="662"/>
      <c r="F44" s="679"/>
      <c r="G44" s="678"/>
      <c r="H44" s="680"/>
      <c r="I44" s="681"/>
      <c r="J44" s="680"/>
      <c r="K44" s="682"/>
      <c r="L44" s="682"/>
      <c r="M44" s="732"/>
      <c r="O44" s="676"/>
      <c r="P44" s="677"/>
      <c r="Q44" s="686"/>
      <c r="R44" s="662"/>
      <c r="S44" s="679"/>
      <c r="T44" s="678"/>
      <c r="U44" s="680"/>
      <c r="V44" s="680"/>
      <c r="W44" s="680"/>
      <c r="X44" s="667"/>
      <c r="Y44" s="682"/>
      <c r="Z44" s="732"/>
    </row>
    <row r="45" spans="2:26" ht="15" customHeight="1">
      <c r="B45" s="731"/>
      <c r="C45" s="677"/>
      <c r="D45" s="686"/>
      <c r="E45" s="662"/>
      <c r="F45" s="679"/>
      <c r="G45" s="678"/>
      <c r="H45" s="680"/>
      <c r="I45" s="681"/>
      <c r="J45" s="680"/>
      <c r="K45" s="682"/>
      <c r="L45" s="682"/>
      <c r="M45" s="732"/>
      <c r="O45" s="676"/>
      <c r="P45" s="677"/>
      <c r="Q45" s="686"/>
      <c r="R45" s="662"/>
      <c r="S45" s="679"/>
      <c r="T45" s="678"/>
      <c r="U45" s="680"/>
      <c r="V45" s="680"/>
      <c r="W45" s="680"/>
      <c r="X45" s="667"/>
      <c r="Y45" s="682"/>
      <c r="Z45" s="732"/>
    </row>
    <row r="46" spans="2:26" ht="15" customHeight="1">
      <c r="B46" s="731"/>
      <c r="C46" s="677"/>
      <c r="D46" s="686"/>
      <c r="E46" s="662"/>
      <c r="F46" s="679"/>
      <c r="G46" s="678"/>
      <c r="H46" s="680"/>
      <c r="I46" s="681"/>
      <c r="J46" s="680"/>
      <c r="K46" s="682"/>
      <c r="L46" s="682"/>
      <c r="M46" s="732"/>
      <c r="O46" s="676"/>
      <c r="P46" s="677"/>
      <c r="Q46" s="686"/>
      <c r="R46" s="662"/>
      <c r="S46" s="679"/>
      <c r="T46" s="678"/>
      <c r="U46" s="680"/>
      <c r="V46" s="680"/>
      <c r="W46" s="680"/>
      <c r="X46" s="667"/>
      <c r="Y46" s="682"/>
      <c r="Z46" s="732"/>
    </row>
    <row r="47" spans="2:26" ht="15" customHeight="1">
      <c r="B47" s="731"/>
      <c r="C47" s="677"/>
      <c r="D47" s="686"/>
      <c r="E47" s="662"/>
      <c r="F47" s="679"/>
      <c r="G47" s="678"/>
      <c r="H47" s="680"/>
      <c r="I47" s="681"/>
      <c r="J47" s="680"/>
      <c r="K47" s="682"/>
      <c r="L47" s="682"/>
      <c r="M47" s="732"/>
      <c r="O47" s="676"/>
      <c r="P47" s="677"/>
      <c r="Q47" s="686"/>
      <c r="R47" s="662"/>
      <c r="S47" s="679"/>
      <c r="T47" s="678"/>
      <c r="U47" s="680"/>
      <c r="V47" s="680"/>
      <c r="W47" s="680"/>
      <c r="X47" s="667"/>
      <c r="Y47" s="682"/>
      <c r="Z47" s="732"/>
    </row>
    <row r="48" spans="2:26" ht="15" customHeight="1">
      <c r="B48" s="731"/>
      <c r="C48" s="677"/>
      <c r="D48" s="686"/>
      <c r="E48" s="662"/>
      <c r="F48" s="679"/>
      <c r="G48" s="678"/>
      <c r="H48" s="680"/>
      <c r="I48" s="681"/>
      <c r="J48" s="680"/>
      <c r="K48" s="682"/>
      <c r="L48" s="682"/>
      <c r="M48" s="732"/>
      <c r="O48" s="676"/>
      <c r="P48" s="677"/>
      <c r="Q48" s="686"/>
      <c r="R48" s="662"/>
      <c r="S48" s="679"/>
      <c r="T48" s="678"/>
      <c r="U48" s="680"/>
      <c r="V48" s="680"/>
      <c r="W48" s="680"/>
      <c r="X48" s="667"/>
      <c r="Y48" s="682"/>
      <c r="Z48" s="732"/>
    </row>
    <row r="49" spans="2:26" ht="15" customHeight="1">
      <c r="B49" s="731"/>
      <c r="C49" s="677"/>
      <c r="D49" s="686"/>
      <c r="E49" s="662"/>
      <c r="F49" s="679"/>
      <c r="G49" s="678"/>
      <c r="H49" s="680"/>
      <c r="I49" s="681"/>
      <c r="J49" s="680"/>
      <c r="K49" s="682"/>
      <c r="L49" s="682"/>
      <c r="M49" s="732"/>
      <c r="O49" s="676"/>
      <c r="P49" s="677"/>
      <c r="Q49" s="686"/>
      <c r="R49" s="662"/>
      <c r="S49" s="679"/>
      <c r="T49" s="678"/>
      <c r="U49" s="680"/>
      <c r="V49" s="680"/>
      <c r="W49" s="680"/>
      <c r="X49" s="667"/>
      <c r="Y49" s="682"/>
      <c r="Z49" s="732"/>
    </row>
    <row r="50" spans="2:26" ht="15" customHeight="1">
      <c r="B50" s="731"/>
      <c r="C50" s="677"/>
      <c r="D50" s="686"/>
      <c r="E50" s="662"/>
      <c r="F50" s="679"/>
      <c r="G50" s="678"/>
      <c r="H50" s="680"/>
      <c r="I50" s="681"/>
      <c r="J50" s="680"/>
      <c r="K50" s="682"/>
      <c r="L50" s="682"/>
      <c r="M50" s="732"/>
      <c r="O50" s="676"/>
      <c r="P50" s="677"/>
      <c r="Q50" s="686"/>
      <c r="R50" s="662"/>
      <c r="S50" s="679"/>
      <c r="T50" s="678"/>
      <c r="U50" s="680"/>
      <c r="V50" s="680"/>
      <c r="W50" s="680"/>
      <c r="X50" s="667"/>
      <c r="Y50" s="682"/>
      <c r="Z50" s="732"/>
    </row>
    <row r="51" spans="2:26" ht="15" customHeight="1">
      <c r="B51" s="731"/>
      <c r="C51" s="677"/>
      <c r="D51" s="686"/>
      <c r="E51" s="662"/>
      <c r="F51" s="679"/>
      <c r="G51" s="678"/>
      <c r="H51" s="680"/>
      <c r="I51" s="681"/>
      <c r="J51" s="680"/>
      <c r="K51" s="682"/>
      <c r="L51" s="682"/>
      <c r="M51" s="732"/>
      <c r="O51" s="676"/>
      <c r="P51" s="677"/>
      <c r="Q51" s="686"/>
      <c r="R51" s="662"/>
      <c r="S51" s="679"/>
      <c r="T51" s="678"/>
      <c r="U51" s="680"/>
      <c r="V51" s="680"/>
      <c r="W51" s="680"/>
      <c r="X51" s="667"/>
      <c r="Y51" s="682"/>
      <c r="Z51" s="732"/>
    </row>
    <row r="52" spans="2:26" ht="15" customHeight="1">
      <c r="B52" s="731"/>
      <c r="C52" s="677"/>
      <c r="D52" s="686"/>
      <c r="E52" s="662"/>
      <c r="F52" s="679"/>
      <c r="G52" s="678"/>
      <c r="H52" s="680"/>
      <c r="I52" s="681"/>
      <c r="J52" s="680"/>
      <c r="K52" s="682"/>
      <c r="L52" s="682"/>
      <c r="M52" s="732"/>
      <c r="O52" s="676"/>
      <c r="P52" s="677"/>
      <c r="Q52" s="686"/>
      <c r="R52" s="662"/>
      <c r="S52" s="679"/>
      <c r="T52" s="678"/>
      <c r="U52" s="680"/>
      <c r="V52" s="680"/>
      <c r="W52" s="680"/>
      <c r="X52" s="667"/>
      <c r="Y52" s="682"/>
      <c r="Z52" s="732"/>
    </row>
    <row r="53" spans="2:26" ht="15" customHeight="1">
      <c r="B53" s="731"/>
      <c r="C53" s="677"/>
      <c r="D53" s="686"/>
      <c r="E53" s="662"/>
      <c r="F53" s="679"/>
      <c r="G53" s="678"/>
      <c r="H53" s="680"/>
      <c r="I53" s="681"/>
      <c r="J53" s="680"/>
      <c r="K53" s="682"/>
      <c r="L53" s="682"/>
      <c r="M53" s="732"/>
      <c r="O53" s="676"/>
      <c r="P53" s="677"/>
      <c r="Q53" s="686"/>
      <c r="R53" s="662"/>
      <c r="S53" s="679"/>
      <c r="T53" s="678"/>
      <c r="U53" s="680"/>
      <c r="V53" s="680"/>
      <c r="W53" s="680"/>
      <c r="X53" s="667"/>
      <c r="Y53" s="682"/>
      <c r="Z53" s="732"/>
    </row>
    <row r="54" spans="2:26" ht="15" customHeight="1">
      <c r="B54" s="731"/>
      <c r="C54" s="677"/>
      <c r="D54" s="686"/>
      <c r="E54" s="662"/>
      <c r="F54" s="679"/>
      <c r="G54" s="678"/>
      <c r="H54" s="680"/>
      <c r="I54" s="681"/>
      <c r="J54" s="680"/>
      <c r="K54" s="682"/>
      <c r="L54" s="682"/>
      <c r="M54" s="732"/>
      <c r="O54" s="676"/>
      <c r="P54" s="677"/>
      <c r="Q54" s="686"/>
      <c r="R54" s="662"/>
      <c r="S54" s="679"/>
      <c r="T54" s="678"/>
      <c r="U54" s="680"/>
      <c r="V54" s="680"/>
      <c r="W54" s="680"/>
      <c r="X54" s="667"/>
      <c r="Y54" s="682"/>
      <c r="Z54" s="732"/>
    </row>
    <row r="55" spans="2:26" ht="15" customHeight="1">
      <c r="B55" s="731"/>
      <c r="C55" s="677"/>
      <c r="D55" s="686"/>
      <c r="E55" s="662"/>
      <c r="F55" s="679"/>
      <c r="G55" s="678"/>
      <c r="H55" s="680"/>
      <c r="I55" s="681"/>
      <c r="J55" s="680"/>
      <c r="K55" s="682"/>
      <c r="L55" s="682"/>
      <c r="M55" s="732"/>
      <c r="O55" s="676"/>
      <c r="P55" s="677"/>
      <c r="Q55" s="686"/>
      <c r="R55" s="662"/>
      <c r="S55" s="679"/>
      <c r="T55" s="678"/>
      <c r="U55" s="680"/>
      <c r="V55" s="680"/>
      <c r="W55" s="680"/>
      <c r="X55" s="667"/>
      <c r="Y55" s="682"/>
      <c r="Z55" s="732"/>
    </row>
    <row r="56" spans="2:26" ht="15" customHeight="1">
      <c r="B56" s="731"/>
      <c r="C56" s="677"/>
      <c r="D56" s="686"/>
      <c r="E56" s="662"/>
      <c r="F56" s="679"/>
      <c r="G56" s="678"/>
      <c r="H56" s="680"/>
      <c r="I56" s="681"/>
      <c r="J56" s="680"/>
      <c r="K56" s="682" t="s">
        <v>1031</v>
      </c>
      <c r="L56" s="682"/>
      <c r="M56" s="732"/>
      <c r="O56" s="676"/>
      <c r="P56" s="677"/>
      <c r="Q56" s="686"/>
      <c r="R56" s="662"/>
      <c r="S56" s="679"/>
      <c r="T56" s="678"/>
      <c r="U56" s="680"/>
      <c r="V56" s="680"/>
      <c r="W56" s="680"/>
      <c r="X56" s="667"/>
      <c r="Y56" s="682"/>
      <c r="Z56" s="732"/>
    </row>
    <row r="57" spans="2:26" ht="15" customHeight="1">
      <c r="B57" s="731"/>
      <c r="C57" s="677"/>
      <c r="D57" s="686"/>
      <c r="E57" s="662"/>
      <c r="F57" s="679"/>
      <c r="G57" s="678"/>
      <c r="H57" s="680"/>
      <c r="I57" s="681"/>
      <c r="J57" s="680"/>
      <c r="K57" s="682"/>
      <c r="L57" s="682"/>
      <c r="M57" s="732"/>
      <c r="O57" s="676"/>
      <c r="P57" s="677"/>
      <c r="Q57" s="686"/>
      <c r="R57" s="662"/>
      <c r="S57" s="679"/>
      <c r="T57" s="678"/>
      <c r="U57" s="680"/>
      <c r="V57" s="680"/>
      <c r="W57" s="680"/>
      <c r="X57" s="667"/>
      <c r="Y57" s="682"/>
      <c r="Z57" s="732"/>
    </row>
    <row r="58" spans="2:26" ht="15" customHeight="1">
      <c r="B58" s="731"/>
      <c r="C58" s="677"/>
      <c r="D58" s="686"/>
      <c r="E58" s="662"/>
      <c r="F58" s="679"/>
      <c r="G58" s="678"/>
      <c r="H58" s="680"/>
      <c r="I58" s="681"/>
      <c r="J58" s="680"/>
      <c r="K58" s="682"/>
      <c r="L58" s="682"/>
      <c r="M58" s="732"/>
      <c r="O58" s="676"/>
      <c r="P58" s="677"/>
      <c r="Q58" s="686"/>
      <c r="R58" s="662"/>
      <c r="S58" s="679"/>
      <c r="T58" s="678"/>
      <c r="U58" s="680"/>
      <c r="V58" s="680"/>
      <c r="W58" s="680"/>
      <c r="X58" s="667"/>
      <c r="Y58" s="682"/>
      <c r="Z58" s="732"/>
    </row>
    <row r="59" spans="2:26" ht="15" customHeight="1">
      <c r="B59" s="731"/>
      <c r="C59" s="677"/>
      <c r="D59" s="686"/>
      <c r="E59" s="662"/>
      <c r="F59" s="679"/>
      <c r="G59" s="678"/>
      <c r="H59" s="680"/>
      <c r="I59" s="681"/>
      <c r="J59" s="680"/>
      <c r="K59" s="682"/>
      <c r="L59" s="682"/>
      <c r="M59" s="732"/>
      <c r="O59" s="676"/>
      <c r="P59" s="677"/>
      <c r="Q59" s="686"/>
      <c r="R59" s="662"/>
      <c r="S59" s="679"/>
      <c r="T59" s="678"/>
      <c r="U59" s="680"/>
      <c r="V59" s="680"/>
      <c r="W59" s="680"/>
      <c r="X59" s="667"/>
      <c r="Y59" s="682"/>
      <c r="Z59" s="732"/>
    </row>
    <row r="60" spans="2:26" ht="15" customHeight="1">
      <c r="B60" s="731"/>
      <c r="C60" s="677"/>
      <c r="D60" s="686"/>
      <c r="E60" s="662"/>
      <c r="F60" s="679"/>
      <c r="G60" s="678"/>
      <c r="H60" s="680"/>
      <c r="I60" s="681"/>
      <c r="J60" s="680"/>
      <c r="K60" s="682"/>
      <c r="L60" s="682"/>
      <c r="M60" s="732"/>
      <c r="O60" s="676"/>
      <c r="P60" s="677"/>
      <c r="Q60" s="686"/>
      <c r="R60" s="662"/>
      <c r="S60" s="679"/>
      <c r="T60" s="678"/>
      <c r="U60" s="680"/>
      <c r="V60" s="680"/>
      <c r="W60" s="680"/>
      <c r="X60" s="667"/>
      <c r="Y60" s="682"/>
      <c r="Z60" s="732"/>
    </row>
    <row r="61" spans="2:26" ht="15" customHeight="1">
      <c r="B61" s="731"/>
      <c r="C61" s="677"/>
      <c r="D61" s="686"/>
      <c r="E61" s="662"/>
      <c r="F61" s="679"/>
      <c r="G61" s="678"/>
      <c r="H61" s="680"/>
      <c r="I61" s="681"/>
      <c r="J61" s="680"/>
      <c r="K61" s="682"/>
      <c r="L61" s="682"/>
      <c r="M61" s="732"/>
      <c r="O61" s="676"/>
      <c r="P61" s="677"/>
      <c r="Q61" s="686"/>
      <c r="R61" s="662"/>
      <c r="S61" s="679"/>
      <c r="T61" s="678"/>
      <c r="U61" s="680"/>
      <c r="V61" s="680"/>
      <c r="W61" s="680"/>
      <c r="X61" s="667"/>
      <c r="Y61" s="682"/>
      <c r="Z61" s="732"/>
    </row>
    <row r="62" spans="2:26" ht="15" customHeight="1">
      <c r="B62" s="731"/>
      <c r="C62" s="677"/>
      <c r="D62" s="686"/>
      <c r="E62" s="662"/>
      <c r="F62" s="679"/>
      <c r="G62" s="678"/>
      <c r="H62" s="680"/>
      <c r="I62" s="681"/>
      <c r="J62" s="680"/>
      <c r="K62" s="682"/>
      <c r="L62" s="682"/>
      <c r="M62" s="732"/>
      <c r="O62" s="676"/>
      <c r="P62" s="677"/>
      <c r="Q62" s="686"/>
      <c r="R62" s="662"/>
      <c r="S62" s="679"/>
      <c r="T62" s="678"/>
      <c r="U62" s="680"/>
      <c r="V62" s="680"/>
      <c r="W62" s="680"/>
      <c r="X62" s="667"/>
      <c r="Y62" s="682"/>
      <c r="Z62" s="732"/>
    </row>
    <row r="63" spans="2:26" ht="15" customHeight="1">
      <c r="B63" s="731"/>
      <c r="C63" s="677"/>
      <c r="D63" s="686"/>
      <c r="E63" s="662"/>
      <c r="F63" s="679"/>
      <c r="G63" s="678"/>
      <c r="H63" s="680"/>
      <c r="I63" s="681"/>
      <c r="J63" s="680"/>
      <c r="K63" s="682"/>
      <c r="L63" s="682"/>
      <c r="M63" s="732"/>
      <c r="O63" s="676"/>
      <c r="P63" s="677"/>
      <c r="Q63" s="686"/>
      <c r="R63" s="662"/>
      <c r="S63" s="679"/>
      <c r="T63" s="678"/>
      <c r="U63" s="680"/>
      <c r="V63" s="680"/>
      <c r="W63" s="680"/>
      <c r="X63" s="667"/>
      <c r="Y63" s="682"/>
      <c r="Z63" s="732"/>
    </row>
    <row r="64" spans="2:26" ht="15" customHeight="1">
      <c r="B64" s="731"/>
      <c r="C64" s="677"/>
      <c r="D64" s="686"/>
      <c r="E64" s="662"/>
      <c r="F64" s="679"/>
      <c r="G64" s="678"/>
      <c r="H64" s="680"/>
      <c r="I64" s="681"/>
      <c r="J64" s="680"/>
      <c r="K64" s="682"/>
      <c r="L64" s="682"/>
      <c r="M64" s="732"/>
      <c r="O64" s="676"/>
      <c r="P64" s="677"/>
      <c r="Q64" s="686"/>
      <c r="R64" s="662"/>
      <c r="S64" s="679"/>
      <c r="T64" s="678"/>
      <c r="U64" s="680"/>
      <c r="V64" s="680"/>
      <c r="W64" s="680"/>
      <c r="X64" s="667"/>
      <c r="Y64" s="682"/>
      <c r="Z64" s="732"/>
    </row>
    <row r="65" spans="2:26" ht="15" customHeight="1">
      <c r="B65" s="731"/>
      <c r="C65" s="677"/>
      <c r="D65" s="686"/>
      <c r="E65" s="662"/>
      <c r="F65" s="679"/>
      <c r="G65" s="678"/>
      <c r="H65" s="680"/>
      <c r="I65" s="681"/>
      <c r="J65" s="680"/>
      <c r="K65" s="682"/>
      <c r="L65" s="682"/>
      <c r="M65" s="732"/>
      <c r="O65" s="676"/>
      <c r="P65" s="677"/>
      <c r="Q65" s="686"/>
      <c r="R65" s="662"/>
      <c r="S65" s="679"/>
      <c r="T65" s="678"/>
      <c r="U65" s="680"/>
      <c r="V65" s="680"/>
      <c r="W65" s="680"/>
      <c r="X65" s="667"/>
      <c r="Y65" s="682"/>
      <c r="Z65" s="732"/>
    </row>
    <row r="66" spans="2:26" ht="15" customHeight="1">
      <c r="B66" s="731"/>
      <c r="C66" s="677"/>
      <c r="D66" s="686"/>
      <c r="E66" s="662"/>
      <c r="F66" s="679"/>
      <c r="G66" s="678"/>
      <c r="H66" s="680"/>
      <c r="I66" s="681"/>
      <c r="J66" s="680"/>
      <c r="K66" s="682"/>
      <c r="L66" s="682"/>
      <c r="M66" s="732"/>
      <c r="O66" s="676"/>
      <c r="P66" s="677"/>
      <c r="Q66" s="686"/>
      <c r="R66" s="662"/>
      <c r="S66" s="679"/>
      <c r="T66" s="678"/>
      <c r="U66" s="680"/>
      <c r="V66" s="680"/>
      <c r="W66" s="680"/>
      <c r="X66" s="667"/>
      <c r="Y66" s="682"/>
      <c r="Z66" s="732"/>
    </row>
    <row r="67" spans="2:26" ht="15" customHeight="1">
      <c r="B67" s="731"/>
      <c r="C67" s="677"/>
      <c r="D67" s="686"/>
      <c r="E67" s="662"/>
      <c r="F67" s="679"/>
      <c r="G67" s="678"/>
      <c r="H67" s="680"/>
      <c r="I67" s="681"/>
      <c r="J67" s="680"/>
      <c r="K67" s="685"/>
      <c r="L67" s="682"/>
      <c r="M67" s="732"/>
      <c r="O67" s="676"/>
      <c r="P67" s="677"/>
      <c r="Q67" s="686"/>
      <c r="R67" s="662"/>
      <c r="S67" s="679"/>
      <c r="T67" s="678"/>
      <c r="U67" s="680"/>
      <c r="V67" s="680"/>
      <c r="W67" s="680"/>
      <c r="X67" s="667"/>
      <c r="Y67" s="682"/>
      <c r="Z67" s="732"/>
    </row>
    <row r="68" spans="2:26" ht="15" customHeight="1">
      <c r="B68" s="731"/>
      <c r="C68" s="677"/>
      <c r="D68" s="686"/>
      <c r="E68" s="662"/>
      <c r="F68" s="679"/>
      <c r="G68" s="678"/>
      <c r="H68" s="680"/>
      <c r="I68" s="681"/>
      <c r="J68" s="680"/>
      <c r="K68" s="685"/>
      <c r="L68" s="682"/>
      <c r="M68" s="732"/>
      <c r="O68" s="676"/>
      <c r="P68" s="677"/>
      <c r="Q68" s="686"/>
      <c r="R68" s="662"/>
      <c r="S68" s="679"/>
      <c r="T68" s="678"/>
      <c r="U68" s="680"/>
      <c r="V68" s="680"/>
      <c r="W68" s="680"/>
      <c r="X68" s="667"/>
      <c r="Y68" s="682"/>
      <c r="Z68" s="732"/>
    </row>
    <row r="69" spans="2:26" ht="15" customHeight="1">
      <c r="B69" s="731"/>
      <c r="C69" s="677"/>
      <c r="D69" s="686"/>
      <c r="E69" s="662"/>
      <c r="F69" s="679"/>
      <c r="G69" s="678"/>
      <c r="H69" s="680"/>
      <c r="I69" s="681"/>
      <c r="J69" s="680"/>
      <c r="K69" s="685"/>
      <c r="L69" s="682"/>
      <c r="M69" s="732"/>
      <c r="O69" s="676"/>
      <c r="P69" s="677"/>
      <c r="Q69" s="686"/>
      <c r="R69" s="662"/>
      <c r="S69" s="679"/>
      <c r="T69" s="678"/>
      <c r="U69" s="680"/>
      <c r="V69" s="680"/>
      <c r="W69" s="680"/>
      <c r="X69" s="667"/>
      <c r="Y69" s="682"/>
      <c r="Z69" s="732"/>
    </row>
    <row r="70" spans="2:26" ht="15" customHeight="1">
      <c r="B70" s="731"/>
      <c r="C70" s="677"/>
      <c r="D70" s="686"/>
      <c r="E70" s="662"/>
      <c r="F70" s="679"/>
      <c r="G70" s="678"/>
      <c r="H70" s="680"/>
      <c r="I70" s="681"/>
      <c r="J70" s="680"/>
      <c r="K70" s="685"/>
      <c r="L70" s="682"/>
      <c r="M70" s="732"/>
      <c r="O70" s="676"/>
      <c r="P70" s="677"/>
      <c r="Q70" s="686"/>
      <c r="R70" s="662"/>
      <c r="S70" s="679"/>
      <c r="T70" s="678"/>
      <c r="U70" s="680"/>
      <c r="V70" s="680"/>
      <c r="W70" s="680"/>
      <c r="X70" s="667"/>
      <c r="Y70" s="682"/>
      <c r="Z70" s="732"/>
    </row>
    <row r="71" spans="2:26" ht="15" customHeight="1">
      <c r="B71" s="731"/>
      <c r="C71" s="677"/>
      <c r="D71" s="686"/>
      <c r="E71" s="662"/>
      <c r="F71" s="679"/>
      <c r="G71" s="678"/>
      <c r="H71" s="680"/>
      <c r="I71" s="681"/>
      <c r="J71" s="680"/>
      <c r="K71" s="685"/>
      <c r="L71" s="682"/>
      <c r="M71" s="732"/>
      <c r="O71" s="676"/>
      <c r="P71" s="677"/>
      <c r="Q71" s="686"/>
      <c r="R71" s="662"/>
      <c r="S71" s="679"/>
      <c r="T71" s="678"/>
      <c r="U71" s="680"/>
      <c r="V71" s="680"/>
      <c r="W71" s="680"/>
      <c r="X71" s="667"/>
      <c r="Y71" s="682"/>
      <c r="Z71" s="732"/>
    </row>
    <row r="72" spans="2:26" ht="15" customHeight="1">
      <c r="B72" s="731"/>
      <c r="C72" s="677"/>
      <c r="D72" s="686"/>
      <c r="E72" s="662"/>
      <c r="F72" s="679"/>
      <c r="G72" s="678"/>
      <c r="H72" s="680"/>
      <c r="I72" s="681"/>
      <c r="J72" s="680"/>
      <c r="K72" s="685"/>
      <c r="L72" s="682"/>
      <c r="M72" s="732"/>
      <c r="O72" s="676"/>
      <c r="P72" s="677"/>
      <c r="Q72" s="686"/>
      <c r="R72" s="662"/>
      <c r="S72" s="679"/>
      <c r="T72" s="678"/>
      <c r="U72" s="680"/>
      <c r="V72" s="680"/>
      <c r="W72" s="680"/>
      <c r="X72" s="667"/>
      <c r="Y72" s="682"/>
      <c r="Z72" s="732"/>
    </row>
    <row r="73" spans="2:26" ht="15" customHeight="1">
      <c r="B73" s="731"/>
      <c r="C73" s="677"/>
      <c r="D73" s="686"/>
      <c r="E73" s="662"/>
      <c r="F73" s="679"/>
      <c r="G73" s="678"/>
      <c r="H73" s="680"/>
      <c r="I73" s="681"/>
      <c r="J73" s="680"/>
      <c r="K73" s="685"/>
      <c r="L73" s="682"/>
      <c r="M73" s="732"/>
      <c r="O73" s="676"/>
      <c r="P73" s="677"/>
      <c r="Q73" s="686"/>
      <c r="R73" s="662"/>
      <c r="S73" s="679"/>
      <c r="T73" s="678"/>
      <c r="U73" s="680"/>
      <c r="V73" s="680"/>
      <c r="W73" s="680"/>
      <c r="X73" s="685"/>
      <c r="Y73" s="682"/>
      <c r="Z73" s="732"/>
    </row>
    <row r="74" spans="2:26" ht="15" customHeight="1">
      <c r="B74" s="731"/>
      <c r="C74" s="677"/>
      <c r="D74" s="686"/>
      <c r="E74" s="662"/>
      <c r="F74" s="679"/>
      <c r="G74" s="678"/>
      <c r="H74" s="680"/>
      <c r="I74" s="681"/>
      <c r="J74" s="680"/>
      <c r="K74" s="685"/>
      <c r="L74" s="682"/>
      <c r="M74" s="732"/>
      <c r="O74" s="676"/>
      <c r="P74" s="677"/>
      <c r="Q74" s="686"/>
      <c r="R74" s="662"/>
      <c r="S74" s="679"/>
      <c r="T74" s="678"/>
      <c r="U74" s="680"/>
      <c r="V74" s="680"/>
      <c r="W74" s="680"/>
      <c r="X74" s="685"/>
      <c r="Y74" s="682"/>
      <c r="Z74" s="732"/>
    </row>
    <row r="75" spans="2:26" ht="15" customHeight="1">
      <c r="B75" s="731"/>
      <c r="C75" s="677"/>
      <c r="D75" s="686"/>
      <c r="E75" s="662"/>
      <c r="F75" s="679"/>
      <c r="G75" s="678"/>
      <c r="H75" s="680"/>
      <c r="I75" s="681"/>
      <c r="J75" s="680"/>
      <c r="K75" s="685"/>
      <c r="L75" s="682"/>
      <c r="M75" s="732"/>
      <c r="O75" s="676"/>
      <c r="P75" s="677"/>
      <c r="Q75" s="686"/>
      <c r="R75" s="662"/>
      <c r="S75" s="679"/>
      <c r="T75" s="678"/>
      <c r="U75" s="680"/>
      <c r="V75" s="680"/>
      <c r="W75" s="680"/>
      <c r="X75" s="685"/>
      <c r="Y75" s="682"/>
      <c r="Z75" s="732"/>
    </row>
    <row r="76" spans="2:26" ht="15" customHeight="1">
      <c r="B76" s="731"/>
      <c r="C76" s="677"/>
      <c r="D76" s="686"/>
      <c r="E76" s="662"/>
      <c r="F76" s="679"/>
      <c r="G76" s="678"/>
      <c r="H76" s="680"/>
      <c r="I76" s="681"/>
      <c r="J76" s="680"/>
      <c r="K76" s="685"/>
      <c r="L76" s="682"/>
      <c r="M76" s="732"/>
      <c r="O76" s="676"/>
      <c r="P76" s="677"/>
      <c r="Q76" s="686"/>
      <c r="R76" s="662"/>
      <c r="S76" s="679"/>
      <c r="T76" s="678"/>
      <c r="U76" s="680"/>
      <c r="V76" s="680"/>
      <c r="W76" s="680"/>
      <c r="X76" s="685"/>
      <c r="Y76" s="682"/>
      <c r="Z76" s="732"/>
    </row>
    <row r="77" spans="2:26" ht="15" customHeight="1">
      <c r="B77" s="731"/>
      <c r="C77" s="677"/>
      <c r="D77" s="686"/>
      <c r="E77" s="662"/>
      <c r="F77" s="679"/>
      <c r="G77" s="678"/>
      <c r="H77" s="680"/>
      <c r="I77" s="681"/>
      <c r="J77" s="680"/>
      <c r="K77" s="685"/>
      <c r="L77" s="682"/>
      <c r="M77" s="732"/>
      <c r="O77" s="676"/>
      <c r="P77" s="677"/>
      <c r="Q77" s="686"/>
      <c r="R77" s="662"/>
      <c r="S77" s="679"/>
      <c r="T77" s="678"/>
      <c r="U77" s="680"/>
      <c r="V77" s="680"/>
      <c r="W77" s="680"/>
      <c r="X77" s="685"/>
      <c r="Y77" s="682"/>
      <c r="Z77" s="732"/>
    </row>
    <row r="78" spans="2:26" ht="15" customHeight="1">
      <c r="B78" s="731"/>
      <c r="C78" s="677"/>
      <c r="D78" s="686"/>
      <c r="E78" s="662"/>
      <c r="F78" s="679"/>
      <c r="G78" s="678"/>
      <c r="H78" s="680"/>
      <c r="I78" s="681"/>
      <c r="J78" s="680"/>
      <c r="K78" s="685"/>
      <c r="L78" s="682"/>
      <c r="M78" s="732"/>
      <c r="O78" s="676"/>
      <c r="P78" s="677"/>
      <c r="Q78" s="686"/>
      <c r="R78" s="662"/>
      <c r="S78" s="679"/>
      <c r="T78" s="678"/>
      <c r="U78" s="680"/>
      <c r="V78" s="680"/>
      <c r="W78" s="680"/>
      <c r="X78" s="685"/>
      <c r="Y78" s="682"/>
      <c r="Z78" s="732"/>
    </row>
    <row r="79" spans="2:26" ht="15" customHeight="1">
      <c r="B79" s="731"/>
      <c r="C79" s="677"/>
      <c r="D79" s="686"/>
      <c r="E79" s="662"/>
      <c r="F79" s="679"/>
      <c r="G79" s="678"/>
      <c r="H79" s="680"/>
      <c r="I79" s="681"/>
      <c r="J79" s="680"/>
      <c r="K79" s="685"/>
      <c r="L79" s="682"/>
      <c r="M79" s="732"/>
      <c r="O79" s="676"/>
      <c r="P79" s="677"/>
      <c r="Q79" s="686"/>
      <c r="R79" s="662"/>
      <c r="S79" s="679"/>
      <c r="T79" s="678"/>
      <c r="U79" s="680"/>
      <c r="V79" s="680"/>
      <c r="W79" s="680"/>
      <c r="X79" s="685"/>
      <c r="Y79" s="682"/>
      <c r="Z79" s="732"/>
    </row>
    <row r="80" spans="2:26" ht="15" customHeight="1">
      <c r="B80" s="731"/>
      <c r="C80" s="677"/>
      <c r="D80" s="686"/>
      <c r="E80" s="662"/>
      <c r="F80" s="679"/>
      <c r="G80" s="678"/>
      <c r="H80" s="680"/>
      <c r="I80" s="681"/>
      <c r="J80" s="680"/>
      <c r="K80" s="685"/>
      <c r="L80" s="682"/>
      <c r="M80" s="732"/>
      <c r="O80" s="676"/>
      <c r="P80" s="677"/>
      <c r="Q80" s="686"/>
      <c r="R80" s="662"/>
      <c r="S80" s="679"/>
      <c r="T80" s="678"/>
      <c r="U80" s="680"/>
      <c r="V80" s="680"/>
      <c r="W80" s="680"/>
      <c r="X80" s="685"/>
      <c r="Y80" s="682"/>
      <c r="Z80" s="732"/>
    </row>
    <row r="81" spans="2:26" ht="15" customHeight="1">
      <c r="B81" s="731"/>
      <c r="C81" s="677"/>
      <c r="D81" s="686"/>
      <c r="E81" s="662"/>
      <c r="F81" s="679"/>
      <c r="G81" s="678"/>
      <c r="H81" s="680"/>
      <c r="I81" s="681"/>
      <c r="J81" s="680"/>
      <c r="K81" s="685"/>
      <c r="L81" s="682"/>
      <c r="M81" s="732"/>
      <c r="O81" s="676"/>
      <c r="P81" s="677"/>
      <c r="Q81" s="686"/>
      <c r="R81" s="662"/>
      <c r="S81" s="679"/>
      <c r="T81" s="678"/>
      <c r="U81" s="680"/>
      <c r="V81" s="680"/>
      <c r="W81" s="680"/>
      <c r="X81" s="685"/>
      <c r="Y81" s="682"/>
      <c r="Z81" s="732"/>
    </row>
    <row r="82" spans="2:26" ht="15" customHeight="1">
      <c r="B82" s="731"/>
      <c r="C82" s="677"/>
      <c r="D82" s="686"/>
      <c r="E82" s="662"/>
      <c r="F82" s="679"/>
      <c r="G82" s="678"/>
      <c r="H82" s="680"/>
      <c r="I82" s="681"/>
      <c r="J82" s="680"/>
      <c r="K82" s="685"/>
      <c r="L82" s="682"/>
      <c r="M82" s="732"/>
      <c r="O82" s="676"/>
      <c r="P82" s="677"/>
      <c r="Q82" s="686"/>
      <c r="R82" s="662"/>
      <c r="S82" s="679"/>
      <c r="T82" s="678"/>
      <c r="U82" s="680"/>
      <c r="V82" s="680"/>
      <c r="W82" s="680"/>
      <c r="X82" s="685"/>
      <c r="Y82" s="682"/>
      <c r="Z82" s="732"/>
    </row>
    <row r="83" spans="2:26" ht="15" customHeight="1">
      <c r="B83" s="731"/>
      <c r="C83" s="677"/>
      <c r="D83" s="686"/>
      <c r="E83" s="662"/>
      <c r="F83" s="679"/>
      <c r="G83" s="678"/>
      <c r="H83" s="680"/>
      <c r="I83" s="681"/>
      <c r="J83" s="680"/>
      <c r="K83" s="685"/>
      <c r="L83" s="682"/>
      <c r="M83" s="732"/>
      <c r="O83" s="676"/>
      <c r="P83" s="677"/>
      <c r="Q83" s="686"/>
      <c r="R83" s="662"/>
      <c r="S83" s="679"/>
      <c r="T83" s="678"/>
      <c r="U83" s="680"/>
      <c r="V83" s="680"/>
      <c r="W83" s="680"/>
      <c r="X83" s="685"/>
      <c r="Y83" s="682"/>
      <c r="Z83" s="732"/>
    </row>
    <row r="84" spans="2:26" ht="15" customHeight="1">
      <c r="B84" s="731"/>
      <c r="C84" s="677"/>
      <c r="D84" s="686"/>
      <c r="E84" s="662"/>
      <c r="F84" s="679"/>
      <c r="G84" s="678"/>
      <c r="H84" s="680"/>
      <c r="I84" s="681"/>
      <c r="J84" s="680"/>
      <c r="K84" s="685"/>
      <c r="L84" s="682"/>
      <c r="M84" s="732"/>
      <c r="O84" s="676"/>
      <c r="P84" s="677"/>
      <c r="Q84" s="686"/>
      <c r="R84" s="662"/>
      <c r="S84" s="679"/>
      <c r="T84" s="678"/>
      <c r="U84" s="680"/>
      <c r="V84" s="680"/>
      <c r="W84" s="680"/>
      <c r="X84" s="685"/>
      <c r="Y84" s="682"/>
      <c r="Z84" s="732"/>
    </row>
    <row r="85" spans="2:26" ht="15" customHeight="1">
      <c r="B85" s="731"/>
      <c r="C85" s="677"/>
      <c r="D85" s="686"/>
      <c r="E85" s="662"/>
      <c r="F85" s="679"/>
      <c r="G85" s="678"/>
      <c r="H85" s="680"/>
      <c r="I85" s="681"/>
      <c r="J85" s="680"/>
      <c r="K85" s="685"/>
      <c r="L85" s="682"/>
      <c r="M85" s="732"/>
      <c r="O85" s="676"/>
      <c r="P85" s="677"/>
      <c r="Q85" s="686"/>
      <c r="R85" s="662"/>
      <c r="S85" s="679"/>
      <c r="T85" s="678"/>
      <c r="U85" s="680"/>
      <c r="V85" s="680"/>
      <c r="W85" s="680"/>
      <c r="X85" s="685"/>
      <c r="Y85" s="682"/>
      <c r="Z85" s="732"/>
    </row>
    <row r="86" spans="2:26" ht="15" customHeight="1">
      <c r="B86" s="731"/>
      <c r="C86" s="677"/>
      <c r="D86" s="686"/>
      <c r="E86" s="662"/>
      <c r="F86" s="679"/>
      <c r="G86" s="678"/>
      <c r="H86" s="680"/>
      <c r="I86" s="681"/>
      <c r="J86" s="680"/>
      <c r="K86" s="685"/>
      <c r="L86" s="682"/>
      <c r="M86" s="732"/>
      <c r="O86" s="676"/>
      <c r="P86" s="677"/>
      <c r="Q86" s="686"/>
      <c r="R86" s="662"/>
      <c r="S86" s="679"/>
      <c r="T86" s="678"/>
      <c r="U86" s="680"/>
      <c r="V86" s="680"/>
      <c r="W86" s="680"/>
      <c r="X86" s="685"/>
      <c r="Y86" s="682"/>
      <c r="Z86" s="732"/>
    </row>
    <row r="87" spans="2:26" ht="15" customHeight="1">
      <c r="B87" s="731"/>
      <c r="C87" s="677"/>
      <c r="D87" s="686"/>
      <c r="E87" s="662"/>
      <c r="F87" s="679"/>
      <c r="G87" s="678"/>
      <c r="H87" s="680"/>
      <c r="I87" s="681"/>
      <c r="J87" s="680"/>
      <c r="K87" s="685"/>
      <c r="L87" s="682"/>
      <c r="M87" s="732"/>
      <c r="O87" s="676"/>
      <c r="P87" s="677"/>
      <c r="Q87" s="686"/>
      <c r="R87" s="662"/>
      <c r="S87" s="679"/>
      <c r="T87" s="678"/>
      <c r="U87" s="680"/>
      <c r="V87" s="680"/>
      <c r="W87" s="680"/>
      <c r="X87" s="685"/>
      <c r="Y87" s="682"/>
      <c r="Z87" s="732"/>
    </row>
    <row r="88" spans="2:26" ht="15" customHeight="1">
      <c r="B88" s="731"/>
      <c r="C88" s="677"/>
      <c r="D88" s="686"/>
      <c r="E88" s="662"/>
      <c r="F88" s="679"/>
      <c r="G88" s="678"/>
      <c r="H88" s="680"/>
      <c r="I88" s="681"/>
      <c r="J88" s="680"/>
      <c r="K88" s="685"/>
      <c r="L88" s="682"/>
      <c r="M88" s="732"/>
      <c r="O88" s="676"/>
      <c r="P88" s="677"/>
      <c r="Q88" s="686"/>
      <c r="R88" s="662"/>
      <c r="S88" s="679"/>
      <c r="T88" s="678"/>
      <c r="U88" s="680"/>
      <c r="V88" s="680"/>
      <c r="W88" s="680"/>
      <c r="X88" s="685"/>
      <c r="Y88" s="682"/>
      <c r="Z88" s="732"/>
    </row>
    <row r="89" spans="2:26" ht="15" customHeight="1">
      <c r="B89" s="731"/>
      <c r="C89" s="677"/>
      <c r="D89" s="686"/>
      <c r="E89" s="662"/>
      <c r="F89" s="679"/>
      <c r="G89" s="678"/>
      <c r="H89" s="680"/>
      <c r="I89" s="681"/>
      <c r="J89" s="680"/>
      <c r="K89" s="685"/>
      <c r="L89" s="682"/>
      <c r="M89" s="732"/>
      <c r="O89" s="676"/>
      <c r="P89" s="677"/>
      <c r="Q89" s="686"/>
      <c r="R89" s="662"/>
      <c r="S89" s="679"/>
      <c r="T89" s="678"/>
      <c r="U89" s="680"/>
      <c r="V89" s="680"/>
      <c r="W89" s="680"/>
      <c r="X89" s="685"/>
      <c r="Y89" s="682"/>
      <c r="Z89" s="732"/>
    </row>
    <row r="90" spans="2:26" ht="15" customHeight="1">
      <c r="B90" s="731"/>
      <c r="C90" s="677"/>
      <c r="D90" s="686"/>
      <c r="E90" s="662"/>
      <c r="F90" s="679"/>
      <c r="G90" s="678"/>
      <c r="H90" s="680"/>
      <c r="I90" s="681"/>
      <c r="J90" s="680"/>
      <c r="K90" s="685"/>
      <c r="L90" s="682"/>
      <c r="M90" s="732"/>
      <c r="O90" s="676"/>
      <c r="P90" s="677"/>
      <c r="Q90" s="686"/>
      <c r="R90" s="662"/>
      <c r="S90" s="679"/>
      <c r="T90" s="678"/>
      <c r="U90" s="680"/>
      <c r="V90" s="680"/>
      <c r="W90" s="680"/>
      <c r="X90" s="685"/>
      <c r="Y90" s="682"/>
      <c r="Z90" s="732"/>
    </row>
    <row r="91" spans="2:26" ht="15" customHeight="1">
      <c r="B91" s="731"/>
      <c r="C91" s="677"/>
      <c r="D91" s="686"/>
      <c r="E91" s="662"/>
      <c r="F91" s="679"/>
      <c r="G91" s="678"/>
      <c r="H91" s="680"/>
      <c r="I91" s="681"/>
      <c r="J91" s="680"/>
      <c r="K91" s="685"/>
      <c r="L91" s="682"/>
      <c r="M91" s="732"/>
      <c r="O91" s="676"/>
      <c r="P91" s="677"/>
      <c r="Q91" s="686"/>
      <c r="R91" s="662"/>
      <c r="S91" s="679"/>
      <c r="T91" s="678"/>
      <c r="U91" s="680"/>
      <c r="V91" s="680"/>
      <c r="W91" s="680"/>
      <c r="X91" s="685"/>
      <c r="Y91" s="682"/>
      <c r="Z91" s="732"/>
    </row>
    <row r="92" spans="2:26" ht="15" customHeight="1">
      <c r="B92" s="731"/>
      <c r="C92" s="677"/>
      <c r="D92" s="686"/>
      <c r="E92" s="662"/>
      <c r="F92" s="679"/>
      <c r="G92" s="678"/>
      <c r="H92" s="680"/>
      <c r="I92" s="681"/>
      <c r="J92" s="680"/>
      <c r="K92" s="685"/>
      <c r="L92" s="682"/>
      <c r="M92" s="732"/>
      <c r="O92" s="676"/>
      <c r="P92" s="677"/>
      <c r="Q92" s="686"/>
      <c r="R92" s="662"/>
      <c r="S92" s="679"/>
      <c r="T92" s="678"/>
      <c r="U92" s="680"/>
      <c r="V92" s="680"/>
      <c r="W92" s="680"/>
      <c r="X92" s="685"/>
      <c r="Y92" s="682"/>
      <c r="Z92" s="732"/>
    </row>
    <row r="93" spans="2:26" ht="15" customHeight="1">
      <c r="B93" s="731"/>
      <c r="C93" s="677"/>
      <c r="D93" s="686"/>
      <c r="E93" s="662"/>
      <c r="F93" s="679"/>
      <c r="G93" s="678"/>
      <c r="H93" s="680"/>
      <c r="I93" s="681"/>
      <c r="J93" s="680"/>
      <c r="K93" s="685"/>
      <c r="L93" s="682"/>
      <c r="M93" s="732"/>
      <c r="O93" s="676"/>
      <c r="P93" s="677"/>
      <c r="Q93" s="686"/>
      <c r="R93" s="662"/>
      <c r="S93" s="679"/>
      <c r="T93" s="678"/>
      <c r="U93" s="680"/>
      <c r="V93" s="680"/>
      <c r="W93" s="680"/>
      <c r="X93" s="685"/>
      <c r="Y93" s="682"/>
      <c r="Z93" s="732"/>
    </row>
    <row r="94" spans="2:26" ht="15" customHeight="1">
      <c r="B94" s="731"/>
      <c r="C94" s="677"/>
      <c r="D94" s="686"/>
      <c r="E94" s="662"/>
      <c r="F94" s="679"/>
      <c r="G94" s="678"/>
      <c r="H94" s="680"/>
      <c r="I94" s="681"/>
      <c r="J94" s="680"/>
      <c r="K94" s="685"/>
      <c r="L94" s="682"/>
      <c r="M94" s="732"/>
      <c r="O94" s="676"/>
      <c r="P94" s="677"/>
      <c r="Q94" s="686"/>
      <c r="R94" s="662"/>
      <c r="S94" s="679"/>
      <c r="T94" s="678"/>
      <c r="U94" s="680"/>
      <c r="V94" s="680"/>
      <c r="W94" s="680"/>
      <c r="X94" s="685"/>
      <c r="Y94" s="682"/>
      <c r="Z94" s="732"/>
    </row>
    <row r="95" spans="2:26" ht="15" customHeight="1">
      <c r="B95" s="731"/>
      <c r="C95" s="677"/>
      <c r="D95" s="686"/>
      <c r="E95" s="662"/>
      <c r="F95" s="679"/>
      <c r="G95" s="678"/>
      <c r="H95" s="680"/>
      <c r="I95" s="681"/>
      <c r="J95" s="680"/>
      <c r="K95" s="685"/>
      <c r="L95" s="682"/>
      <c r="M95" s="732"/>
      <c r="O95" s="676"/>
      <c r="P95" s="677"/>
      <c r="Q95" s="686"/>
      <c r="R95" s="662"/>
      <c r="S95" s="679"/>
      <c r="T95" s="678"/>
      <c r="U95" s="680"/>
      <c r="V95" s="680"/>
      <c r="W95" s="680"/>
      <c r="X95" s="685"/>
      <c r="Y95" s="682"/>
      <c r="Z95" s="732"/>
    </row>
    <row r="96" spans="2:26" ht="15" customHeight="1">
      <c r="B96" s="731"/>
      <c r="C96" s="677"/>
      <c r="D96" s="686"/>
      <c r="E96" s="662"/>
      <c r="F96" s="679"/>
      <c r="G96" s="678"/>
      <c r="H96" s="680"/>
      <c r="I96" s="681"/>
      <c r="J96" s="680"/>
      <c r="K96" s="685"/>
      <c r="L96" s="682"/>
      <c r="M96" s="732"/>
      <c r="O96" s="676"/>
      <c r="P96" s="677"/>
      <c r="Q96" s="686"/>
      <c r="R96" s="662"/>
      <c r="S96" s="679"/>
      <c r="T96" s="678"/>
      <c r="U96" s="680"/>
      <c r="V96" s="680"/>
      <c r="W96" s="680"/>
      <c r="X96" s="685"/>
      <c r="Y96" s="682"/>
      <c r="Z96" s="732"/>
    </row>
    <row r="97" spans="2:26" ht="15" customHeight="1">
      <c r="B97" s="731"/>
      <c r="C97" s="677"/>
      <c r="D97" s="686"/>
      <c r="E97" s="662"/>
      <c r="F97" s="679"/>
      <c r="G97" s="678"/>
      <c r="H97" s="680"/>
      <c r="I97" s="681"/>
      <c r="J97" s="680"/>
      <c r="K97" s="685"/>
      <c r="L97" s="682"/>
      <c r="M97" s="732"/>
      <c r="O97" s="676"/>
      <c r="P97" s="677"/>
      <c r="Q97" s="686"/>
      <c r="R97" s="662"/>
      <c r="S97" s="679"/>
      <c r="T97" s="678"/>
      <c r="U97" s="680"/>
      <c r="V97" s="680"/>
      <c r="W97" s="680"/>
      <c r="X97" s="685"/>
      <c r="Y97" s="682"/>
      <c r="Z97" s="732"/>
    </row>
    <row r="98" spans="2:26" ht="15" customHeight="1">
      <c r="B98" s="731"/>
      <c r="C98" s="677"/>
      <c r="D98" s="686"/>
      <c r="E98" s="662"/>
      <c r="F98" s="679"/>
      <c r="G98" s="678"/>
      <c r="H98" s="680"/>
      <c r="I98" s="681"/>
      <c r="J98" s="680"/>
      <c r="K98" s="685"/>
      <c r="L98" s="682"/>
      <c r="M98" s="732"/>
      <c r="O98" s="676"/>
      <c r="P98" s="677"/>
      <c r="Q98" s="686"/>
      <c r="R98" s="662"/>
      <c r="S98" s="679"/>
      <c r="T98" s="678"/>
      <c r="U98" s="680"/>
      <c r="V98" s="680"/>
      <c r="W98" s="680"/>
      <c r="X98" s="685"/>
      <c r="Y98" s="682"/>
      <c r="Z98" s="732"/>
    </row>
    <row r="99" spans="2:26" ht="15" customHeight="1">
      <c r="B99" s="731"/>
      <c r="C99" s="677"/>
      <c r="D99" s="686"/>
      <c r="E99" s="662"/>
      <c r="F99" s="679"/>
      <c r="G99" s="678"/>
      <c r="H99" s="680"/>
      <c r="I99" s="681"/>
      <c r="J99" s="680"/>
      <c r="K99" s="685"/>
      <c r="L99" s="682"/>
      <c r="M99" s="732"/>
      <c r="O99" s="676"/>
      <c r="P99" s="677"/>
      <c r="Q99" s="686"/>
      <c r="R99" s="662"/>
      <c r="S99" s="679"/>
      <c r="T99" s="678"/>
      <c r="U99" s="680"/>
      <c r="V99" s="680"/>
      <c r="W99" s="680"/>
      <c r="X99" s="685"/>
      <c r="Y99" s="682"/>
      <c r="Z99" s="732"/>
    </row>
    <row r="100" spans="2:26" ht="15" customHeight="1">
      <c r="B100" s="731"/>
      <c r="C100" s="677"/>
      <c r="D100" s="686"/>
      <c r="E100" s="662"/>
      <c r="F100" s="679"/>
      <c r="G100" s="678"/>
      <c r="H100" s="680"/>
      <c r="I100" s="681"/>
      <c r="J100" s="680"/>
      <c r="K100" s="685"/>
      <c r="L100" s="682"/>
      <c r="M100" s="732"/>
      <c r="O100" s="676"/>
      <c r="P100" s="677"/>
      <c r="Q100" s="686"/>
      <c r="R100" s="662"/>
      <c r="S100" s="679"/>
      <c r="T100" s="678"/>
      <c r="U100" s="680"/>
      <c r="V100" s="680"/>
      <c r="W100" s="680"/>
      <c r="X100" s="685"/>
      <c r="Y100" s="682"/>
      <c r="Z100" s="732"/>
    </row>
    <row r="101" spans="2:26" ht="15" customHeight="1">
      <c r="B101" s="731"/>
      <c r="C101" s="677"/>
      <c r="D101" s="686"/>
      <c r="E101" s="662"/>
      <c r="F101" s="679"/>
      <c r="G101" s="678"/>
      <c r="H101" s="680"/>
      <c r="I101" s="681"/>
      <c r="J101" s="680"/>
      <c r="K101" s="685"/>
      <c r="L101" s="682"/>
      <c r="M101" s="732"/>
      <c r="O101" s="676"/>
      <c r="P101" s="677"/>
      <c r="Q101" s="686"/>
      <c r="R101" s="662"/>
      <c r="S101" s="679"/>
      <c r="T101" s="678"/>
      <c r="U101" s="680"/>
      <c r="V101" s="680"/>
      <c r="W101" s="680"/>
      <c r="X101" s="685"/>
      <c r="Y101" s="682"/>
      <c r="Z101" s="732"/>
    </row>
    <row r="102" spans="2:26" ht="15" customHeight="1">
      <c r="B102" s="731"/>
      <c r="C102" s="677"/>
      <c r="D102" s="686"/>
      <c r="E102" s="662"/>
      <c r="F102" s="679"/>
      <c r="G102" s="678"/>
      <c r="H102" s="680"/>
      <c r="I102" s="681"/>
      <c r="J102" s="680"/>
      <c r="K102" s="685"/>
      <c r="L102" s="682"/>
      <c r="M102" s="732"/>
      <c r="O102" s="676"/>
      <c r="P102" s="677"/>
      <c r="Q102" s="686"/>
      <c r="R102" s="662"/>
      <c r="S102" s="679"/>
      <c r="T102" s="678"/>
      <c r="U102" s="680"/>
      <c r="V102" s="680"/>
      <c r="W102" s="680"/>
      <c r="X102" s="685"/>
      <c r="Y102" s="682"/>
      <c r="Z102" s="732"/>
    </row>
    <row r="103" spans="2:26" ht="15" customHeight="1">
      <c r="B103" s="731"/>
      <c r="C103" s="677"/>
      <c r="D103" s="686"/>
      <c r="E103" s="662"/>
      <c r="F103" s="679"/>
      <c r="G103" s="678"/>
      <c r="H103" s="680"/>
      <c r="I103" s="681"/>
      <c r="J103" s="680"/>
      <c r="K103" s="685"/>
      <c r="L103" s="682"/>
      <c r="M103" s="732"/>
      <c r="O103" s="676"/>
      <c r="P103" s="677"/>
      <c r="Q103" s="686"/>
      <c r="R103" s="662"/>
      <c r="S103" s="679"/>
      <c r="T103" s="678"/>
      <c r="U103" s="680"/>
      <c r="V103" s="680"/>
      <c r="W103" s="680"/>
      <c r="X103" s="685"/>
      <c r="Y103" s="682"/>
      <c r="Z103" s="732"/>
    </row>
    <row r="104" spans="2:26" ht="15" customHeight="1">
      <c r="B104" s="731"/>
      <c r="C104" s="677"/>
      <c r="D104" s="686"/>
      <c r="E104" s="662"/>
      <c r="F104" s="679"/>
      <c r="G104" s="678"/>
      <c r="H104" s="680"/>
      <c r="I104" s="681"/>
      <c r="J104" s="680"/>
      <c r="K104" s="685"/>
      <c r="L104" s="682"/>
      <c r="M104" s="732"/>
      <c r="O104" s="676"/>
      <c r="P104" s="677"/>
      <c r="Q104" s="686"/>
      <c r="R104" s="662"/>
      <c r="S104" s="679"/>
      <c r="T104" s="678"/>
      <c r="U104" s="680"/>
      <c r="V104" s="680"/>
      <c r="W104" s="680"/>
      <c r="X104" s="685"/>
      <c r="Y104" s="682"/>
      <c r="Z104" s="732"/>
    </row>
    <row r="105" spans="2:26" ht="15" customHeight="1">
      <c r="B105" s="731"/>
      <c r="C105" s="677"/>
      <c r="D105" s="686"/>
      <c r="E105" s="662"/>
      <c r="F105" s="679"/>
      <c r="G105" s="678"/>
      <c r="H105" s="680"/>
      <c r="I105" s="681"/>
      <c r="J105" s="680"/>
      <c r="K105" s="685"/>
      <c r="L105" s="682"/>
      <c r="M105" s="732"/>
      <c r="O105" s="676"/>
      <c r="P105" s="677"/>
      <c r="Q105" s="686"/>
      <c r="R105" s="662"/>
      <c r="S105" s="679"/>
      <c r="T105" s="678"/>
      <c r="U105" s="680"/>
      <c r="V105" s="680"/>
      <c r="W105" s="680"/>
      <c r="X105" s="685"/>
      <c r="Y105" s="682"/>
      <c r="Z105" s="732"/>
    </row>
    <row r="106" spans="2:26" ht="15" customHeight="1">
      <c r="B106" s="731"/>
      <c r="C106" s="677"/>
      <c r="D106" s="686"/>
      <c r="E106" s="662"/>
      <c r="F106" s="679"/>
      <c r="G106" s="678"/>
      <c r="H106" s="680"/>
      <c r="I106" s="681"/>
      <c r="J106" s="680"/>
      <c r="K106" s="685"/>
      <c r="L106" s="682"/>
      <c r="M106" s="732"/>
      <c r="O106" s="676"/>
      <c r="P106" s="677"/>
      <c r="Q106" s="686"/>
      <c r="R106" s="662"/>
      <c r="S106" s="679"/>
      <c r="T106" s="678"/>
      <c r="U106" s="680"/>
      <c r="V106" s="680"/>
      <c r="W106" s="680"/>
      <c r="X106" s="685"/>
      <c r="Y106" s="682"/>
      <c r="Z106" s="732"/>
    </row>
    <row r="107" spans="2:26" ht="15" customHeight="1">
      <c r="B107" s="731"/>
      <c r="C107" s="677"/>
      <c r="D107" s="686"/>
      <c r="E107" s="662"/>
      <c r="F107" s="679"/>
      <c r="G107" s="678"/>
      <c r="H107" s="680"/>
      <c r="I107" s="681"/>
      <c r="J107" s="680"/>
      <c r="K107" s="685"/>
      <c r="L107" s="682"/>
      <c r="M107" s="732"/>
      <c r="O107" s="676"/>
      <c r="P107" s="677"/>
      <c r="Q107" s="686"/>
      <c r="R107" s="662"/>
      <c r="S107" s="679"/>
      <c r="T107" s="678"/>
      <c r="U107" s="680"/>
      <c r="V107" s="680"/>
      <c r="W107" s="680"/>
      <c r="X107" s="685"/>
      <c r="Y107" s="682"/>
      <c r="Z107" s="732"/>
    </row>
    <row r="108" spans="2:26" ht="15" customHeight="1">
      <c r="B108" s="731"/>
      <c r="C108" s="677"/>
      <c r="D108" s="686"/>
      <c r="E108" s="662"/>
      <c r="F108" s="679"/>
      <c r="G108" s="678"/>
      <c r="H108" s="680"/>
      <c r="I108" s="681"/>
      <c r="J108" s="680"/>
      <c r="K108" s="685"/>
      <c r="L108" s="682"/>
      <c r="M108" s="732"/>
      <c r="O108" s="676"/>
      <c r="P108" s="677"/>
      <c r="Q108" s="686"/>
      <c r="R108" s="662"/>
      <c r="S108" s="679"/>
      <c r="T108" s="678"/>
      <c r="U108" s="680"/>
      <c r="V108" s="680"/>
      <c r="W108" s="680"/>
      <c r="X108" s="685"/>
      <c r="Y108" s="682"/>
      <c r="Z108" s="732"/>
    </row>
    <row r="109" spans="2:26" ht="15" customHeight="1">
      <c r="B109" s="731"/>
      <c r="C109" s="677"/>
      <c r="D109" s="686"/>
      <c r="E109" s="662"/>
      <c r="F109" s="679"/>
      <c r="G109" s="678"/>
      <c r="H109" s="680"/>
      <c r="I109" s="681"/>
      <c r="J109" s="680"/>
      <c r="K109" s="685"/>
      <c r="L109" s="682"/>
      <c r="M109" s="732"/>
      <c r="O109" s="676"/>
      <c r="P109" s="677"/>
      <c r="Q109" s="686"/>
      <c r="R109" s="662"/>
      <c r="S109" s="679"/>
      <c r="T109" s="678"/>
      <c r="U109" s="680"/>
      <c r="V109" s="680"/>
      <c r="W109" s="680"/>
      <c r="X109" s="685"/>
      <c r="Y109" s="682"/>
      <c r="Z109" s="732"/>
    </row>
    <row r="110" spans="2:26" ht="15" customHeight="1">
      <c r="B110" s="731"/>
      <c r="C110" s="677"/>
      <c r="D110" s="686"/>
      <c r="E110" s="662"/>
      <c r="F110" s="679"/>
      <c r="G110" s="678"/>
      <c r="H110" s="680"/>
      <c r="I110" s="681"/>
      <c r="J110" s="680"/>
      <c r="K110" s="685"/>
      <c r="L110" s="682"/>
      <c r="M110" s="732"/>
      <c r="O110" s="676"/>
      <c r="P110" s="677"/>
      <c r="Q110" s="686"/>
      <c r="R110" s="662"/>
      <c r="S110" s="679"/>
      <c r="T110" s="678"/>
      <c r="U110" s="680"/>
      <c r="V110" s="680"/>
      <c r="W110" s="680"/>
      <c r="X110" s="685"/>
      <c r="Y110" s="682"/>
      <c r="Z110" s="732"/>
    </row>
    <row r="111" spans="2:26" ht="15" customHeight="1">
      <c r="B111" s="731"/>
      <c r="C111" s="677"/>
      <c r="D111" s="686"/>
      <c r="E111" s="662"/>
      <c r="F111" s="679"/>
      <c r="G111" s="678"/>
      <c r="H111" s="680"/>
      <c r="I111" s="681"/>
      <c r="J111" s="680"/>
      <c r="K111" s="685"/>
      <c r="L111" s="682"/>
      <c r="M111" s="732"/>
      <c r="O111" s="676"/>
      <c r="P111" s="677"/>
      <c r="Q111" s="686"/>
      <c r="R111" s="662"/>
      <c r="S111" s="679"/>
      <c r="T111" s="678"/>
      <c r="U111" s="680"/>
      <c r="V111" s="680"/>
      <c r="W111" s="680"/>
      <c r="X111" s="685"/>
      <c r="Y111" s="682"/>
      <c r="Z111" s="732"/>
    </row>
    <row r="112" spans="2:26" ht="15" customHeight="1">
      <c r="B112" s="731"/>
      <c r="C112" s="677"/>
      <c r="D112" s="686"/>
      <c r="E112" s="662"/>
      <c r="F112" s="679"/>
      <c r="G112" s="678"/>
      <c r="H112" s="680"/>
      <c r="I112" s="681"/>
      <c r="J112" s="680"/>
      <c r="K112" s="685"/>
      <c r="L112" s="682"/>
      <c r="M112" s="732"/>
      <c r="O112" s="676"/>
      <c r="P112" s="677"/>
      <c r="Q112" s="686"/>
      <c r="R112" s="662"/>
      <c r="S112" s="679"/>
      <c r="T112" s="678"/>
      <c r="U112" s="680"/>
      <c r="V112" s="680"/>
      <c r="W112" s="680"/>
      <c r="X112" s="685"/>
      <c r="Y112" s="682"/>
      <c r="Z112" s="732"/>
    </row>
    <row r="113" spans="2:26" ht="15" customHeight="1">
      <c r="B113" s="731"/>
      <c r="C113" s="677"/>
      <c r="D113" s="686"/>
      <c r="E113" s="662"/>
      <c r="F113" s="679"/>
      <c r="G113" s="678"/>
      <c r="H113" s="680"/>
      <c r="I113" s="681"/>
      <c r="J113" s="680"/>
      <c r="K113" s="685"/>
      <c r="L113" s="682"/>
      <c r="M113" s="732"/>
      <c r="O113" s="676"/>
      <c r="P113" s="677"/>
      <c r="Q113" s="686"/>
      <c r="R113" s="662"/>
      <c r="S113" s="679"/>
      <c r="T113" s="678"/>
      <c r="U113" s="680"/>
      <c r="V113" s="680"/>
      <c r="W113" s="680"/>
      <c r="X113" s="685"/>
      <c r="Y113" s="682"/>
      <c r="Z113" s="732"/>
    </row>
    <row r="114" spans="2:26" ht="15" customHeight="1">
      <c r="B114" s="731"/>
      <c r="C114" s="677"/>
      <c r="D114" s="686"/>
      <c r="E114" s="662"/>
      <c r="F114" s="679"/>
      <c r="G114" s="678"/>
      <c r="H114" s="680"/>
      <c r="I114" s="681"/>
      <c r="J114" s="680"/>
      <c r="K114" s="685"/>
      <c r="L114" s="682"/>
      <c r="M114" s="732"/>
      <c r="O114" s="676"/>
      <c r="P114" s="677"/>
      <c r="Q114" s="686"/>
      <c r="R114" s="662"/>
      <c r="S114" s="679"/>
      <c r="T114" s="678"/>
      <c r="U114" s="680"/>
      <c r="V114" s="680"/>
      <c r="W114" s="680"/>
      <c r="X114" s="685"/>
      <c r="Y114" s="682"/>
      <c r="Z114" s="732"/>
    </row>
    <row r="115" spans="2:26" ht="15" customHeight="1">
      <c r="B115" s="731"/>
      <c r="C115" s="677"/>
      <c r="D115" s="686"/>
      <c r="E115" s="662"/>
      <c r="F115" s="679"/>
      <c r="G115" s="678"/>
      <c r="H115" s="680"/>
      <c r="I115" s="681"/>
      <c r="J115" s="680"/>
      <c r="K115" s="685"/>
      <c r="L115" s="682"/>
      <c r="M115" s="732"/>
      <c r="O115" s="676"/>
      <c r="P115" s="677"/>
      <c r="Q115" s="686"/>
      <c r="R115" s="662"/>
      <c r="S115" s="679"/>
      <c r="T115" s="678"/>
      <c r="U115" s="680"/>
      <c r="V115" s="680"/>
      <c r="W115" s="680"/>
      <c r="X115" s="685"/>
      <c r="Y115" s="682"/>
      <c r="Z115" s="732"/>
    </row>
    <row r="116" spans="2:26" ht="15" customHeight="1">
      <c r="B116" s="731"/>
      <c r="C116" s="677"/>
      <c r="D116" s="686"/>
      <c r="E116" s="662"/>
      <c r="F116" s="679"/>
      <c r="G116" s="678"/>
      <c r="H116" s="680"/>
      <c r="I116" s="681"/>
      <c r="J116" s="680"/>
      <c r="K116" s="685"/>
      <c r="L116" s="682"/>
      <c r="M116" s="732"/>
      <c r="O116" s="676"/>
      <c r="P116" s="677"/>
      <c r="Q116" s="686"/>
      <c r="R116" s="662"/>
      <c r="S116" s="679"/>
      <c r="T116" s="678"/>
      <c r="U116" s="680"/>
      <c r="V116" s="680"/>
      <c r="W116" s="680"/>
      <c r="X116" s="685"/>
      <c r="Y116" s="682"/>
      <c r="Z116" s="732"/>
    </row>
    <row r="117" spans="2:26" ht="15" customHeight="1">
      <c r="B117" s="731"/>
      <c r="C117" s="677"/>
      <c r="D117" s="686"/>
      <c r="E117" s="662"/>
      <c r="F117" s="679"/>
      <c r="G117" s="678"/>
      <c r="H117" s="680"/>
      <c r="I117" s="681"/>
      <c r="J117" s="680"/>
      <c r="K117" s="685"/>
      <c r="L117" s="682"/>
      <c r="M117" s="732"/>
      <c r="O117" s="676"/>
      <c r="P117" s="677"/>
      <c r="Q117" s="686"/>
      <c r="R117" s="662"/>
      <c r="S117" s="679"/>
      <c r="T117" s="678"/>
      <c r="U117" s="680"/>
      <c r="V117" s="680"/>
      <c r="W117" s="680"/>
      <c r="X117" s="685"/>
      <c r="Y117" s="682"/>
      <c r="Z117" s="732"/>
    </row>
    <row r="118" spans="2:26" ht="15" customHeight="1">
      <c r="B118" s="731"/>
      <c r="C118" s="677"/>
      <c r="D118" s="686"/>
      <c r="E118" s="662"/>
      <c r="F118" s="679"/>
      <c r="G118" s="678"/>
      <c r="H118" s="680"/>
      <c r="I118" s="681"/>
      <c r="J118" s="680"/>
      <c r="K118" s="685"/>
      <c r="L118" s="682"/>
      <c r="M118" s="732"/>
      <c r="O118" s="676"/>
      <c r="P118" s="677"/>
      <c r="Q118" s="686"/>
      <c r="R118" s="662"/>
      <c r="S118" s="679"/>
      <c r="T118" s="678"/>
      <c r="U118" s="680"/>
      <c r="V118" s="680"/>
      <c r="W118" s="680"/>
      <c r="X118" s="685"/>
      <c r="Y118" s="682"/>
      <c r="Z118" s="732"/>
    </row>
    <row r="119" spans="2:26" ht="15" customHeight="1">
      <c r="B119" s="731"/>
      <c r="C119" s="677"/>
      <c r="D119" s="686"/>
      <c r="E119" s="662"/>
      <c r="F119" s="679"/>
      <c r="G119" s="678"/>
      <c r="H119" s="680"/>
      <c r="I119" s="681"/>
      <c r="J119" s="680"/>
      <c r="K119" s="685"/>
      <c r="L119" s="682"/>
      <c r="M119" s="732"/>
      <c r="O119" s="676"/>
      <c r="P119" s="677"/>
      <c r="Q119" s="686"/>
      <c r="R119" s="662"/>
      <c r="S119" s="679"/>
      <c r="T119" s="678"/>
      <c r="U119" s="680"/>
      <c r="V119" s="680"/>
      <c r="W119" s="680"/>
      <c r="X119" s="685"/>
      <c r="Y119" s="682"/>
      <c r="Z119" s="732"/>
    </row>
    <row r="120" spans="2:26" ht="15" customHeight="1">
      <c r="B120" s="731"/>
      <c r="C120" s="677"/>
      <c r="D120" s="686"/>
      <c r="E120" s="662"/>
      <c r="F120" s="679"/>
      <c r="G120" s="678"/>
      <c r="H120" s="680"/>
      <c r="I120" s="681"/>
      <c r="J120" s="680"/>
      <c r="K120" s="685"/>
      <c r="L120" s="682"/>
      <c r="M120" s="732"/>
      <c r="O120" s="676"/>
      <c r="P120" s="677"/>
      <c r="Q120" s="686"/>
      <c r="R120" s="662"/>
      <c r="S120" s="679"/>
      <c r="T120" s="678"/>
      <c r="U120" s="680"/>
      <c r="V120" s="680"/>
      <c r="W120" s="680"/>
      <c r="X120" s="685"/>
      <c r="Y120" s="682"/>
      <c r="Z120" s="732"/>
    </row>
    <row r="121" spans="2:26" ht="15" customHeight="1">
      <c r="B121" s="731"/>
      <c r="C121" s="677"/>
      <c r="D121" s="686"/>
      <c r="E121" s="662"/>
      <c r="F121" s="679"/>
      <c r="G121" s="678"/>
      <c r="H121" s="680"/>
      <c r="I121" s="681"/>
      <c r="J121" s="680"/>
      <c r="K121" s="685"/>
      <c r="L121" s="682"/>
      <c r="M121" s="732"/>
      <c r="O121" s="676"/>
      <c r="P121" s="677"/>
      <c r="Q121" s="686"/>
      <c r="R121" s="662"/>
      <c r="S121" s="679"/>
      <c r="T121" s="678"/>
      <c r="U121" s="680"/>
      <c r="V121" s="680"/>
      <c r="W121" s="680"/>
      <c r="X121" s="685"/>
      <c r="Y121" s="682"/>
      <c r="Z121" s="732"/>
    </row>
    <row r="122" spans="2:26" ht="15" customHeight="1">
      <c r="B122" s="731"/>
      <c r="C122" s="677"/>
      <c r="D122" s="686"/>
      <c r="E122" s="662"/>
      <c r="F122" s="679"/>
      <c r="G122" s="678"/>
      <c r="H122" s="680"/>
      <c r="I122" s="681"/>
      <c r="J122" s="680"/>
      <c r="K122" s="685"/>
      <c r="L122" s="682"/>
      <c r="M122" s="732"/>
      <c r="O122" s="676"/>
      <c r="P122" s="677"/>
      <c r="Q122" s="686"/>
      <c r="R122" s="662"/>
      <c r="S122" s="679"/>
      <c r="T122" s="678"/>
      <c r="U122" s="680"/>
      <c r="V122" s="680"/>
      <c r="W122" s="680"/>
      <c r="X122" s="685"/>
      <c r="Y122" s="682"/>
      <c r="Z122" s="732"/>
    </row>
    <row r="123" spans="2:26" ht="15" customHeight="1">
      <c r="B123" s="731"/>
      <c r="C123" s="677"/>
      <c r="D123" s="686"/>
      <c r="E123" s="662"/>
      <c r="F123" s="679"/>
      <c r="G123" s="678"/>
      <c r="H123" s="680"/>
      <c r="I123" s="681"/>
      <c r="J123" s="680"/>
      <c r="K123" s="685"/>
      <c r="L123" s="682"/>
      <c r="M123" s="732"/>
      <c r="O123" s="676"/>
      <c r="P123" s="677"/>
      <c r="Q123" s="686"/>
      <c r="R123" s="662"/>
      <c r="S123" s="679"/>
      <c r="T123" s="678"/>
      <c r="U123" s="680"/>
      <c r="V123" s="680"/>
      <c r="W123" s="680"/>
      <c r="X123" s="685"/>
      <c r="Y123" s="682"/>
      <c r="Z123" s="732"/>
    </row>
    <row r="124" spans="2:26" ht="15" customHeight="1">
      <c r="B124" s="731"/>
      <c r="C124" s="677"/>
      <c r="D124" s="686"/>
      <c r="E124" s="662"/>
      <c r="F124" s="679"/>
      <c r="G124" s="678"/>
      <c r="H124" s="680"/>
      <c r="I124" s="681"/>
      <c r="J124" s="680"/>
      <c r="K124" s="685"/>
      <c r="L124" s="682"/>
      <c r="M124" s="732"/>
      <c r="O124" s="676"/>
      <c r="P124" s="677"/>
      <c r="Q124" s="686"/>
      <c r="R124" s="662"/>
      <c r="S124" s="679"/>
      <c r="T124" s="678"/>
      <c r="U124" s="680"/>
      <c r="V124" s="680"/>
      <c r="W124" s="680"/>
      <c r="X124" s="685"/>
      <c r="Y124" s="682"/>
      <c r="Z124" s="732"/>
    </row>
    <row r="125" spans="2:26" ht="15" customHeight="1">
      <c r="B125" s="731"/>
      <c r="C125" s="677"/>
      <c r="D125" s="686"/>
      <c r="E125" s="662"/>
      <c r="F125" s="679"/>
      <c r="G125" s="678"/>
      <c r="H125" s="680"/>
      <c r="I125" s="681"/>
      <c r="J125" s="680"/>
      <c r="K125" s="685"/>
      <c r="L125" s="682"/>
      <c r="M125" s="732"/>
      <c r="O125" s="676"/>
      <c r="P125" s="677"/>
      <c r="Q125" s="686"/>
      <c r="R125" s="662"/>
      <c r="S125" s="679"/>
      <c r="T125" s="678"/>
      <c r="U125" s="680"/>
      <c r="V125" s="680"/>
      <c r="W125" s="680"/>
      <c r="X125" s="685"/>
      <c r="Y125" s="682"/>
      <c r="Z125" s="732"/>
    </row>
    <row r="126" spans="2:26" ht="15" customHeight="1">
      <c r="B126" s="731"/>
      <c r="C126" s="677"/>
      <c r="D126" s="686"/>
      <c r="E126" s="662"/>
      <c r="F126" s="679"/>
      <c r="G126" s="678"/>
      <c r="H126" s="680"/>
      <c r="I126" s="681"/>
      <c r="J126" s="680"/>
      <c r="K126" s="685"/>
      <c r="L126" s="682"/>
      <c r="M126" s="732"/>
      <c r="O126" s="676"/>
      <c r="P126" s="677"/>
      <c r="Q126" s="686"/>
      <c r="R126" s="662"/>
      <c r="S126" s="679"/>
      <c r="T126" s="678"/>
      <c r="U126" s="680"/>
      <c r="V126" s="680"/>
      <c r="W126" s="680"/>
      <c r="X126" s="685"/>
      <c r="Y126" s="682"/>
      <c r="Z126" s="732"/>
    </row>
    <row r="127" spans="2:26" ht="15" customHeight="1">
      <c r="B127" s="731"/>
      <c r="C127" s="677"/>
      <c r="D127" s="686"/>
      <c r="E127" s="662"/>
      <c r="F127" s="679"/>
      <c r="G127" s="678"/>
      <c r="H127" s="680"/>
      <c r="I127" s="681"/>
      <c r="J127" s="680"/>
      <c r="K127" s="685"/>
      <c r="L127" s="682"/>
      <c r="M127" s="732"/>
      <c r="O127" s="676"/>
      <c r="P127" s="677"/>
      <c r="Q127" s="686"/>
      <c r="R127" s="662"/>
      <c r="S127" s="679"/>
      <c r="T127" s="678"/>
      <c r="U127" s="680"/>
      <c r="V127" s="680"/>
      <c r="W127" s="680"/>
      <c r="X127" s="685"/>
      <c r="Y127" s="682"/>
      <c r="Z127" s="732"/>
    </row>
    <row r="128" spans="2:26" ht="15" customHeight="1">
      <c r="B128" s="731"/>
      <c r="C128" s="677"/>
      <c r="D128" s="686"/>
      <c r="E128" s="662"/>
      <c r="F128" s="679"/>
      <c r="G128" s="678"/>
      <c r="H128" s="680"/>
      <c r="I128" s="681"/>
      <c r="J128" s="680"/>
      <c r="K128" s="685"/>
      <c r="L128" s="682"/>
      <c r="M128" s="732"/>
      <c r="O128" s="676"/>
      <c r="P128" s="677"/>
      <c r="Q128" s="686"/>
      <c r="R128" s="662"/>
      <c r="S128" s="679"/>
      <c r="T128" s="678"/>
      <c r="U128" s="680"/>
      <c r="V128" s="680"/>
      <c r="W128" s="680"/>
      <c r="X128" s="685"/>
      <c r="Y128" s="682"/>
      <c r="Z128" s="732"/>
    </row>
    <row r="129" spans="2:26" ht="15" customHeight="1">
      <c r="B129" s="731"/>
      <c r="C129" s="677"/>
      <c r="D129" s="686"/>
      <c r="E129" s="662"/>
      <c r="F129" s="679"/>
      <c r="G129" s="678"/>
      <c r="H129" s="680"/>
      <c r="I129" s="681"/>
      <c r="J129" s="680"/>
      <c r="K129" s="685"/>
      <c r="L129" s="682"/>
      <c r="M129" s="732"/>
      <c r="O129" s="676"/>
      <c r="P129" s="677"/>
      <c r="Q129" s="686"/>
      <c r="R129" s="662"/>
      <c r="S129" s="679"/>
      <c r="T129" s="678"/>
      <c r="U129" s="680"/>
      <c r="V129" s="680"/>
      <c r="W129" s="680"/>
      <c r="X129" s="685"/>
      <c r="Y129" s="682"/>
      <c r="Z129" s="732"/>
    </row>
    <row r="130" spans="2:26" ht="15" customHeight="1">
      <c r="B130" s="731"/>
      <c r="C130" s="677"/>
      <c r="D130" s="686"/>
      <c r="E130" s="662"/>
      <c r="F130" s="679"/>
      <c r="G130" s="678"/>
      <c r="H130" s="680"/>
      <c r="I130" s="681"/>
      <c r="J130" s="680"/>
      <c r="K130" s="685"/>
      <c r="L130" s="682"/>
      <c r="M130" s="732"/>
      <c r="O130" s="676"/>
      <c r="P130" s="677"/>
      <c r="Q130" s="686"/>
      <c r="R130" s="662"/>
      <c r="S130" s="679"/>
      <c r="T130" s="678"/>
      <c r="U130" s="680"/>
      <c r="V130" s="680"/>
      <c r="W130" s="680"/>
      <c r="X130" s="685"/>
      <c r="Y130" s="682"/>
      <c r="Z130" s="732"/>
    </row>
    <row r="131" spans="2:26" ht="15" customHeight="1">
      <c r="B131" s="731"/>
      <c r="C131" s="677"/>
      <c r="D131" s="686"/>
      <c r="E131" s="662"/>
      <c r="F131" s="679"/>
      <c r="G131" s="678"/>
      <c r="H131" s="680"/>
      <c r="I131" s="681"/>
      <c r="J131" s="680"/>
      <c r="K131" s="685"/>
      <c r="L131" s="682"/>
      <c r="M131" s="732"/>
      <c r="O131" s="676"/>
      <c r="P131" s="677"/>
      <c r="Q131" s="686"/>
      <c r="R131" s="662"/>
      <c r="S131" s="679"/>
      <c r="T131" s="678"/>
      <c r="U131" s="680"/>
      <c r="V131" s="680"/>
      <c r="W131" s="680"/>
      <c r="X131" s="685"/>
      <c r="Y131" s="682"/>
      <c r="Z131" s="732"/>
    </row>
    <row r="132" spans="2:26" ht="15" customHeight="1">
      <c r="B132" s="731"/>
      <c r="C132" s="677"/>
      <c r="D132" s="686"/>
      <c r="E132" s="662"/>
      <c r="F132" s="679"/>
      <c r="G132" s="678"/>
      <c r="H132" s="680"/>
      <c r="I132" s="681"/>
      <c r="J132" s="680"/>
      <c r="K132" s="685"/>
      <c r="L132" s="682"/>
      <c r="M132" s="732"/>
      <c r="O132" s="676"/>
      <c r="P132" s="677"/>
      <c r="Q132" s="686"/>
      <c r="R132" s="662"/>
      <c r="S132" s="679"/>
      <c r="T132" s="678"/>
      <c r="U132" s="680"/>
      <c r="V132" s="680"/>
      <c r="W132" s="680"/>
      <c r="X132" s="685"/>
      <c r="Y132" s="682"/>
      <c r="Z132" s="732"/>
    </row>
    <row r="133" spans="2:26" ht="15" customHeight="1">
      <c r="B133" s="731"/>
      <c r="C133" s="677"/>
      <c r="D133" s="686"/>
      <c r="E133" s="662"/>
      <c r="F133" s="679"/>
      <c r="G133" s="678"/>
      <c r="H133" s="680"/>
      <c r="I133" s="681"/>
      <c r="J133" s="680"/>
      <c r="K133" s="685"/>
      <c r="L133" s="682"/>
      <c r="M133" s="732"/>
      <c r="O133" s="676"/>
      <c r="P133" s="677"/>
      <c r="Q133" s="686"/>
      <c r="R133" s="662"/>
      <c r="S133" s="679"/>
      <c r="T133" s="678"/>
      <c r="U133" s="680"/>
      <c r="V133" s="680"/>
      <c r="W133" s="680"/>
      <c r="X133" s="685"/>
      <c r="Y133" s="682"/>
      <c r="Z133" s="732"/>
    </row>
    <row r="134" spans="2:26" ht="15" customHeight="1">
      <c r="B134" s="731"/>
      <c r="C134" s="677"/>
      <c r="D134" s="686"/>
      <c r="E134" s="662"/>
      <c r="F134" s="679"/>
      <c r="G134" s="678"/>
      <c r="H134" s="680"/>
      <c r="I134" s="681"/>
      <c r="J134" s="680"/>
      <c r="K134" s="685"/>
      <c r="L134" s="682"/>
      <c r="M134" s="732"/>
      <c r="O134" s="676"/>
      <c r="P134" s="677"/>
      <c r="Q134" s="686"/>
      <c r="R134" s="662"/>
      <c r="S134" s="679"/>
      <c r="T134" s="678"/>
      <c r="U134" s="680"/>
      <c r="V134" s="680"/>
      <c r="W134" s="680"/>
      <c r="X134" s="685"/>
      <c r="Y134" s="682"/>
      <c r="Z134" s="732"/>
    </row>
    <row r="135" spans="2:26" ht="15" customHeight="1">
      <c r="B135" s="731"/>
      <c r="C135" s="677"/>
      <c r="D135" s="686"/>
      <c r="E135" s="662"/>
      <c r="F135" s="679"/>
      <c r="G135" s="678"/>
      <c r="H135" s="680"/>
      <c r="I135" s="681"/>
      <c r="J135" s="680"/>
      <c r="K135" s="685"/>
      <c r="L135" s="682"/>
      <c r="M135" s="732"/>
      <c r="O135" s="676"/>
      <c r="P135" s="677"/>
      <c r="Q135" s="686"/>
      <c r="R135" s="662"/>
      <c r="S135" s="679"/>
      <c r="T135" s="678"/>
      <c r="U135" s="680"/>
      <c r="V135" s="680"/>
      <c r="W135" s="680"/>
      <c r="X135" s="685"/>
      <c r="Y135" s="682"/>
      <c r="Z135" s="732"/>
    </row>
    <row r="136" spans="2:26" ht="15" customHeight="1">
      <c r="B136" s="731"/>
      <c r="C136" s="677"/>
      <c r="D136" s="686"/>
      <c r="E136" s="662"/>
      <c r="F136" s="679"/>
      <c r="G136" s="678"/>
      <c r="H136" s="680"/>
      <c r="I136" s="681"/>
      <c r="J136" s="680"/>
      <c r="K136" s="685"/>
      <c r="L136" s="682"/>
      <c r="M136" s="732"/>
      <c r="O136" s="676"/>
      <c r="P136" s="677"/>
      <c r="Q136" s="686"/>
      <c r="R136" s="662"/>
      <c r="S136" s="679"/>
      <c r="T136" s="678"/>
      <c r="U136" s="680"/>
      <c r="V136" s="680"/>
      <c r="W136" s="680"/>
      <c r="X136" s="685"/>
      <c r="Y136" s="682"/>
      <c r="Z136" s="732"/>
    </row>
    <row r="137" spans="2:26" ht="15" customHeight="1">
      <c r="B137" s="731"/>
      <c r="C137" s="677"/>
      <c r="D137" s="686"/>
      <c r="E137" s="662"/>
      <c r="F137" s="679"/>
      <c r="G137" s="678"/>
      <c r="H137" s="680"/>
      <c r="I137" s="681"/>
      <c r="J137" s="680"/>
      <c r="K137" s="685"/>
      <c r="L137" s="682"/>
      <c r="M137" s="732"/>
      <c r="O137" s="676"/>
      <c r="P137" s="677"/>
      <c r="Q137" s="686"/>
      <c r="R137" s="662"/>
      <c r="S137" s="679"/>
      <c r="T137" s="678"/>
      <c r="U137" s="680"/>
      <c r="V137" s="680"/>
      <c r="W137" s="680"/>
      <c r="X137" s="685"/>
      <c r="Y137" s="682"/>
      <c r="Z137" s="732"/>
    </row>
    <row r="138" spans="2:26" ht="15" customHeight="1">
      <c r="B138" s="731"/>
      <c r="C138" s="677"/>
      <c r="D138" s="686"/>
      <c r="E138" s="662"/>
      <c r="F138" s="679"/>
      <c r="G138" s="678"/>
      <c r="H138" s="680"/>
      <c r="I138" s="681"/>
      <c r="J138" s="680"/>
      <c r="K138" s="685"/>
      <c r="L138" s="682"/>
      <c r="M138" s="732"/>
      <c r="O138" s="676"/>
      <c r="P138" s="677"/>
      <c r="Q138" s="686"/>
      <c r="R138" s="662"/>
      <c r="S138" s="679"/>
      <c r="T138" s="678"/>
      <c r="U138" s="680"/>
      <c r="V138" s="680"/>
      <c r="W138" s="680"/>
      <c r="X138" s="685"/>
      <c r="Y138" s="682"/>
      <c r="Z138" s="732"/>
    </row>
    <row r="139" spans="2:26" ht="15" customHeight="1">
      <c r="B139" s="731"/>
      <c r="C139" s="677"/>
      <c r="D139" s="686"/>
      <c r="E139" s="662"/>
      <c r="F139" s="679"/>
      <c r="G139" s="678"/>
      <c r="H139" s="680"/>
      <c r="I139" s="681"/>
      <c r="J139" s="680"/>
      <c r="K139" s="685"/>
      <c r="L139" s="682"/>
      <c r="M139" s="732"/>
      <c r="O139" s="676"/>
      <c r="P139" s="677"/>
      <c r="Q139" s="686"/>
      <c r="R139" s="662"/>
      <c r="S139" s="679"/>
      <c r="T139" s="678"/>
      <c r="U139" s="680"/>
      <c r="V139" s="680"/>
      <c r="W139" s="680"/>
      <c r="X139" s="685"/>
      <c r="Y139" s="682"/>
      <c r="Z139" s="732"/>
    </row>
    <row r="140" spans="2:26" ht="15" customHeight="1">
      <c r="B140" s="731"/>
      <c r="C140" s="677"/>
      <c r="D140" s="686"/>
      <c r="E140" s="662"/>
      <c r="F140" s="679"/>
      <c r="G140" s="678"/>
      <c r="H140" s="680"/>
      <c r="I140" s="681"/>
      <c r="J140" s="680"/>
      <c r="K140" s="685"/>
      <c r="L140" s="682"/>
      <c r="M140" s="732"/>
      <c r="O140" s="676"/>
      <c r="P140" s="677"/>
      <c r="Q140" s="686"/>
      <c r="R140" s="662"/>
      <c r="S140" s="679"/>
      <c r="T140" s="678"/>
      <c r="U140" s="680"/>
      <c r="V140" s="680"/>
      <c r="W140" s="680"/>
      <c r="X140" s="685"/>
      <c r="Y140" s="682"/>
      <c r="Z140" s="732"/>
    </row>
    <row r="141" spans="2:26" ht="15" customHeight="1">
      <c r="B141" s="731"/>
      <c r="C141" s="677"/>
      <c r="D141" s="686"/>
      <c r="E141" s="662"/>
      <c r="F141" s="679"/>
      <c r="G141" s="678"/>
      <c r="H141" s="680"/>
      <c r="I141" s="681"/>
      <c r="J141" s="680"/>
      <c r="K141" s="685"/>
      <c r="L141" s="682"/>
      <c r="M141" s="732"/>
      <c r="O141" s="676"/>
      <c r="P141" s="677"/>
      <c r="Q141" s="686"/>
      <c r="R141" s="662"/>
      <c r="S141" s="679"/>
      <c r="T141" s="678"/>
      <c r="U141" s="680"/>
      <c r="V141" s="680"/>
      <c r="W141" s="680"/>
      <c r="X141" s="685"/>
      <c r="Y141" s="682"/>
      <c r="Z141" s="732"/>
    </row>
    <row r="142" spans="2:26" ht="15" customHeight="1">
      <c r="B142" s="731"/>
      <c r="C142" s="677"/>
      <c r="D142" s="686"/>
      <c r="E142" s="662"/>
      <c r="F142" s="679"/>
      <c r="G142" s="678"/>
      <c r="H142" s="680"/>
      <c r="I142" s="681"/>
      <c r="J142" s="680"/>
      <c r="K142" s="685"/>
      <c r="L142" s="682"/>
      <c r="M142" s="732"/>
      <c r="O142" s="676"/>
      <c r="P142" s="677"/>
      <c r="Q142" s="686"/>
      <c r="R142" s="662"/>
      <c r="S142" s="679"/>
      <c r="T142" s="678"/>
      <c r="U142" s="680"/>
      <c r="V142" s="680"/>
      <c r="W142" s="680"/>
      <c r="X142" s="685"/>
      <c r="Y142" s="682"/>
      <c r="Z142" s="732"/>
    </row>
    <row r="143" spans="2:26" ht="15" customHeight="1">
      <c r="B143" s="731"/>
      <c r="C143" s="677"/>
      <c r="D143" s="686"/>
      <c r="E143" s="662"/>
      <c r="F143" s="679"/>
      <c r="G143" s="678"/>
      <c r="H143" s="680"/>
      <c r="I143" s="681"/>
      <c r="J143" s="680"/>
      <c r="K143" s="685"/>
      <c r="L143" s="682"/>
      <c r="M143" s="732"/>
      <c r="O143" s="676"/>
      <c r="P143" s="677"/>
      <c r="Q143" s="686"/>
      <c r="R143" s="662"/>
      <c r="S143" s="679"/>
      <c r="T143" s="678"/>
      <c r="U143" s="680"/>
      <c r="V143" s="680"/>
      <c r="W143" s="680"/>
      <c r="X143" s="685"/>
      <c r="Y143" s="682"/>
      <c r="Z143" s="732"/>
    </row>
    <row r="144" spans="2:26" ht="15" customHeight="1">
      <c r="B144" s="731"/>
      <c r="C144" s="677"/>
      <c r="D144" s="686"/>
      <c r="E144" s="662"/>
      <c r="F144" s="679"/>
      <c r="G144" s="678"/>
      <c r="H144" s="680"/>
      <c r="I144" s="681"/>
      <c r="J144" s="680"/>
      <c r="K144" s="685"/>
      <c r="L144" s="682"/>
      <c r="M144" s="732"/>
      <c r="O144" s="676"/>
      <c r="P144" s="677"/>
      <c r="Q144" s="686"/>
      <c r="R144" s="662"/>
      <c r="S144" s="679"/>
      <c r="T144" s="678"/>
      <c r="U144" s="680"/>
      <c r="V144" s="680"/>
      <c r="W144" s="680"/>
      <c r="X144" s="685"/>
      <c r="Y144" s="682"/>
      <c r="Z144" s="732"/>
    </row>
    <row r="145" spans="2:26" ht="15" customHeight="1">
      <c r="B145" s="731"/>
      <c r="C145" s="677"/>
      <c r="D145" s="686"/>
      <c r="E145" s="662"/>
      <c r="F145" s="679"/>
      <c r="G145" s="678"/>
      <c r="H145" s="680"/>
      <c r="I145" s="681"/>
      <c r="J145" s="680"/>
      <c r="K145" s="685"/>
      <c r="L145" s="682"/>
      <c r="M145" s="732"/>
      <c r="O145" s="676"/>
      <c r="P145" s="677"/>
      <c r="Q145" s="686"/>
      <c r="R145" s="662"/>
      <c r="S145" s="679"/>
      <c r="T145" s="678"/>
      <c r="U145" s="680"/>
      <c r="V145" s="680"/>
      <c r="W145" s="680"/>
      <c r="X145" s="685"/>
      <c r="Y145" s="682"/>
      <c r="Z145" s="732"/>
    </row>
    <row r="146" spans="2:26" ht="15" customHeight="1">
      <c r="B146" s="731"/>
      <c r="C146" s="677"/>
      <c r="D146" s="686"/>
      <c r="E146" s="662"/>
      <c r="F146" s="679"/>
      <c r="G146" s="678"/>
      <c r="H146" s="680"/>
      <c r="I146" s="681"/>
      <c r="J146" s="680"/>
      <c r="K146" s="685"/>
      <c r="L146" s="682"/>
      <c r="M146" s="732"/>
      <c r="O146" s="676"/>
      <c r="P146" s="677"/>
      <c r="Q146" s="686"/>
      <c r="R146" s="662"/>
      <c r="S146" s="679"/>
      <c r="T146" s="678"/>
      <c r="U146" s="680"/>
      <c r="V146" s="680"/>
      <c r="W146" s="680"/>
      <c r="X146" s="685"/>
      <c r="Y146" s="682"/>
      <c r="Z146" s="732"/>
    </row>
    <row r="147" spans="2:26" ht="15" customHeight="1">
      <c r="B147" s="731"/>
      <c r="C147" s="677"/>
      <c r="D147" s="1024"/>
      <c r="E147" s="662"/>
      <c r="F147" s="679"/>
      <c r="G147" s="678"/>
      <c r="H147" s="680"/>
      <c r="I147" s="681"/>
      <c r="J147" s="680"/>
      <c r="K147" s="685"/>
      <c r="L147" s="682"/>
      <c r="M147" s="732"/>
      <c r="O147" s="676"/>
      <c r="P147" s="677"/>
      <c r="Q147" s="686"/>
      <c r="R147" s="662"/>
      <c r="S147" s="679"/>
      <c r="T147" s="678"/>
      <c r="U147" s="680"/>
      <c r="V147" s="680"/>
      <c r="W147" s="680"/>
      <c r="X147" s="685"/>
      <c r="Y147" s="682"/>
      <c r="Z147" s="732"/>
    </row>
    <row r="148" spans="2:26" ht="15" customHeight="1">
      <c r="B148" s="731"/>
      <c r="C148" s="677"/>
      <c r="D148" s="686"/>
      <c r="E148" s="662"/>
      <c r="F148" s="679"/>
      <c r="G148" s="678"/>
      <c r="H148" s="680"/>
      <c r="I148" s="681"/>
      <c r="J148" s="680"/>
      <c r="K148" s="685"/>
      <c r="L148" s="682"/>
      <c r="M148" s="732"/>
      <c r="O148" s="676"/>
      <c r="P148" s="677"/>
      <c r="Q148" s="686"/>
      <c r="R148" s="662"/>
      <c r="S148" s="679"/>
      <c r="T148" s="678"/>
      <c r="U148" s="680"/>
      <c r="V148" s="680"/>
      <c r="W148" s="680"/>
      <c r="X148" s="685"/>
      <c r="Y148" s="682"/>
      <c r="Z148" s="732"/>
    </row>
    <row r="149" spans="2:26" ht="15" customHeight="1">
      <c r="B149" s="731"/>
      <c r="C149" s="677"/>
      <c r="D149" s="686"/>
      <c r="E149" s="662"/>
      <c r="F149" s="679"/>
      <c r="G149" s="678"/>
      <c r="H149" s="680"/>
      <c r="I149" s="681"/>
      <c r="J149" s="680"/>
      <c r="K149" s="685"/>
      <c r="L149" s="682"/>
      <c r="M149" s="732"/>
      <c r="O149" s="676"/>
      <c r="P149" s="677"/>
      <c r="Q149" s="686"/>
      <c r="R149" s="662"/>
      <c r="S149" s="679"/>
      <c r="T149" s="678"/>
      <c r="U149" s="680"/>
      <c r="V149" s="680"/>
      <c r="W149" s="680"/>
      <c r="X149" s="685"/>
      <c r="Y149" s="682"/>
      <c r="Z149" s="732"/>
    </row>
    <row r="150" spans="2:26" ht="15" customHeight="1">
      <c r="B150" s="731"/>
      <c r="C150" s="677"/>
      <c r="D150" s="686"/>
      <c r="E150" s="662"/>
      <c r="F150" s="679"/>
      <c r="G150" s="678"/>
      <c r="H150" s="680"/>
      <c r="I150" s="681"/>
      <c r="J150" s="680"/>
      <c r="K150" s="685"/>
      <c r="L150" s="682"/>
      <c r="M150" s="732"/>
      <c r="O150" s="676"/>
      <c r="P150" s="677"/>
      <c r="Q150" s="686"/>
      <c r="R150" s="662"/>
      <c r="S150" s="679"/>
      <c r="T150" s="678"/>
      <c r="U150" s="680"/>
      <c r="V150" s="680"/>
      <c r="W150" s="680"/>
      <c r="X150" s="685"/>
      <c r="Y150" s="682"/>
      <c r="Z150" s="732"/>
    </row>
    <row r="151" spans="2:26" ht="15" customHeight="1">
      <c r="B151" s="731"/>
      <c r="C151" s="677"/>
      <c r="D151" s="1024"/>
      <c r="E151" s="662"/>
      <c r="F151" s="679"/>
      <c r="G151" s="678"/>
      <c r="H151" s="680"/>
      <c r="I151" s="681"/>
      <c r="J151" s="680"/>
      <c r="K151" s="685"/>
      <c r="L151" s="682"/>
      <c r="M151" s="732"/>
      <c r="O151" s="676"/>
      <c r="P151" s="677"/>
      <c r="Q151" s="1024"/>
      <c r="R151" s="662"/>
      <c r="S151" s="679"/>
      <c r="T151" s="678"/>
      <c r="U151" s="680"/>
      <c r="V151" s="680"/>
      <c r="W151" s="680"/>
      <c r="X151" s="685"/>
      <c r="Y151" s="682"/>
      <c r="Z151" s="732"/>
    </row>
    <row r="152" spans="2:26" ht="15" customHeight="1">
      <c r="B152" s="731"/>
      <c r="C152" s="677"/>
      <c r="D152" s="1024"/>
      <c r="E152" s="662"/>
      <c r="F152" s="679"/>
      <c r="G152" s="678"/>
      <c r="H152" s="680"/>
      <c r="I152" s="681"/>
      <c r="J152" s="680"/>
      <c r="K152" s="685"/>
      <c r="L152" s="682"/>
      <c r="M152" s="732"/>
      <c r="O152" s="676"/>
      <c r="P152" s="677"/>
      <c r="Q152" s="686"/>
      <c r="R152" s="662"/>
      <c r="S152" s="679"/>
      <c r="T152" s="678"/>
      <c r="U152" s="680"/>
      <c r="V152" s="680"/>
      <c r="W152" s="680"/>
      <c r="X152" s="685"/>
      <c r="Y152" s="682"/>
      <c r="Z152" s="732"/>
    </row>
    <row r="153" spans="2:26" ht="15" customHeight="1" thickBot="1">
      <c r="B153" s="1025"/>
      <c r="C153" s="1026"/>
      <c r="D153" s="1027"/>
      <c r="E153" s="1028"/>
      <c r="F153" s="1029"/>
      <c r="G153" s="1030"/>
      <c r="H153" s="1031"/>
      <c r="I153" s="1032"/>
      <c r="J153" s="1031"/>
      <c r="K153" s="1033"/>
      <c r="L153" s="1034"/>
      <c r="M153" s="1035"/>
      <c r="O153" s="676"/>
      <c r="P153" s="677"/>
      <c r="Q153" s="686"/>
      <c r="R153" s="662"/>
      <c r="S153" s="679"/>
      <c r="T153" s="678"/>
      <c r="U153" s="680"/>
      <c r="V153" s="680"/>
      <c r="W153" s="680"/>
      <c r="X153" s="685"/>
      <c r="Y153" s="682"/>
      <c r="Z153" s="1036"/>
    </row>
    <row r="154" spans="2:26">
      <c r="O154" s="676"/>
      <c r="P154" s="677"/>
      <c r="Q154" s="686"/>
      <c r="R154" s="662"/>
      <c r="S154" s="679"/>
      <c r="T154" s="678"/>
      <c r="U154" s="680"/>
      <c r="V154" s="680"/>
      <c r="W154" s="680"/>
      <c r="X154" s="685"/>
      <c r="Y154" s="682"/>
      <c r="Z154" s="732"/>
    </row>
    <row r="155" spans="2:26">
      <c r="B155" s="230" t="s">
        <v>1396</v>
      </c>
      <c r="O155" s="676"/>
      <c r="P155" s="677"/>
      <c r="Q155" s="1024"/>
      <c r="R155" s="662"/>
      <c r="S155" s="679"/>
      <c r="T155" s="678"/>
      <c r="U155" s="680"/>
      <c r="V155" s="680"/>
      <c r="W155" s="680"/>
      <c r="X155" s="685"/>
      <c r="Y155" s="682"/>
      <c r="Z155" s="732"/>
    </row>
    <row r="156" spans="2:26">
      <c r="B156" s="230" t="s">
        <v>1397</v>
      </c>
      <c r="O156" s="676"/>
      <c r="P156" s="677"/>
      <c r="Q156" s="1024"/>
      <c r="R156" s="662"/>
      <c r="S156" s="679"/>
      <c r="T156" s="678"/>
      <c r="U156" s="680"/>
      <c r="V156" s="680"/>
      <c r="W156" s="680"/>
      <c r="X156" s="685"/>
      <c r="Y156" s="682"/>
      <c r="Z156" s="732"/>
    </row>
    <row r="157" spans="2:26" ht="13" thickBot="1">
      <c r="O157" s="1037"/>
      <c r="P157" s="1038"/>
      <c r="Q157" s="1039"/>
      <c r="R157" s="1040"/>
      <c r="S157" s="1041"/>
      <c r="T157" s="1042"/>
      <c r="U157" s="1043"/>
      <c r="V157" s="1043"/>
      <c r="W157" s="1043"/>
      <c r="X157" s="1044"/>
      <c r="Y157" s="1045"/>
      <c r="Z157" s="1035"/>
    </row>
    <row r="158" spans="2:26" ht="13">
      <c r="B158" s="687" t="s">
        <v>1398</v>
      </c>
    </row>
    <row r="159" spans="2:26">
      <c r="B159" s="688" t="s">
        <v>1399</v>
      </c>
    </row>
    <row r="160" spans="2:26">
      <c r="B160" s="688" t="s">
        <v>1400</v>
      </c>
    </row>
    <row r="161" spans="2:25">
      <c r="B161" s="688"/>
    </row>
    <row r="162" spans="2:25" ht="14">
      <c r="J162" s="639" t="s">
        <v>1401</v>
      </c>
      <c r="K162" s="1068">
        <v>1079754</v>
      </c>
      <c r="L162" s="971"/>
      <c r="M162" s="971"/>
    </row>
    <row r="163" spans="2:25" ht="14">
      <c r="J163" s="639" t="s">
        <v>1402</v>
      </c>
      <c r="K163" s="1069">
        <v>6529556</v>
      </c>
      <c r="L163" s="689"/>
      <c r="M163" s="689"/>
    </row>
    <row r="164" spans="2:25">
      <c r="K164" s="68"/>
    </row>
    <row r="165" spans="2:25" ht="14">
      <c r="F165" s="1338" t="s">
        <v>1403</v>
      </c>
      <c r="G165" s="1339"/>
      <c r="H165" s="1339"/>
      <c r="I165" s="1339"/>
      <c r="J165" s="1340"/>
      <c r="K165" s="1070">
        <v>0.16539999999999999</v>
      </c>
      <c r="L165" s="972"/>
      <c r="M165" s="972"/>
    </row>
    <row r="166" spans="2:25" ht="14">
      <c r="F166" s="1338" t="s">
        <v>1404</v>
      </c>
      <c r="G166" s="1339"/>
      <c r="H166" s="1339"/>
      <c r="I166" s="1339"/>
      <c r="J166" s="1340"/>
      <c r="K166" s="973">
        <f t="array" ref="K166">SUM(IF(E$14:E153="2 TIER",IF(F$14:F153="F",1,0)))</f>
        <v>4</v>
      </c>
      <c r="L166" s="974"/>
      <c r="M166" s="974"/>
      <c r="W166" s="639" t="s">
        <v>1401</v>
      </c>
      <c r="X166" s="1068">
        <v>851013</v>
      </c>
      <c r="Y166" s="971"/>
    </row>
    <row r="167" spans="2:25" ht="14">
      <c r="F167" s="1338" t="s">
        <v>1405</v>
      </c>
      <c r="G167" s="1339"/>
      <c r="H167" s="1339"/>
      <c r="I167" s="1339"/>
      <c r="J167" s="1340"/>
      <c r="K167" s="973">
        <f t="array" ref="K167">SUM(IF(E$14:E153&lt;&gt;"1 TIER",IF(G$14:G153="F",1,0)))</f>
        <v>19</v>
      </c>
      <c r="L167" s="974"/>
      <c r="M167" s="974"/>
      <c r="W167" s="639" t="s">
        <v>1402</v>
      </c>
      <c r="X167" s="1069">
        <v>6529556</v>
      </c>
      <c r="Y167" s="689"/>
    </row>
    <row r="168" spans="2:25" ht="14">
      <c r="F168" s="1338" t="s">
        <v>1406</v>
      </c>
      <c r="G168" s="1339"/>
      <c r="H168" s="1339"/>
      <c r="I168" s="1339"/>
      <c r="J168" s="1340"/>
      <c r="K168" s="973">
        <f t="array" ref="K168">SUM(IF(E$14:E153="1 TIER",IF((F$14:F153="F")+(G$14:G153="F"),1,0)))</f>
        <v>1</v>
      </c>
      <c r="L168" s="974"/>
      <c r="M168" s="974"/>
      <c r="X168" s="68"/>
    </row>
    <row r="169" spans="2:25" ht="14">
      <c r="F169" s="1338" t="s">
        <v>1407</v>
      </c>
      <c r="G169" s="1339"/>
      <c r="H169" s="1339"/>
      <c r="I169" s="1339"/>
      <c r="J169" s="1340"/>
      <c r="K169" s="973" cm="1">
        <f t="array" ref="K169">SUM(IF((F$14:F153="F")+(G$14:G153="F"),1,0))</f>
        <v>22</v>
      </c>
      <c r="L169" s="974"/>
      <c r="M169" s="974"/>
      <c r="S169" s="1338" t="s">
        <v>1403</v>
      </c>
      <c r="T169" s="1339"/>
      <c r="U169" s="1339"/>
      <c r="V169" s="1339"/>
      <c r="W169" s="1340"/>
      <c r="X169" s="1070">
        <v>0.1303</v>
      </c>
      <c r="Y169" s="972"/>
    </row>
    <row r="170" spans="2:25" ht="14">
      <c r="S170" s="1338" t="s">
        <v>1404</v>
      </c>
      <c r="T170" s="1339"/>
      <c r="U170" s="1339"/>
      <c r="V170" s="1339"/>
      <c r="W170" s="1340"/>
      <c r="X170" s="973" cm="1">
        <f t="array" ref="X170">SUM(IF(R$14:R157="2 TIER",IF(S$15:S157="F",1,0)))</f>
        <v>2</v>
      </c>
      <c r="Y170" s="974"/>
    </row>
    <row r="171" spans="2:25" ht="14.5" thickBot="1">
      <c r="B171" s="620" t="s">
        <v>1111</v>
      </c>
      <c r="S171" s="1338" t="s">
        <v>1405</v>
      </c>
      <c r="T171" s="1339"/>
      <c r="U171" s="1339"/>
      <c r="V171" s="1339"/>
      <c r="W171" s="1340"/>
      <c r="X171" s="973" cm="1">
        <f t="array" ref="X171">SUM(IF(R$14:R157&lt;&gt;"1 TIER",IF(T$14:T157="F",1,0)))</f>
        <v>15</v>
      </c>
      <c r="Y171" s="974"/>
    </row>
    <row r="172" spans="2:25" ht="14.5" thickBot="1">
      <c r="B172" s="625"/>
      <c r="C172" s="243"/>
      <c r="D172" s="243"/>
      <c r="E172" s="243"/>
      <c r="F172" s="242"/>
      <c r="S172" s="1338" t="s">
        <v>1406</v>
      </c>
      <c r="T172" s="1339"/>
      <c r="U172" s="1339"/>
      <c r="V172" s="1339"/>
      <c r="W172" s="1340"/>
      <c r="X172" s="973" cm="1">
        <f t="array" ref="X172">SUM(IF(R$14:R157="1 TIER",IF((S$14:S157="F")+(T$14:T157="F"),1,0)))</f>
        <v>1</v>
      </c>
      <c r="Y172" s="974"/>
    </row>
    <row r="173" spans="2:25" ht="14.5" thickBot="1">
      <c r="B173" s="629" t="s">
        <v>1486</v>
      </c>
      <c r="C173" s="627"/>
      <c r="D173" s="627"/>
      <c r="E173" s="627"/>
      <c r="F173" s="630"/>
      <c r="S173" s="1338" t="s">
        <v>1407</v>
      </c>
      <c r="T173" s="1339"/>
      <c r="U173" s="1339"/>
      <c r="V173" s="1339"/>
      <c r="W173" s="1340"/>
      <c r="X173" s="973" cm="1">
        <f t="array" ref="X173">SUM(IF((S$14:S157="F")+(T$14:T157="F"),1,0))</f>
        <v>18</v>
      </c>
      <c r="Y173" s="974"/>
    </row>
    <row r="174" spans="2:25">
      <c r="B174" s="629"/>
      <c r="C174" s="627"/>
      <c r="D174" s="627"/>
      <c r="E174" s="627"/>
      <c r="F174" s="630"/>
    </row>
    <row r="175" spans="2:25" ht="13">
      <c r="B175" s="634"/>
      <c r="C175" s="635"/>
      <c r="D175" s="635"/>
      <c r="E175" s="635"/>
      <c r="F175" s="636"/>
      <c r="O175" s="594" t="s">
        <v>1111</v>
      </c>
    </row>
    <row r="176" spans="2:25" ht="13">
      <c r="B176" s="637"/>
      <c r="O176" s="621"/>
      <c r="P176" s="623"/>
      <c r="Q176" s="623"/>
      <c r="R176" s="623"/>
      <c r="S176" s="624"/>
    </row>
    <row r="177" spans="2:19">
      <c r="B177" s="1064"/>
      <c r="C177" s="1056"/>
      <c r="D177" s="623"/>
      <c r="E177" s="623"/>
      <c r="F177" s="624"/>
      <c r="O177" s="626"/>
      <c r="P177" s="627"/>
      <c r="Q177" s="627"/>
      <c r="R177" s="627"/>
      <c r="S177" s="628"/>
    </row>
    <row r="178" spans="2:19">
      <c r="B178" s="1054" t="s">
        <v>45</v>
      </c>
      <c r="C178"/>
      <c r="D178" s="240"/>
      <c r="E178" s="240"/>
      <c r="F178" s="1058"/>
      <c r="O178" s="626"/>
      <c r="P178" s="627"/>
      <c r="Q178" s="627"/>
      <c r="R178" s="627"/>
      <c r="S178" s="628"/>
    </row>
    <row r="179" spans="2:19">
      <c r="B179" s="1054"/>
      <c r="C179" s="241"/>
      <c r="D179" s="240"/>
      <c r="E179" s="240"/>
      <c r="F179" s="1058"/>
      <c r="O179" s="626"/>
      <c r="P179" s="627"/>
      <c r="Q179" s="627"/>
      <c r="R179" s="627"/>
      <c r="S179" s="628"/>
    </row>
    <row r="180" spans="2:19">
      <c r="B180" s="1054"/>
      <c r="C180" s="241"/>
      <c r="D180" s="240"/>
      <c r="E180" s="240"/>
      <c r="F180" s="1058"/>
      <c r="O180" s="1065"/>
      <c r="S180" s="1066"/>
    </row>
    <row r="181" spans="2:19">
      <c r="B181" s="1054" t="s">
        <v>46</v>
      </c>
      <c r="C181"/>
      <c r="D181" s="240"/>
      <c r="E181" s="240"/>
      <c r="F181" s="1058"/>
      <c r="O181" s="1067"/>
      <c r="P181" s="1061"/>
      <c r="Q181" s="1062"/>
      <c r="R181" s="1062"/>
      <c r="S181" s="1063"/>
    </row>
    <row r="182" spans="2:19">
      <c r="B182" s="1065"/>
      <c r="F182" s="1058"/>
      <c r="O182" s="241"/>
      <c r="P182" s="241"/>
      <c r="Q182" s="240"/>
      <c r="R182" s="241"/>
      <c r="S182" s="240"/>
    </row>
    <row r="183" spans="2:19">
      <c r="B183" s="1059"/>
      <c r="C183" s="241"/>
      <c r="D183" s="240"/>
      <c r="E183" s="241"/>
      <c r="F183" s="1058"/>
      <c r="O183" s="240"/>
      <c r="P183" s="240"/>
      <c r="Q183" s="240"/>
      <c r="R183" s="240"/>
      <c r="S183" s="240"/>
    </row>
    <row r="184" spans="2:19">
      <c r="B184" s="1060" t="s">
        <v>1160</v>
      </c>
      <c r="C184" s="1061"/>
      <c r="D184" s="1062"/>
      <c r="E184" s="1061" t="s">
        <v>1266</v>
      </c>
      <c r="F184" s="1063"/>
    </row>
  </sheetData>
  <autoFilter ref="B13:Y28" xr:uid="{B104C71D-E353-4F34-BA56-303BAD964049}"/>
  <mergeCells count="18">
    <mergeCell ref="S173:W173"/>
    <mergeCell ref="F12:G12"/>
    <mergeCell ref="S12:T12"/>
    <mergeCell ref="F165:J165"/>
    <mergeCell ref="F166:J166"/>
    <mergeCell ref="F167:J167"/>
    <mergeCell ref="F168:J168"/>
    <mergeCell ref="F169:J169"/>
    <mergeCell ref="S169:W169"/>
    <mergeCell ref="S170:W170"/>
    <mergeCell ref="S171:W171"/>
    <mergeCell ref="S172:W172"/>
    <mergeCell ref="B8:M8"/>
    <mergeCell ref="O8:Z8"/>
    <mergeCell ref="B9:M9"/>
    <mergeCell ref="O9:Z9"/>
    <mergeCell ref="F11:G11"/>
    <mergeCell ref="S11:T11"/>
  </mergeCells>
  <conditionalFormatting sqref="F14:H153 J14:J153">
    <cfRule type="cellIs" dxfId="1" priority="2" stopIfTrue="1" operator="equal">
      <formula>"F"</formula>
    </cfRule>
  </conditionalFormatting>
  <conditionalFormatting sqref="S14:U157 W14:W157">
    <cfRule type="cellIs" dxfId="0" priority="1" stopIfTrue="1" operator="equal">
      <formula>"F"</formula>
    </cfRule>
  </conditionalFormatting>
  <dataValidations count="2">
    <dataValidation type="list" allowBlank="1" showInputMessage="1" showErrorMessage="1" sqref="F14:H153 J14:J153 W14:W157 S14:U157" xr:uid="{1133E89B-A30A-4C54-B297-E2E98BDA5EA7}">
      <formula1>"C,F"</formula1>
    </dataValidation>
    <dataValidation type="list" allowBlank="1" showInputMessage="1" showErrorMessage="1" sqref="E14:E31 R14:R30" xr:uid="{0802900B-B796-4538-B1DE-272D96BF1D2F}">
      <formula1>"2 Tier,1 Tier,Other"</formula1>
    </dataValidation>
  </dataValidations>
  <pageMargins left="0.25" right="0.25" top="0.75" bottom="0.75" header="0.3" footer="0.3"/>
  <pageSetup paperSize="7" scale="27" fitToHeight="0" orientation="landscape" r:id="rId1"/>
  <headerFooter>
    <oddFooter>&amp;L&amp;1#&amp;"Arial"&amp;11&amp;K000000SW Private Commercial</oddFooter>
  </headerFooter>
  <colBreaks count="1" manualBreakCount="1">
    <brk id="1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B7D9-A715-4744-A691-DC3A96F2E9F1}">
  <dimension ref="A3:E116"/>
  <sheetViews>
    <sheetView zoomScaleNormal="100" workbookViewId="0">
      <selection sqref="A1:XFD1048576"/>
    </sheetView>
  </sheetViews>
  <sheetFormatPr defaultColWidth="8.7265625" defaultRowHeight="12.5"/>
  <cols>
    <col min="1" max="1" width="3.453125" style="230" customWidth="1"/>
    <col min="2" max="2" width="24.26953125" style="230" customWidth="1"/>
    <col min="3" max="3" width="21.26953125" style="230" customWidth="1"/>
    <col min="4" max="4" width="57.453125" style="230" customWidth="1"/>
    <col min="5" max="16384" width="8.7265625" style="230"/>
  </cols>
  <sheetData>
    <row r="3" spans="1:2" ht="15.5">
      <c r="B3" s="640" t="s">
        <v>1408</v>
      </c>
    </row>
    <row r="5" spans="1:2" ht="15.5">
      <c r="A5" s="690" t="s">
        <v>1409</v>
      </c>
      <c r="B5" s="691" t="s">
        <v>1410</v>
      </c>
    </row>
    <row r="7" spans="1:2">
      <c r="B7" s="230" t="s">
        <v>1411</v>
      </c>
    </row>
    <row r="9" spans="1:2" ht="13">
      <c r="B9" s="594" t="s">
        <v>1412</v>
      </c>
    </row>
    <row r="10" spans="1:2">
      <c r="B10" s="230" t="s">
        <v>1413</v>
      </c>
    </row>
    <row r="11" spans="1:2">
      <c r="B11" s="230" t="s">
        <v>1414</v>
      </c>
    </row>
    <row r="13" spans="1:2">
      <c r="B13" s="692" t="s">
        <v>1415</v>
      </c>
    </row>
    <row r="14" spans="1:2">
      <c r="B14" s="692" t="s">
        <v>1416</v>
      </c>
    </row>
    <row r="15" spans="1:2">
      <c r="B15" s="692" t="s">
        <v>1417</v>
      </c>
    </row>
    <row r="16" spans="1:2">
      <c r="B16" s="692" t="s">
        <v>1418</v>
      </c>
    </row>
    <row r="17" spans="2:4">
      <c r="B17" s="692" t="s">
        <v>1419</v>
      </c>
    </row>
    <row r="18" spans="2:4">
      <c r="B18" s="692"/>
    </row>
    <row r="19" spans="2:4" ht="13">
      <c r="B19" s="594" t="s">
        <v>1420</v>
      </c>
    </row>
    <row r="21" spans="2:4" ht="13">
      <c r="B21" s="693" t="s">
        <v>1421</v>
      </c>
      <c r="C21" s="693" t="s">
        <v>1422</v>
      </c>
      <c r="D21" s="693" t="s">
        <v>1423</v>
      </c>
    </row>
    <row r="22" spans="2:4" ht="14.5">
      <c r="B22" s="1354" t="s">
        <v>1424</v>
      </c>
      <c r="C22" s="694" t="s">
        <v>1425</v>
      </c>
      <c r="D22" s="1354" t="s">
        <v>1426</v>
      </c>
    </row>
    <row r="23" spans="2:4" ht="14.5">
      <c r="B23" s="1355"/>
      <c r="C23" s="695" t="s">
        <v>1427</v>
      </c>
      <c r="D23" s="1356"/>
    </row>
    <row r="24" spans="2:4" ht="37.5">
      <c r="B24" s="1356"/>
      <c r="C24" s="638" t="s">
        <v>1427</v>
      </c>
      <c r="D24" s="696" t="s">
        <v>1428</v>
      </c>
    </row>
    <row r="25" spans="2:4">
      <c r="B25" s="638" t="s">
        <v>1429</v>
      </c>
      <c r="C25" s="638" t="s">
        <v>1430</v>
      </c>
      <c r="D25" s="638" t="s">
        <v>1431</v>
      </c>
    </row>
    <row r="26" spans="2:4">
      <c r="B26" s="638" t="s">
        <v>1432</v>
      </c>
      <c r="C26" s="638" t="s">
        <v>1430</v>
      </c>
      <c r="D26" s="230" t="s">
        <v>1431</v>
      </c>
    </row>
    <row r="27" spans="2:4">
      <c r="B27" s="1354" t="s">
        <v>1433</v>
      </c>
      <c r="C27" s="694" t="s">
        <v>1430</v>
      </c>
      <c r="D27" s="1354" t="s">
        <v>1434</v>
      </c>
    </row>
    <row r="28" spans="2:4" ht="14.5">
      <c r="B28" s="1355"/>
      <c r="C28" s="695" t="s">
        <v>1427</v>
      </c>
      <c r="D28" s="1356"/>
    </row>
    <row r="29" spans="2:4" ht="37.5">
      <c r="B29" s="1356"/>
      <c r="C29" s="638" t="s">
        <v>1427</v>
      </c>
      <c r="D29" s="696" t="s">
        <v>1435</v>
      </c>
    </row>
    <row r="30" spans="2:4" ht="39.5">
      <c r="B30" s="697" t="s">
        <v>1436</v>
      </c>
      <c r="C30" s="638" t="s">
        <v>1430</v>
      </c>
      <c r="D30" s="696" t="s">
        <v>1437</v>
      </c>
    </row>
    <row r="31" spans="2:4" ht="14.5">
      <c r="B31" s="698" t="s">
        <v>1438</v>
      </c>
    </row>
    <row r="32" spans="2:4" ht="14.5">
      <c r="B32" s="698" t="s">
        <v>1439</v>
      </c>
    </row>
    <row r="33" spans="1:5">
      <c r="B33" s="230" t="s">
        <v>1440</v>
      </c>
    </row>
    <row r="34" spans="1:5" ht="14.5">
      <c r="B34" s="698" t="s">
        <v>1441</v>
      </c>
    </row>
    <row r="36" spans="1:5" ht="13">
      <c r="B36" s="594" t="s">
        <v>1442</v>
      </c>
    </row>
    <row r="37" spans="1:5">
      <c r="B37" s="699" t="s">
        <v>1443</v>
      </c>
      <c r="C37" s="699"/>
      <c r="D37" s="699"/>
      <c r="E37" s="699"/>
    </row>
    <row r="38" spans="1:5">
      <c r="B38" s="230" t="s">
        <v>1444</v>
      </c>
    </row>
    <row r="40" spans="1:5" ht="13">
      <c r="B40" s="594" t="s">
        <v>1445</v>
      </c>
    </row>
    <row r="41" spans="1:5">
      <c r="B41" s="230" t="s">
        <v>1446</v>
      </c>
    </row>
    <row r="42" spans="1:5">
      <c r="B42" s="230" t="s">
        <v>1447</v>
      </c>
    </row>
    <row r="43" spans="1:5">
      <c r="B43" s="230" t="s">
        <v>1448</v>
      </c>
    </row>
    <row r="45" spans="1:5" ht="15.5">
      <c r="A45" s="690" t="s">
        <v>1449</v>
      </c>
      <c r="B45" s="691" t="s">
        <v>1450</v>
      </c>
    </row>
    <row r="47" spans="1:5" ht="13">
      <c r="B47" s="594" t="s">
        <v>5</v>
      </c>
    </row>
    <row r="48" spans="1:5">
      <c r="B48" s="230" t="s">
        <v>1451</v>
      </c>
    </row>
    <row r="50" spans="2:4">
      <c r="B50" s="230" t="s">
        <v>1412</v>
      </c>
    </row>
    <row r="51" spans="2:4">
      <c r="B51" s="230" t="s">
        <v>1452</v>
      </c>
    </row>
    <row r="52" spans="2:4">
      <c r="B52" s="230" t="s">
        <v>1453</v>
      </c>
    </row>
    <row r="54" spans="2:4" ht="13">
      <c r="B54" s="594" t="s">
        <v>1454</v>
      </c>
    </row>
    <row r="56" spans="2:4" ht="13.5" thickBot="1">
      <c r="B56" s="700" t="s">
        <v>1455</v>
      </c>
      <c r="C56" s="700" t="s">
        <v>1456</v>
      </c>
      <c r="D56" s="700" t="s">
        <v>1457</v>
      </c>
    </row>
    <row r="57" spans="2:4">
      <c r="B57" s="701" t="s">
        <v>1126</v>
      </c>
      <c r="C57" s="1348" t="s">
        <v>1458</v>
      </c>
      <c r="D57" s="1348" t="s">
        <v>1459</v>
      </c>
    </row>
    <row r="58" spans="2:4">
      <c r="B58" s="702" t="s">
        <v>1130</v>
      </c>
      <c r="C58" s="1349"/>
      <c r="D58" s="1349"/>
    </row>
    <row r="59" spans="2:4">
      <c r="B59" s="702" t="s">
        <v>1128</v>
      </c>
      <c r="C59" s="1349"/>
      <c r="D59" s="1349"/>
    </row>
    <row r="60" spans="2:4" ht="13" thickBot="1">
      <c r="B60" s="703" t="s">
        <v>1460</v>
      </c>
      <c r="C60" s="1349"/>
      <c r="D60" s="1349"/>
    </row>
    <row r="61" spans="2:4">
      <c r="B61" s="701" t="s">
        <v>1018</v>
      </c>
      <c r="C61" s="1343" t="s">
        <v>1461</v>
      </c>
      <c r="D61" s="1345" t="s">
        <v>1462</v>
      </c>
    </row>
    <row r="62" spans="2:4">
      <c r="B62" s="702" t="s">
        <v>1143</v>
      </c>
      <c r="C62" s="1344"/>
      <c r="D62" s="1346"/>
    </row>
    <row r="63" spans="2:4" ht="13" thickBot="1">
      <c r="B63" s="703" t="s">
        <v>1463</v>
      </c>
      <c r="C63" s="704" t="s">
        <v>1464</v>
      </c>
      <c r="D63" s="1347"/>
    </row>
    <row r="64" spans="2:4">
      <c r="B64" s="701" t="s">
        <v>1134</v>
      </c>
      <c r="C64" s="1348" t="s">
        <v>1465</v>
      </c>
      <c r="D64" s="1351" t="s">
        <v>1459</v>
      </c>
    </row>
    <row r="65" spans="1:4">
      <c r="B65" s="702" t="s">
        <v>1466</v>
      </c>
      <c r="C65" s="1349"/>
      <c r="D65" s="1352"/>
    </row>
    <row r="66" spans="1:4" ht="13" thickBot="1">
      <c r="B66" s="703" t="s">
        <v>1104</v>
      </c>
      <c r="C66" s="1350"/>
      <c r="D66" s="1353"/>
    </row>
    <row r="69" spans="1:4" ht="13">
      <c r="B69" s="594" t="s">
        <v>1442</v>
      </c>
    </row>
    <row r="70" spans="1:4" ht="13">
      <c r="B70" s="594"/>
    </row>
    <row r="71" spans="1:4">
      <c r="B71" s="699" t="s">
        <v>1467</v>
      </c>
    </row>
    <row r="72" spans="1:4">
      <c r="B72" s="230" t="s">
        <v>1468</v>
      </c>
    </row>
    <row r="74" spans="1:4" ht="13">
      <c r="B74" s="594" t="s">
        <v>1445</v>
      </c>
    </row>
    <row r="75" spans="1:4">
      <c r="B75" s="230" t="s">
        <v>1446</v>
      </c>
    </row>
    <row r="76" spans="1:4">
      <c r="B76" s="230" t="s">
        <v>1469</v>
      </c>
    </row>
    <row r="77" spans="1:4">
      <c r="B77" s="230" t="s">
        <v>1470</v>
      </c>
    </row>
    <row r="80" spans="1:4" ht="15.5">
      <c r="A80" s="690" t="s">
        <v>1471</v>
      </c>
      <c r="B80" s="691" t="s">
        <v>1472</v>
      </c>
    </row>
    <row r="82" spans="2:2" ht="13">
      <c r="B82" s="594" t="s">
        <v>5</v>
      </c>
    </row>
    <row r="83" spans="2:2">
      <c r="B83" s="230" t="s">
        <v>1473</v>
      </c>
    </row>
    <row r="85" spans="2:2" ht="13">
      <c r="B85" s="594" t="s">
        <v>1412</v>
      </c>
    </row>
    <row r="86" spans="2:2">
      <c r="B86" s="230" t="s">
        <v>1474</v>
      </c>
    </row>
    <row r="87" spans="2:2">
      <c r="B87" s="230" t="s">
        <v>1475</v>
      </c>
    </row>
    <row r="89" spans="2:2" ht="13">
      <c r="B89" s="594" t="s">
        <v>1442</v>
      </c>
    </row>
    <row r="90" spans="2:2">
      <c r="B90" s="699" t="s">
        <v>1476</v>
      </c>
    </row>
    <row r="91" spans="2:2">
      <c r="B91" s="230" t="s">
        <v>1468</v>
      </c>
    </row>
    <row r="93" spans="2:2" ht="13">
      <c r="B93" s="594" t="s">
        <v>1445</v>
      </c>
    </row>
    <row r="94" spans="2:2">
      <c r="B94" s="230" t="s">
        <v>1446</v>
      </c>
    </row>
    <row r="95" spans="2:2">
      <c r="B95" s="230" t="s">
        <v>1477</v>
      </c>
    </row>
    <row r="96" spans="2:2">
      <c r="B96" s="230" t="s">
        <v>1478</v>
      </c>
    </row>
    <row r="99" spans="1:2" ht="15.5">
      <c r="A99" s="690" t="s">
        <v>1479</v>
      </c>
      <c r="B99" s="691" t="s">
        <v>1480</v>
      </c>
    </row>
    <row r="101" spans="1:2" ht="13">
      <c r="B101" s="594" t="s">
        <v>5</v>
      </c>
    </row>
    <row r="102" spans="1:2">
      <c r="B102" s="230" t="s">
        <v>1481</v>
      </c>
    </row>
    <row r="104" spans="1:2" ht="13">
      <c r="B104" s="594" t="s">
        <v>1412</v>
      </c>
    </row>
    <row r="105" spans="1:2">
      <c r="B105" s="230" t="s">
        <v>1482</v>
      </c>
    </row>
    <row r="107" spans="1:2">
      <c r="B107" s="230" t="s">
        <v>1483</v>
      </c>
    </row>
    <row r="109" spans="1:2" ht="13">
      <c r="B109" s="594" t="s">
        <v>1442</v>
      </c>
    </row>
    <row r="110" spans="1:2">
      <c r="B110" s="699" t="s">
        <v>1467</v>
      </c>
    </row>
    <row r="111" spans="1:2">
      <c r="B111" s="230" t="s">
        <v>1484</v>
      </c>
    </row>
    <row r="113" spans="2:2" ht="13">
      <c r="B113" s="594" t="s">
        <v>1445</v>
      </c>
    </row>
    <row r="114" spans="2:2">
      <c r="B114" s="230" t="s">
        <v>1446</v>
      </c>
    </row>
    <row r="115" spans="2:2">
      <c r="B115" s="230" t="s">
        <v>1485</v>
      </c>
    </row>
    <row r="116" spans="2:2">
      <c r="B116" s="230" t="s">
        <v>1448</v>
      </c>
    </row>
  </sheetData>
  <mergeCells count="10">
    <mergeCell ref="C61:C62"/>
    <mergeCell ref="D61:D63"/>
    <mergeCell ref="C64:C66"/>
    <mergeCell ref="D64:D66"/>
    <mergeCell ref="B22:B24"/>
    <mergeCell ref="D22:D23"/>
    <mergeCell ref="B27:B29"/>
    <mergeCell ref="D27:D28"/>
    <mergeCell ref="C57:C60"/>
    <mergeCell ref="D57:D6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&amp;RDate:May 2012
Revision: 16.0
&amp;&amp;L&amp;1#&amp;"Arial"&amp;11&amp;K000000SW Private Commercial&amp;L&amp;1#&amp;"Arial"&amp;11&amp;K000000SW Private Commercial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61"/>
  <sheetViews>
    <sheetView zoomScaleNormal="100" zoomScalePageLayoutView="55" workbookViewId="0">
      <selection sqref="A1:XFD1048576"/>
    </sheetView>
  </sheetViews>
  <sheetFormatPr defaultColWidth="9.1796875" defaultRowHeight="12.5"/>
  <cols>
    <col min="1" max="1" width="7.1796875" customWidth="1"/>
    <col min="2" max="2" width="71.453125" bestFit="1" customWidth="1"/>
    <col min="3" max="4" width="14.453125" customWidth="1"/>
    <col min="6" max="6" width="12.7265625" customWidth="1"/>
    <col min="7" max="7" width="4.6328125" customWidth="1"/>
    <col min="8" max="8" width="3.81640625" customWidth="1"/>
    <col min="9" max="9" width="12.26953125" customWidth="1"/>
    <col min="10" max="10" width="4.6328125" customWidth="1"/>
    <col min="11" max="19" width="8.7265625" customWidth="1"/>
  </cols>
  <sheetData>
    <row r="1" spans="1:14" s="4" customFormat="1" ht="20">
      <c r="A1" s="38" t="s">
        <v>0</v>
      </c>
      <c r="B1" s="39"/>
      <c r="C1" s="39"/>
      <c r="D1" s="39"/>
      <c r="H1"/>
      <c r="I1"/>
    </row>
    <row r="2" spans="1:14" s="4" customFormat="1" ht="20">
      <c r="H2"/>
      <c r="I2"/>
    </row>
    <row r="3" spans="1:14" s="4" customFormat="1" ht="20">
      <c r="A3" s="5" t="s">
        <v>1</v>
      </c>
      <c r="B3" s="6"/>
      <c r="C3" s="6"/>
      <c r="D3" s="6"/>
      <c r="E3" s="7"/>
      <c r="F3" s="7"/>
      <c r="G3" s="7"/>
      <c r="H3" s="7"/>
      <c r="I3" s="7"/>
      <c r="J3" s="7"/>
      <c r="K3" s="7"/>
    </row>
    <row r="4" spans="1:14" s="1" customFormat="1" ht="23">
      <c r="A4" s="61"/>
      <c r="B4" s="9"/>
      <c r="C4" s="9"/>
      <c r="D4" s="9"/>
      <c r="H4"/>
      <c r="I4"/>
    </row>
    <row r="5" spans="1:14" ht="16" thickBot="1">
      <c r="A5" s="8"/>
      <c r="B5" s="9"/>
      <c r="C5" s="9"/>
      <c r="D5" s="9"/>
      <c r="E5" s="1"/>
      <c r="F5" s="1"/>
      <c r="G5" s="1"/>
      <c r="J5" s="1"/>
      <c r="K5" s="1"/>
      <c r="L5" s="1"/>
    </row>
    <row r="6" spans="1:14" ht="20">
      <c r="A6" s="40" t="s">
        <v>2</v>
      </c>
      <c r="B6" s="10"/>
      <c r="G6" s="1"/>
      <c r="J6" s="1"/>
      <c r="K6" s="1"/>
      <c r="L6" s="1"/>
      <c r="N6" s="212"/>
    </row>
    <row r="7" spans="1:14" ht="20.5" thickBot="1">
      <c r="A7" s="11" t="s">
        <v>146</v>
      </c>
      <c r="B7" s="12"/>
      <c r="C7" s="51"/>
      <c r="D7" s="51"/>
      <c r="G7" s="1"/>
      <c r="J7" s="1"/>
      <c r="K7" s="1"/>
      <c r="L7" s="1"/>
      <c r="N7" s="212"/>
    </row>
    <row r="8" spans="1:14">
      <c r="A8" s="1"/>
      <c r="B8" s="1"/>
      <c r="C8" s="1"/>
      <c r="D8" s="1"/>
      <c r="E8" s="1"/>
      <c r="F8" s="1"/>
      <c r="G8" s="1"/>
      <c r="J8" s="1"/>
      <c r="K8" s="1"/>
      <c r="L8" s="1"/>
    </row>
    <row r="9" spans="1:14" ht="13" thickBot="1">
      <c r="A9" s="1"/>
      <c r="B9" s="1"/>
      <c r="C9" s="1"/>
      <c r="D9" s="1"/>
      <c r="E9" s="1"/>
      <c r="F9" s="1"/>
      <c r="G9" s="1"/>
      <c r="J9" s="1"/>
    </row>
    <row r="10" spans="1:14" ht="17" customHeight="1">
      <c r="A10" s="14" t="s">
        <v>4</v>
      </c>
      <c r="B10" s="15" t="s">
        <v>5</v>
      </c>
      <c r="C10" s="16" t="s">
        <v>6</v>
      </c>
      <c r="D10" s="17" t="s">
        <v>7</v>
      </c>
      <c r="E10" s="18"/>
      <c r="F10" s="1241" t="s">
        <v>8</v>
      </c>
      <c r="G10" s="1242"/>
      <c r="H10" s="942"/>
      <c r="I10" s="1241" t="s">
        <v>9</v>
      </c>
      <c r="J10" s="1242"/>
    </row>
    <row r="11" spans="1:14" ht="17" customHeight="1">
      <c r="A11" s="19" t="s">
        <v>147</v>
      </c>
      <c r="B11" s="20"/>
      <c r="C11" s="21"/>
      <c r="D11" s="22" t="s">
        <v>148</v>
      </c>
      <c r="E11" s="18"/>
      <c r="F11" s="1243"/>
      <c r="G11" s="1244"/>
      <c r="H11" s="942"/>
      <c r="I11" s="1243"/>
      <c r="J11" s="1244"/>
    </row>
    <row r="12" spans="1:14" ht="16" thickBot="1">
      <c r="A12" s="23"/>
      <c r="B12" s="24"/>
      <c r="C12" s="25"/>
      <c r="D12" s="26"/>
      <c r="E12" s="18"/>
      <c r="F12" s="36" t="s">
        <v>12</v>
      </c>
      <c r="G12" s="936" t="s">
        <v>13</v>
      </c>
      <c r="H12" s="231"/>
      <c r="I12" s="36" t="s">
        <v>14</v>
      </c>
      <c r="J12" s="936" t="s">
        <v>13</v>
      </c>
      <c r="L12" s="214"/>
    </row>
    <row r="13" spans="1:14" ht="13" thickBot="1">
      <c r="A13" s="1"/>
      <c r="B13" s="27"/>
      <c r="C13" s="1"/>
      <c r="D13" s="1"/>
      <c r="E13" s="1"/>
      <c r="H13" s="1"/>
      <c r="I13" s="1"/>
      <c r="J13" s="1"/>
    </row>
    <row r="14" spans="1:14" ht="16" thickBot="1">
      <c r="A14" s="57"/>
      <c r="B14" s="58" t="s">
        <v>149</v>
      </c>
      <c r="C14" s="59"/>
      <c r="D14" s="60"/>
      <c r="E14" s="2"/>
      <c r="H14" s="1"/>
      <c r="I14" s="2"/>
      <c r="J14" s="2"/>
    </row>
    <row r="15" spans="1:14" ht="16" thickBot="1">
      <c r="A15" s="205" t="s">
        <v>150</v>
      </c>
      <c r="B15" s="226" t="s">
        <v>151</v>
      </c>
      <c r="C15" s="62" t="s">
        <v>24</v>
      </c>
      <c r="D15" s="63" t="s">
        <v>152</v>
      </c>
      <c r="E15" s="227"/>
      <c r="F15" s="538">
        <v>2651106</v>
      </c>
      <c r="G15" s="1091" t="s">
        <v>21</v>
      </c>
      <c r="H15" s="2"/>
      <c r="I15" s="538">
        <v>2675089</v>
      </c>
      <c r="J15" s="1091" t="s">
        <v>21</v>
      </c>
    </row>
    <row r="16" spans="1:14" ht="13" thickBot="1">
      <c r="A16" s="1"/>
      <c r="B16" s="27"/>
      <c r="C16" s="1"/>
      <c r="D16" s="1"/>
      <c r="E16" s="1"/>
      <c r="F16" s="1"/>
      <c r="G16" s="1"/>
      <c r="H16" s="1"/>
      <c r="I16" s="1"/>
      <c r="J16" s="1"/>
    </row>
    <row r="17" spans="1:19" s="28" customFormat="1" ht="16" thickBot="1">
      <c r="A17" s="30"/>
      <c r="B17" s="31" t="s">
        <v>153</v>
      </c>
      <c r="C17" s="32"/>
      <c r="D17" s="33"/>
      <c r="E17" s="2"/>
      <c r="F17" s="2"/>
      <c r="G17" s="2"/>
      <c r="H17" s="50"/>
      <c r="I17" s="2"/>
      <c r="J17" s="2"/>
      <c r="N17"/>
      <c r="O17"/>
      <c r="P17"/>
      <c r="Q17"/>
      <c r="R17"/>
      <c r="S17"/>
    </row>
    <row r="18" spans="1:19">
      <c r="A18" s="201" t="s">
        <v>154</v>
      </c>
      <c r="B18" s="41" t="s">
        <v>155</v>
      </c>
      <c r="C18" s="142" t="s">
        <v>24</v>
      </c>
      <c r="D18" s="43" t="s">
        <v>25</v>
      </c>
      <c r="E18" s="1"/>
      <c r="F18" s="143">
        <v>48</v>
      </c>
      <c r="G18" s="76" t="s">
        <v>41</v>
      </c>
      <c r="I18" s="143">
        <v>107</v>
      </c>
      <c r="J18" s="76" t="s">
        <v>82</v>
      </c>
    </row>
    <row r="19" spans="1:19">
      <c r="A19" s="207" t="s">
        <v>156</v>
      </c>
      <c r="B19" s="54" t="s">
        <v>157</v>
      </c>
      <c r="C19" s="208" t="s">
        <v>24</v>
      </c>
      <c r="D19" s="55" t="s">
        <v>25</v>
      </c>
      <c r="E19" s="1"/>
      <c r="F19" s="102">
        <v>40</v>
      </c>
      <c r="G19" s="72" t="s">
        <v>41</v>
      </c>
      <c r="I19" s="102">
        <v>72</v>
      </c>
      <c r="J19" s="72" t="s">
        <v>82</v>
      </c>
    </row>
    <row r="20" spans="1:19">
      <c r="A20" s="207" t="s">
        <v>158</v>
      </c>
      <c r="B20" s="54" t="s">
        <v>159</v>
      </c>
      <c r="C20" s="208" t="s">
        <v>24</v>
      </c>
      <c r="D20" s="55" t="s">
        <v>25</v>
      </c>
      <c r="E20" s="1"/>
      <c r="F20" s="102">
        <v>10</v>
      </c>
      <c r="G20" s="72" t="s">
        <v>41</v>
      </c>
      <c r="I20" s="102">
        <v>24</v>
      </c>
      <c r="J20" s="72" t="s">
        <v>82</v>
      </c>
    </row>
    <row r="21" spans="1:19">
      <c r="A21" s="207" t="s">
        <v>160</v>
      </c>
      <c r="B21" s="743" t="s">
        <v>161</v>
      </c>
      <c r="C21" s="208" t="s">
        <v>24</v>
      </c>
      <c r="D21" s="55" t="s">
        <v>25</v>
      </c>
      <c r="E21" s="1"/>
      <c r="F21" s="199">
        <v>13</v>
      </c>
      <c r="G21" s="200" t="s">
        <v>41</v>
      </c>
      <c r="I21" s="199">
        <v>36</v>
      </c>
      <c r="J21" s="200" t="s">
        <v>82</v>
      </c>
      <c r="L21" s="214"/>
    </row>
    <row r="22" spans="1:19" ht="13" thickBot="1">
      <c r="A22" s="202" t="s">
        <v>162</v>
      </c>
      <c r="B22" s="744" t="s">
        <v>163</v>
      </c>
      <c r="C22" s="224" t="s">
        <v>24</v>
      </c>
      <c r="D22" s="49" t="s">
        <v>25</v>
      </c>
      <c r="E22" s="50"/>
      <c r="F22" s="104">
        <v>7</v>
      </c>
      <c r="G22" s="71" t="s">
        <v>41</v>
      </c>
      <c r="I22" s="104">
        <v>17</v>
      </c>
      <c r="J22" s="71" t="s">
        <v>82</v>
      </c>
    </row>
    <row r="23" spans="1:19" ht="13" thickBot="1">
      <c r="A23" s="203"/>
      <c r="B23" s="705"/>
      <c r="C23" s="50"/>
      <c r="D23" s="50"/>
      <c r="E23" s="1"/>
      <c r="F23" s="1"/>
      <c r="G23" s="1"/>
      <c r="I23" s="1"/>
      <c r="J23" s="1"/>
    </row>
    <row r="24" spans="1:19" s="28" customFormat="1" ht="16" thickBot="1">
      <c r="A24" s="593"/>
      <c r="B24" s="745" t="s">
        <v>164</v>
      </c>
      <c r="C24" s="32"/>
      <c r="D24" s="33"/>
      <c r="E24" s="2"/>
      <c r="F24" s="2"/>
      <c r="G24" s="2"/>
      <c r="H24"/>
      <c r="I24" s="2"/>
      <c r="J24" s="2"/>
      <c r="N24"/>
      <c r="O24"/>
      <c r="P24"/>
      <c r="Q24"/>
      <c r="R24"/>
      <c r="S24"/>
    </row>
    <row r="25" spans="1:19">
      <c r="A25" s="201" t="s">
        <v>165</v>
      </c>
      <c r="B25" s="746" t="s">
        <v>155</v>
      </c>
      <c r="C25" s="42" t="s">
        <v>24</v>
      </c>
      <c r="D25" s="43" t="s">
        <v>25</v>
      </c>
      <c r="E25" s="1"/>
      <c r="F25" s="143">
        <v>93</v>
      </c>
      <c r="G25" s="76" t="s">
        <v>41</v>
      </c>
      <c r="I25" s="143">
        <v>84</v>
      </c>
      <c r="J25" s="76" t="s">
        <v>82</v>
      </c>
    </row>
    <row r="26" spans="1:19">
      <c r="A26" s="747" t="s">
        <v>166</v>
      </c>
      <c r="B26" s="749" t="s">
        <v>167</v>
      </c>
      <c r="C26" s="64" t="s">
        <v>24</v>
      </c>
      <c r="D26" s="144" t="s">
        <v>25</v>
      </c>
      <c r="E26" s="1"/>
      <c r="F26" s="141">
        <v>329</v>
      </c>
      <c r="G26" s="140" t="s">
        <v>41</v>
      </c>
      <c r="I26" s="141">
        <v>304</v>
      </c>
      <c r="J26" s="140" t="s">
        <v>82</v>
      </c>
    </row>
    <row r="27" spans="1:19">
      <c r="A27" s="207" t="s">
        <v>168</v>
      </c>
      <c r="B27" s="743" t="s">
        <v>169</v>
      </c>
      <c r="C27" s="45" t="s">
        <v>24</v>
      </c>
      <c r="D27" s="46" t="s">
        <v>25</v>
      </c>
      <c r="E27" s="1"/>
      <c r="F27" s="141">
        <v>188</v>
      </c>
      <c r="G27" s="140" t="s">
        <v>170</v>
      </c>
      <c r="I27" s="141">
        <v>188</v>
      </c>
      <c r="J27" s="140" t="s">
        <v>82</v>
      </c>
    </row>
    <row r="28" spans="1:19">
      <c r="A28" s="207" t="s">
        <v>171</v>
      </c>
      <c r="B28" s="743" t="s">
        <v>172</v>
      </c>
      <c r="C28" s="138" t="s">
        <v>24</v>
      </c>
      <c r="D28" s="55" t="s">
        <v>25</v>
      </c>
      <c r="E28" s="1"/>
      <c r="F28" s="103">
        <v>6</v>
      </c>
      <c r="G28" s="70" t="s">
        <v>41</v>
      </c>
      <c r="I28" s="103">
        <v>5</v>
      </c>
      <c r="J28" s="70" t="s">
        <v>82</v>
      </c>
    </row>
    <row r="29" spans="1:19">
      <c r="A29" s="207" t="s">
        <v>173</v>
      </c>
      <c r="B29" s="743" t="s">
        <v>174</v>
      </c>
      <c r="C29" s="138" t="s">
        <v>24</v>
      </c>
      <c r="D29" s="55" t="s">
        <v>25</v>
      </c>
      <c r="E29" s="1"/>
      <c r="F29" s="103">
        <v>6</v>
      </c>
      <c r="G29" s="70" t="s">
        <v>41</v>
      </c>
      <c r="I29" s="103">
        <v>6</v>
      </c>
      <c r="J29" s="70" t="s">
        <v>82</v>
      </c>
      <c r="L29" s="214"/>
    </row>
    <row r="30" spans="1:19">
      <c r="A30" s="207" t="s">
        <v>175</v>
      </c>
      <c r="B30" s="743" t="s">
        <v>176</v>
      </c>
      <c r="C30" s="138" t="s">
        <v>24</v>
      </c>
      <c r="D30" s="55" t="s">
        <v>25</v>
      </c>
      <c r="E30" s="1"/>
      <c r="F30" s="103">
        <v>62</v>
      </c>
      <c r="G30" s="70" t="s">
        <v>41</v>
      </c>
      <c r="I30" s="103">
        <v>60</v>
      </c>
      <c r="J30" s="70" t="s">
        <v>82</v>
      </c>
    </row>
    <row r="31" spans="1:19">
      <c r="A31" s="207" t="s">
        <v>177</v>
      </c>
      <c r="B31" s="743" t="s">
        <v>178</v>
      </c>
      <c r="C31" s="138" t="s">
        <v>24</v>
      </c>
      <c r="D31" s="55" t="s">
        <v>25</v>
      </c>
      <c r="E31" s="1"/>
      <c r="F31" s="103">
        <v>82</v>
      </c>
      <c r="G31" s="70" t="s">
        <v>41</v>
      </c>
      <c r="I31" s="103">
        <v>74</v>
      </c>
      <c r="J31" s="70" t="s">
        <v>82</v>
      </c>
      <c r="L31" s="214"/>
    </row>
    <row r="32" spans="1:19">
      <c r="A32" s="207" t="s">
        <v>179</v>
      </c>
      <c r="B32" s="743" t="s">
        <v>180</v>
      </c>
      <c r="C32" s="138" t="s">
        <v>24</v>
      </c>
      <c r="D32" s="55" t="s">
        <v>25</v>
      </c>
      <c r="E32" s="1"/>
      <c r="F32" s="103">
        <v>5</v>
      </c>
      <c r="G32" s="70" t="s">
        <v>41</v>
      </c>
      <c r="I32" s="103">
        <v>3</v>
      </c>
      <c r="J32" s="70" t="s">
        <v>82</v>
      </c>
    </row>
    <row r="33" spans="1:19">
      <c r="A33" s="207" t="s">
        <v>181</v>
      </c>
      <c r="B33" s="743" t="s">
        <v>182</v>
      </c>
      <c r="C33" s="138" t="s">
        <v>24</v>
      </c>
      <c r="D33" s="55" t="s">
        <v>25</v>
      </c>
      <c r="E33" s="1"/>
      <c r="F33" s="103">
        <v>5</v>
      </c>
      <c r="G33" s="70" t="s">
        <v>41</v>
      </c>
      <c r="I33" s="103">
        <v>3</v>
      </c>
      <c r="J33" s="70" t="s">
        <v>82</v>
      </c>
      <c r="L33" s="214"/>
    </row>
    <row r="34" spans="1:19">
      <c r="A34" s="207" t="s">
        <v>183</v>
      </c>
      <c r="B34" s="54" t="s">
        <v>184</v>
      </c>
      <c r="C34" s="45" t="s">
        <v>24</v>
      </c>
      <c r="D34" s="46" t="s">
        <v>25</v>
      </c>
      <c r="E34" s="1"/>
      <c r="F34" s="103">
        <v>17</v>
      </c>
      <c r="G34" s="70" t="s">
        <v>41</v>
      </c>
      <c r="I34" s="103">
        <v>22</v>
      </c>
      <c r="J34" s="70" t="s">
        <v>82</v>
      </c>
    </row>
    <row r="35" spans="1:19" ht="13" thickBot="1">
      <c r="A35" s="748" t="s">
        <v>185</v>
      </c>
      <c r="B35" s="47" t="s">
        <v>157</v>
      </c>
      <c r="C35" s="48" t="s">
        <v>24</v>
      </c>
      <c r="D35" s="49" t="s">
        <v>25</v>
      </c>
      <c r="E35" s="1"/>
      <c r="F35" s="104">
        <v>73</v>
      </c>
      <c r="G35" s="71" t="s">
        <v>41</v>
      </c>
      <c r="I35" s="104">
        <v>68</v>
      </c>
      <c r="J35" s="71" t="s">
        <v>82</v>
      </c>
    </row>
    <row r="36" spans="1:19" ht="13" thickBot="1">
      <c r="A36" s="50"/>
      <c r="B36" s="65"/>
      <c r="C36" s="50"/>
      <c r="D36" s="50"/>
      <c r="E36" s="1"/>
      <c r="F36" s="1"/>
      <c r="G36" s="1"/>
      <c r="I36" s="1"/>
      <c r="J36" s="1"/>
    </row>
    <row r="37" spans="1:19" s="28" customFormat="1" ht="16" thickBot="1">
      <c r="A37" s="30"/>
      <c r="B37" s="31" t="s">
        <v>186</v>
      </c>
      <c r="C37" s="32"/>
      <c r="D37" s="33"/>
      <c r="E37" s="2"/>
      <c r="F37" s="2"/>
      <c r="G37" s="2"/>
      <c r="H37"/>
      <c r="I37" s="2"/>
      <c r="J37" s="2"/>
      <c r="N37"/>
      <c r="O37"/>
      <c r="P37"/>
      <c r="Q37"/>
      <c r="R37"/>
      <c r="S37"/>
    </row>
    <row r="38" spans="1:19" ht="13.5" thickBot="1">
      <c r="A38" s="459"/>
      <c r="B38" s="460" t="s">
        <v>187</v>
      </c>
      <c r="C38" s="467"/>
      <c r="D38" s="468"/>
      <c r="F38" s="1"/>
      <c r="G38" s="1"/>
      <c r="I38" s="1"/>
      <c r="J38" s="1"/>
    </row>
    <row r="39" spans="1:19" s="1" customFormat="1">
      <c r="A39" s="396" t="s">
        <v>188</v>
      </c>
      <c r="B39" s="67" t="s">
        <v>189</v>
      </c>
      <c r="C39" s="64" t="s">
        <v>24</v>
      </c>
      <c r="D39" s="469" t="s">
        <v>25</v>
      </c>
      <c r="F39" s="296">
        <v>189</v>
      </c>
      <c r="G39" s="295" t="s">
        <v>20</v>
      </c>
      <c r="H39"/>
      <c r="I39" s="296">
        <v>214</v>
      </c>
      <c r="J39" s="295" t="s">
        <v>82</v>
      </c>
      <c r="N39"/>
      <c r="O39"/>
      <c r="P39"/>
      <c r="Q39"/>
      <c r="R39"/>
      <c r="S39"/>
    </row>
    <row r="40" spans="1:19" s="1" customFormat="1">
      <c r="A40" s="396" t="s">
        <v>190</v>
      </c>
      <c r="B40" s="44" t="s">
        <v>191</v>
      </c>
      <c r="C40" s="45" t="s">
        <v>24</v>
      </c>
      <c r="D40" s="470" t="s">
        <v>25</v>
      </c>
      <c r="F40" s="299">
        <v>136</v>
      </c>
      <c r="G40" s="298" t="s">
        <v>20</v>
      </c>
      <c r="H40"/>
      <c r="I40" s="299">
        <v>142</v>
      </c>
      <c r="J40" s="298" t="s">
        <v>82</v>
      </c>
      <c r="N40"/>
      <c r="O40"/>
      <c r="P40"/>
      <c r="Q40"/>
      <c r="R40"/>
      <c r="S40"/>
    </row>
    <row r="41" spans="1:19" s="1" customFormat="1">
      <c r="A41" s="396" t="s">
        <v>192</v>
      </c>
      <c r="B41" s="44" t="s">
        <v>193</v>
      </c>
      <c r="C41" s="45" t="s">
        <v>24</v>
      </c>
      <c r="D41" s="470" t="s">
        <v>31</v>
      </c>
      <c r="F41" s="798">
        <f>+F39+F40</f>
        <v>325</v>
      </c>
      <c r="G41" s="298" t="s">
        <v>20</v>
      </c>
      <c r="I41" s="798">
        <f>+I39+I40</f>
        <v>356</v>
      </c>
      <c r="J41" s="298" t="s">
        <v>82</v>
      </c>
      <c r="N41"/>
      <c r="O41"/>
      <c r="P41"/>
      <c r="Q41"/>
      <c r="R41"/>
      <c r="S41"/>
    </row>
    <row r="42" spans="1:19" s="1" customFormat="1" ht="13" thickBot="1">
      <c r="A42" s="396" t="s">
        <v>194</v>
      </c>
      <c r="B42" s="44" t="s">
        <v>195</v>
      </c>
      <c r="C42" s="45" t="s">
        <v>24</v>
      </c>
      <c r="D42" s="470" t="s">
        <v>25</v>
      </c>
      <c r="F42" s="495">
        <v>228</v>
      </c>
      <c r="G42" s="496" t="s">
        <v>21</v>
      </c>
      <c r="I42" s="495">
        <v>258</v>
      </c>
      <c r="J42" s="496" t="s">
        <v>82</v>
      </c>
      <c r="N42"/>
      <c r="O42"/>
      <c r="P42"/>
      <c r="Q42"/>
      <c r="R42"/>
      <c r="S42"/>
    </row>
    <row r="43" spans="1:19" ht="13.5" thickBot="1">
      <c r="A43" s="471"/>
      <c r="B43" s="66" t="s">
        <v>196</v>
      </c>
      <c r="C43" s="145"/>
      <c r="D43" s="472"/>
      <c r="F43" s="1"/>
      <c r="G43" s="1"/>
      <c r="I43" s="1"/>
      <c r="J43" s="1"/>
    </row>
    <row r="44" spans="1:19" s="1" customFormat="1">
      <c r="A44" s="463" t="s">
        <v>197</v>
      </c>
      <c r="B44" s="136" t="s">
        <v>198</v>
      </c>
      <c r="C44" s="146" t="s">
        <v>24</v>
      </c>
      <c r="D44" s="464" t="s">
        <v>25</v>
      </c>
      <c r="F44" s="105">
        <v>203</v>
      </c>
      <c r="G44" s="73" t="s">
        <v>21</v>
      </c>
      <c r="I44" s="105">
        <v>249</v>
      </c>
      <c r="J44" s="73" t="s">
        <v>82</v>
      </c>
      <c r="N44"/>
      <c r="O44"/>
      <c r="P44"/>
      <c r="Q44"/>
      <c r="R44"/>
      <c r="S44"/>
    </row>
    <row r="45" spans="1:19" s="1" customFormat="1" ht="13" thickBot="1">
      <c r="A45" s="473" t="s">
        <v>199</v>
      </c>
      <c r="B45" s="148" t="s">
        <v>200</v>
      </c>
      <c r="C45" s="149" t="s">
        <v>24</v>
      </c>
      <c r="D45" s="398" t="s">
        <v>31</v>
      </c>
      <c r="F45" s="151">
        <f>F41-F44</f>
        <v>122</v>
      </c>
      <c r="G45" s="152" t="s">
        <v>21</v>
      </c>
      <c r="I45" s="151">
        <f>I41-I44</f>
        <v>107</v>
      </c>
      <c r="J45" s="152" t="s">
        <v>82</v>
      </c>
      <c r="N45"/>
      <c r="O45"/>
      <c r="P45"/>
      <c r="Q45"/>
      <c r="R45"/>
      <c r="S45"/>
    </row>
    <row r="46" spans="1:19" ht="13.5" thickBot="1">
      <c r="A46" s="459"/>
      <c r="B46" s="460" t="s">
        <v>201</v>
      </c>
      <c r="C46" s="461"/>
      <c r="D46" s="462"/>
      <c r="F46" s="1"/>
      <c r="G46" s="1"/>
      <c r="I46" s="1"/>
      <c r="J46" s="1"/>
    </row>
    <row r="47" spans="1:19" s="1" customFormat="1">
      <c r="A47" s="463" t="s">
        <v>202</v>
      </c>
      <c r="B47" s="742" t="s">
        <v>203</v>
      </c>
      <c r="C47" s="146" t="s">
        <v>24</v>
      </c>
      <c r="D47" s="464" t="s">
        <v>25</v>
      </c>
      <c r="F47" s="296">
        <v>58</v>
      </c>
      <c r="G47" s="295" t="s">
        <v>20</v>
      </c>
      <c r="I47" s="296">
        <v>20</v>
      </c>
      <c r="J47" s="295" t="s">
        <v>82</v>
      </c>
      <c r="L47" s="214"/>
      <c r="N47"/>
      <c r="O47"/>
      <c r="P47"/>
      <c r="Q47"/>
      <c r="R47"/>
      <c r="S47"/>
    </row>
    <row r="48" spans="1:19" s="1" customFormat="1">
      <c r="A48" s="463" t="s">
        <v>204</v>
      </c>
      <c r="B48" s="54" t="s">
        <v>205</v>
      </c>
      <c r="C48" s="138" t="s">
        <v>24</v>
      </c>
      <c r="D48" s="397" t="s">
        <v>25</v>
      </c>
      <c r="F48" s="299">
        <v>2</v>
      </c>
      <c r="G48" s="298" t="s">
        <v>20</v>
      </c>
      <c r="I48" s="299">
        <v>3</v>
      </c>
      <c r="J48" s="298" t="s">
        <v>82</v>
      </c>
      <c r="N48"/>
      <c r="O48"/>
      <c r="P48"/>
      <c r="Q48"/>
      <c r="R48"/>
      <c r="S48"/>
    </row>
    <row r="49" spans="1:19" s="1" customFormat="1" ht="13" thickBot="1">
      <c r="A49" s="465" t="s">
        <v>206</v>
      </c>
      <c r="B49" s="466" t="s">
        <v>207</v>
      </c>
      <c r="C49" s="399" t="s">
        <v>24</v>
      </c>
      <c r="D49" s="400" t="s">
        <v>25</v>
      </c>
      <c r="F49" s="495">
        <v>95</v>
      </c>
      <c r="G49" s="496" t="s">
        <v>20</v>
      </c>
      <c r="I49" s="495">
        <v>54</v>
      </c>
      <c r="J49" s="496" t="s">
        <v>82</v>
      </c>
      <c r="N49"/>
      <c r="O49"/>
      <c r="P49"/>
      <c r="Q49"/>
      <c r="R49"/>
      <c r="S49"/>
    </row>
    <row r="50" spans="1:19" ht="13" thickBot="1"/>
    <row r="51" spans="1:19" s="28" customFormat="1" ht="16" thickBot="1">
      <c r="A51" s="57"/>
      <c r="B51" s="58" t="s">
        <v>208</v>
      </c>
      <c r="C51" s="59"/>
      <c r="D51" s="60"/>
      <c r="E51" s="2"/>
      <c r="F51" s="2"/>
      <c r="G51" s="2"/>
      <c r="H51"/>
      <c r="I51" s="2"/>
      <c r="J51" s="2"/>
      <c r="N51"/>
      <c r="O51"/>
      <c r="P51"/>
      <c r="Q51"/>
      <c r="R51"/>
      <c r="S51"/>
    </row>
    <row r="52" spans="1:19" s="214" customFormat="1" ht="25.5" thickBot="1">
      <c r="A52" s="457" t="s">
        <v>209</v>
      </c>
      <c r="B52" s="755" t="s">
        <v>210</v>
      </c>
      <c r="C52" s="498" t="s">
        <v>30</v>
      </c>
      <c r="D52" s="497" t="s">
        <v>25</v>
      </c>
      <c r="E52" s="228"/>
      <c r="F52" s="1203">
        <v>4</v>
      </c>
      <c r="G52" s="1204" t="s">
        <v>170</v>
      </c>
      <c r="H52" s="1205"/>
      <c r="I52" s="1203">
        <v>4</v>
      </c>
      <c r="J52" s="1204" t="s">
        <v>170</v>
      </c>
      <c r="L52" s="306"/>
      <c r="N52"/>
      <c r="O52"/>
      <c r="P52"/>
      <c r="Q52"/>
      <c r="R52"/>
      <c r="S52"/>
    </row>
    <row r="53" spans="1:19" s="1" customFormat="1">
      <c r="A53" s="68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s="1" customFormat="1">
      <c r="A54" s="68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s="1" customFormat="1">
      <c r="A55" s="68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s="1" customFormat="1" ht="15.5">
      <c r="A56" s="1055" t="s">
        <v>45</v>
      </c>
      <c r="B56" s="1053"/>
      <c r="C56" s="1056"/>
      <c r="D56" s="1082"/>
      <c r="E56" s="1086"/>
      <c r="F56" s="1086"/>
      <c r="H56"/>
      <c r="I56"/>
      <c r="J56"/>
      <c r="K56" s="2"/>
      <c r="N56"/>
      <c r="O56"/>
      <c r="P56"/>
      <c r="Q56"/>
      <c r="R56"/>
      <c r="S56"/>
    </row>
    <row r="57" spans="1:19" s="1" customFormat="1">
      <c r="A57" s="1057"/>
      <c r="B57" s="1079"/>
      <c r="C57" s="1079"/>
      <c r="D57" s="1058"/>
      <c r="E57" s="1086"/>
      <c r="F57" s="1086"/>
      <c r="H57"/>
      <c r="I57"/>
      <c r="J57"/>
      <c r="N57"/>
      <c r="O57"/>
      <c r="P57"/>
      <c r="Q57"/>
      <c r="R57"/>
      <c r="S57"/>
    </row>
    <row r="58" spans="1:19" s="1" customFormat="1">
      <c r="A58" s="1059" t="s">
        <v>46</v>
      </c>
      <c r="B58" s="1080"/>
      <c r="C58" s="1079"/>
      <c r="D58" s="1083"/>
      <c r="E58" s="1086"/>
      <c r="F58" s="1086"/>
      <c r="H58"/>
      <c r="I58"/>
      <c r="J58"/>
      <c r="N58"/>
      <c r="O58"/>
      <c r="P58"/>
      <c r="Q58"/>
      <c r="R58"/>
      <c r="S58"/>
    </row>
    <row r="59" spans="1:19" s="1" customFormat="1">
      <c r="A59" s="1057"/>
      <c r="B59" s="1079"/>
      <c r="C59" s="1079"/>
      <c r="D59" s="1058"/>
      <c r="E59" s="1086"/>
      <c r="F59" s="1086"/>
      <c r="H59"/>
      <c r="I59"/>
      <c r="J59"/>
      <c r="N59"/>
      <c r="O59"/>
      <c r="P59"/>
      <c r="Q59"/>
      <c r="R59"/>
      <c r="S59"/>
    </row>
    <row r="60" spans="1:19" s="1" customFormat="1">
      <c r="A60" s="1060" t="s">
        <v>47</v>
      </c>
      <c r="B60" s="1084"/>
      <c r="C60" s="1061" t="s">
        <v>48</v>
      </c>
      <c r="D60" s="1085"/>
      <c r="E60" s="1086"/>
      <c r="F60" s="1086"/>
      <c r="H60"/>
      <c r="I60"/>
      <c r="J60"/>
      <c r="N60"/>
      <c r="O60"/>
      <c r="P60"/>
      <c r="Q60"/>
      <c r="R60"/>
      <c r="S60"/>
    </row>
    <row r="61" spans="1:19">
      <c r="A61" s="68"/>
    </row>
    <row r="62" spans="1:19">
      <c r="A62" s="68"/>
    </row>
    <row r="63" spans="1:19">
      <c r="A63" s="68"/>
    </row>
    <row r="64" spans="1:19">
      <c r="A64" s="68"/>
    </row>
    <row r="65" spans="1:1">
      <c r="A65" s="68"/>
    </row>
    <row r="66" spans="1:1">
      <c r="A66" s="68"/>
    </row>
    <row r="67" spans="1:1">
      <c r="A67" s="68"/>
    </row>
    <row r="68" spans="1:1">
      <c r="A68" s="68"/>
    </row>
    <row r="69" spans="1:1">
      <c r="A69" s="68"/>
    </row>
    <row r="70" spans="1:1">
      <c r="A70" s="68"/>
    </row>
    <row r="71" spans="1:1">
      <c r="A71" s="68"/>
    </row>
    <row r="72" spans="1:1">
      <c r="A72" s="68"/>
    </row>
    <row r="73" spans="1:1">
      <c r="A73" s="68"/>
    </row>
    <row r="74" spans="1:1">
      <c r="A74" s="68"/>
    </row>
    <row r="75" spans="1:1">
      <c r="A75" s="68"/>
    </row>
    <row r="76" spans="1:1">
      <c r="A76" s="68"/>
    </row>
    <row r="77" spans="1:1">
      <c r="A77" s="68"/>
    </row>
    <row r="78" spans="1:1">
      <c r="A78" s="68"/>
    </row>
    <row r="79" spans="1:1">
      <c r="A79" s="68"/>
    </row>
    <row r="80" spans="1:1">
      <c r="A80" s="68"/>
    </row>
    <row r="81" spans="1:1">
      <c r="A81" s="68"/>
    </row>
    <row r="82" spans="1:1">
      <c r="A82" s="68"/>
    </row>
    <row r="83" spans="1:1">
      <c r="A83" s="68"/>
    </row>
    <row r="84" spans="1:1">
      <c r="A84" s="68"/>
    </row>
    <row r="85" spans="1:1">
      <c r="A85" s="68"/>
    </row>
    <row r="86" spans="1:1">
      <c r="A86" s="68"/>
    </row>
    <row r="87" spans="1:1">
      <c r="A87" s="68"/>
    </row>
    <row r="88" spans="1:1">
      <c r="A88" s="68"/>
    </row>
    <row r="89" spans="1:1">
      <c r="A89" s="68"/>
    </row>
    <row r="90" spans="1:1">
      <c r="A90" s="68"/>
    </row>
    <row r="91" spans="1:1">
      <c r="A91" s="68"/>
    </row>
    <row r="92" spans="1:1">
      <c r="A92" s="68"/>
    </row>
    <row r="93" spans="1:1">
      <c r="A93" s="68"/>
    </row>
    <row r="94" spans="1:1">
      <c r="A94" s="68"/>
    </row>
    <row r="95" spans="1:1">
      <c r="A95" s="68"/>
    </row>
    <row r="96" spans="1:1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  <row r="105" spans="1:1">
      <c r="A105" s="68"/>
    </row>
    <row r="106" spans="1:1">
      <c r="A106" s="68"/>
    </row>
    <row r="107" spans="1:1">
      <c r="A107" s="68"/>
    </row>
    <row r="108" spans="1:1">
      <c r="A108" s="68"/>
    </row>
    <row r="109" spans="1:1">
      <c r="A109" s="68"/>
    </row>
    <row r="110" spans="1:1">
      <c r="A110" s="68"/>
    </row>
    <row r="111" spans="1:1">
      <c r="A111" s="68"/>
    </row>
    <row r="112" spans="1:1">
      <c r="A112" s="68"/>
    </row>
    <row r="113" spans="1:1">
      <c r="A113" s="68"/>
    </row>
    <row r="114" spans="1:1">
      <c r="A114" s="68"/>
    </row>
    <row r="115" spans="1:1">
      <c r="A115" s="68"/>
    </row>
    <row r="116" spans="1:1">
      <c r="A116" s="68"/>
    </row>
    <row r="117" spans="1:1">
      <c r="A117" s="68"/>
    </row>
    <row r="118" spans="1:1">
      <c r="A118" s="68"/>
    </row>
    <row r="119" spans="1:1">
      <c r="A119" s="68"/>
    </row>
    <row r="120" spans="1:1">
      <c r="A120" s="68"/>
    </row>
    <row r="121" spans="1:1">
      <c r="A121" s="68"/>
    </row>
    <row r="122" spans="1:1">
      <c r="A122" s="68"/>
    </row>
    <row r="123" spans="1:1">
      <c r="A123" s="68"/>
    </row>
    <row r="124" spans="1:1">
      <c r="A124" s="68"/>
    </row>
    <row r="125" spans="1:1">
      <c r="A125" s="68"/>
    </row>
    <row r="126" spans="1:1">
      <c r="A126" s="68"/>
    </row>
    <row r="127" spans="1:1">
      <c r="A127" s="68"/>
    </row>
    <row r="128" spans="1:1">
      <c r="A128" s="68"/>
    </row>
    <row r="129" spans="1:1">
      <c r="A129" s="68"/>
    </row>
    <row r="130" spans="1:1">
      <c r="A130" s="68"/>
    </row>
    <row r="131" spans="1:1">
      <c r="A131" s="68"/>
    </row>
    <row r="132" spans="1:1">
      <c r="A132" s="68"/>
    </row>
    <row r="133" spans="1:1">
      <c r="A133" s="68"/>
    </row>
    <row r="134" spans="1:1">
      <c r="A134" s="68"/>
    </row>
    <row r="135" spans="1:1">
      <c r="A135" s="68"/>
    </row>
    <row r="136" spans="1:1">
      <c r="A136" s="68"/>
    </row>
    <row r="137" spans="1:1">
      <c r="A137" s="68"/>
    </row>
    <row r="138" spans="1:1">
      <c r="A138" s="68"/>
    </row>
    <row r="139" spans="1:1">
      <c r="A139" s="68"/>
    </row>
    <row r="140" spans="1:1">
      <c r="A140" s="68"/>
    </row>
    <row r="141" spans="1:1">
      <c r="A141" s="68"/>
    </row>
    <row r="142" spans="1:1">
      <c r="A142" s="68"/>
    </row>
    <row r="143" spans="1:1">
      <c r="A143" s="68"/>
    </row>
    <row r="144" spans="1:1">
      <c r="A144" s="68"/>
    </row>
    <row r="145" spans="1:1">
      <c r="A145" s="68"/>
    </row>
    <row r="146" spans="1:1">
      <c r="A146" s="68"/>
    </row>
    <row r="147" spans="1:1">
      <c r="A147" s="68"/>
    </row>
    <row r="148" spans="1:1">
      <c r="A148" s="68"/>
    </row>
    <row r="149" spans="1:1">
      <c r="A149" s="68"/>
    </row>
    <row r="150" spans="1:1">
      <c r="A150" s="68"/>
    </row>
    <row r="151" spans="1:1">
      <c r="A151" s="68"/>
    </row>
    <row r="152" spans="1:1">
      <c r="A152" s="68"/>
    </row>
    <row r="153" spans="1:1">
      <c r="A153" s="68"/>
    </row>
    <row r="154" spans="1:1">
      <c r="A154" s="68"/>
    </row>
    <row r="155" spans="1:1">
      <c r="A155" s="68"/>
    </row>
    <row r="156" spans="1:1">
      <c r="A156" s="68"/>
    </row>
    <row r="157" spans="1:1">
      <c r="A157" s="68"/>
    </row>
    <row r="158" spans="1:1">
      <c r="A158" s="68"/>
    </row>
    <row r="159" spans="1:1">
      <c r="A159" s="68"/>
    </row>
    <row r="160" spans="1:1">
      <c r="A160" s="68"/>
    </row>
    <row r="161" spans="1:1">
      <c r="A161" s="68"/>
    </row>
    <row r="162" spans="1:1">
      <c r="A162" s="68"/>
    </row>
    <row r="163" spans="1:1">
      <c r="A163" s="68"/>
    </row>
    <row r="164" spans="1:1">
      <c r="A164" s="68"/>
    </row>
    <row r="165" spans="1:1">
      <c r="A165" s="68"/>
    </row>
    <row r="166" spans="1:1">
      <c r="A166" s="68"/>
    </row>
    <row r="167" spans="1:1">
      <c r="A167" s="68"/>
    </row>
    <row r="168" spans="1:1">
      <c r="A168" s="68"/>
    </row>
    <row r="169" spans="1:1">
      <c r="A169" s="68"/>
    </row>
    <row r="170" spans="1:1">
      <c r="A170" s="68"/>
    </row>
    <row r="171" spans="1:1">
      <c r="A171" s="68"/>
    </row>
    <row r="172" spans="1:1">
      <c r="A172" s="68"/>
    </row>
    <row r="173" spans="1:1">
      <c r="A173" s="68"/>
    </row>
    <row r="174" spans="1:1">
      <c r="A174" s="68"/>
    </row>
    <row r="175" spans="1:1">
      <c r="A175" s="68"/>
    </row>
    <row r="176" spans="1:1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  <row r="241" spans="1:1">
      <c r="A241" s="68"/>
    </row>
    <row r="242" spans="1:1">
      <c r="A242" s="68"/>
    </row>
    <row r="243" spans="1:1">
      <c r="A243" s="68"/>
    </row>
    <row r="244" spans="1:1">
      <c r="A244" s="68"/>
    </row>
    <row r="245" spans="1:1">
      <c r="A245" s="68"/>
    </row>
    <row r="246" spans="1:1">
      <c r="A246" s="68"/>
    </row>
    <row r="247" spans="1:1">
      <c r="A247" s="68"/>
    </row>
    <row r="248" spans="1:1">
      <c r="A248" s="68"/>
    </row>
    <row r="249" spans="1:1">
      <c r="A249" s="68"/>
    </row>
    <row r="250" spans="1:1">
      <c r="A250" s="68"/>
    </row>
    <row r="251" spans="1:1">
      <c r="A251" s="68"/>
    </row>
    <row r="252" spans="1:1">
      <c r="A252" s="68"/>
    </row>
    <row r="253" spans="1:1">
      <c r="A253" s="68"/>
    </row>
    <row r="254" spans="1:1">
      <c r="A254" s="68"/>
    </row>
    <row r="255" spans="1:1">
      <c r="A255" s="68"/>
    </row>
    <row r="256" spans="1:1">
      <c r="A256" s="68"/>
    </row>
    <row r="257" spans="1:1">
      <c r="A257" s="68"/>
    </row>
    <row r="258" spans="1:1">
      <c r="A258" s="68"/>
    </row>
    <row r="259" spans="1:1">
      <c r="A259" s="68"/>
    </row>
    <row r="260" spans="1:1">
      <c r="A260" s="68"/>
    </row>
    <row r="261" spans="1:1">
      <c r="A261" s="68"/>
    </row>
  </sheetData>
  <mergeCells count="2">
    <mergeCell ref="I10:J11"/>
    <mergeCell ref="F10:G11"/>
  </mergeCells>
  <phoneticPr fontId="0" type="noConversion"/>
  <conditionalFormatting sqref="N1:O5 N62:O1048576 Q62:R1048576">
    <cfRule type="containsText" dxfId="9" priority="17" operator="containsText" text="Y">
      <formula>NOT(ISERROR(SEARCH("Y",N1)))</formula>
    </cfRule>
    <cfRule type="containsText" dxfId="8" priority="18" operator="containsText" text="N">
      <formula>NOT(ISERROR(SEARCH("N",N1)))</formula>
    </cfRule>
  </conditionalFormatting>
  <conditionalFormatting sqref="Q1:R5">
    <cfRule type="containsText" dxfId="7" priority="9" operator="containsText" text="Y">
      <formula>NOT(ISERROR(SEARCH("Y",Q1)))</formula>
    </cfRule>
    <cfRule type="containsText" dxfId="6" priority="10" operator="containsText" text="N">
      <formula>NOT(ISERROR(SEARCH("N",Q1)))</formula>
    </cfRule>
  </conditionalFormatting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4174A-A1E3-4080-941F-41B5DBA398B3}">
  <dimension ref="A1:K59"/>
  <sheetViews>
    <sheetView zoomScaleNormal="100" workbookViewId="0">
      <selection sqref="A1:XFD1048576"/>
    </sheetView>
  </sheetViews>
  <sheetFormatPr defaultColWidth="9.1796875" defaultRowHeight="12.5"/>
  <cols>
    <col min="1" max="1" width="9.1796875" style="68"/>
    <col min="2" max="2" width="67.1796875" style="68" bestFit="1" customWidth="1"/>
    <col min="3" max="4" width="12.54296875" style="68" customWidth="1"/>
    <col min="5" max="5" width="9.1796875" style="68"/>
    <col min="6" max="6" width="13.54296875" style="68" customWidth="1"/>
    <col min="7" max="7" width="4.81640625" style="68" customWidth="1"/>
    <col min="8" max="8" width="4.1796875" style="68" customWidth="1"/>
    <col min="9" max="9" width="12.81640625" style="68" customWidth="1"/>
    <col min="10" max="10" width="5.1796875" style="68" customWidth="1"/>
    <col min="11" max="18" width="9.1796875" style="68" customWidth="1"/>
    <col min="19" max="20" width="9.1796875" style="68"/>
    <col min="21" max="21" width="9.1796875" style="68" customWidth="1"/>
    <col min="22" max="257" width="9.1796875" style="68"/>
    <col min="258" max="258" width="67.1796875" style="68" bestFit="1" customWidth="1"/>
    <col min="259" max="260" width="12.54296875" style="68" customWidth="1"/>
    <col min="261" max="262" width="9.1796875" style="68"/>
    <col min="263" max="263" width="3.453125" style="68" customWidth="1"/>
    <col min="264" max="264" width="12.54296875" style="68" customWidth="1"/>
    <col min="265" max="265" width="7.453125" style="68" customWidth="1"/>
    <col min="266" max="513" width="9.1796875" style="68"/>
    <col min="514" max="514" width="67.1796875" style="68" bestFit="1" customWidth="1"/>
    <col min="515" max="516" width="12.54296875" style="68" customWidth="1"/>
    <col min="517" max="518" width="9.1796875" style="68"/>
    <col min="519" max="519" width="3.453125" style="68" customWidth="1"/>
    <col min="520" max="520" width="12.54296875" style="68" customWidth="1"/>
    <col min="521" max="521" width="7.453125" style="68" customWidth="1"/>
    <col min="522" max="769" width="9.1796875" style="68"/>
    <col min="770" max="770" width="67.1796875" style="68" bestFit="1" customWidth="1"/>
    <col min="771" max="772" width="12.54296875" style="68" customWidth="1"/>
    <col min="773" max="774" width="9.1796875" style="68"/>
    <col min="775" max="775" width="3.453125" style="68" customWidth="1"/>
    <col min="776" max="776" width="12.54296875" style="68" customWidth="1"/>
    <col min="777" max="777" width="7.453125" style="68" customWidth="1"/>
    <col min="778" max="1025" width="9.1796875" style="68"/>
    <col min="1026" max="1026" width="67.1796875" style="68" bestFit="1" customWidth="1"/>
    <col min="1027" max="1028" width="12.54296875" style="68" customWidth="1"/>
    <col min="1029" max="1030" width="9.1796875" style="68"/>
    <col min="1031" max="1031" width="3.453125" style="68" customWidth="1"/>
    <col min="1032" max="1032" width="12.54296875" style="68" customWidth="1"/>
    <col min="1033" max="1033" width="7.453125" style="68" customWidth="1"/>
    <col min="1034" max="1281" width="9.1796875" style="68"/>
    <col min="1282" max="1282" width="67.1796875" style="68" bestFit="1" customWidth="1"/>
    <col min="1283" max="1284" width="12.54296875" style="68" customWidth="1"/>
    <col min="1285" max="1286" width="9.1796875" style="68"/>
    <col min="1287" max="1287" width="3.453125" style="68" customWidth="1"/>
    <col min="1288" max="1288" width="12.54296875" style="68" customWidth="1"/>
    <col min="1289" max="1289" width="7.453125" style="68" customWidth="1"/>
    <col min="1290" max="1537" width="9.1796875" style="68"/>
    <col min="1538" max="1538" width="67.1796875" style="68" bestFit="1" customWidth="1"/>
    <col min="1539" max="1540" width="12.54296875" style="68" customWidth="1"/>
    <col min="1541" max="1542" width="9.1796875" style="68"/>
    <col min="1543" max="1543" width="3.453125" style="68" customWidth="1"/>
    <col min="1544" max="1544" width="12.54296875" style="68" customWidth="1"/>
    <col min="1545" max="1545" width="7.453125" style="68" customWidth="1"/>
    <col min="1546" max="1793" width="9.1796875" style="68"/>
    <col min="1794" max="1794" width="67.1796875" style="68" bestFit="1" customWidth="1"/>
    <col min="1795" max="1796" width="12.54296875" style="68" customWidth="1"/>
    <col min="1797" max="1798" width="9.1796875" style="68"/>
    <col min="1799" max="1799" width="3.453125" style="68" customWidth="1"/>
    <col min="1800" max="1800" width="12.54296875" style="68" customWidth="1"/>
    <col min="1801" max="1801" width="7.453125" style="68" customWidth="1"/>
    <col min="1802" max="2049" width="9.1796875" style="68"/>
    <col min="2050" max="2050" width="67.1796875" style="68" bestFit="1" customWidth="1"/>
    <col min="2051" max="2052" width="12.54296875" style="68" customWidth="1"/>
    <col min="2053" max="2054" width="9.1796875" style="68"/>
    <col min="2055" max="2055" width="3.453125" style="68" customWidth="1"/>
    <col min="2056" max="2056" width="12.54296875" style="68" customWidth="1"/>
    <col min="2057" max="2057" width="7.453125" style="68" customWidth="1"/>
    <col min="2058" max="2305" width="9.1796875" style="68"/>
    <col min="2306" max="2306" width="67.1796875" style="68" bestFit="1" customWidth="1"/>
    <col min="2307" max="2308" width="12.54296875" style="68" customWidth="1"/>
    <col min="2309" max="2310" width="9.1796875" style="68"/>
    <col min="2311" max="2311" width="3.453125" style="68" customWidth="1"/>
    <col min="2312" max="2312" width="12.54296875" style="68" customWidth="1"/>
    <col min="2313" max="2313" width="7.453125" style="68" customWidth="1"/>
    <col min="2314" max="2561" width="9.1796875" style="68"/>
    <col min="2562" max="2562" width="67.1796875" style="68" bestFit="1" customWidth="1"/>
    <col min="2563" max="2564" width="12.54296875" style="68" customWidth="1"/>
    <col min="2565" max="2566" width="9.1796875" style="68"/>
    <col min="2567" max="2567" width="3.453125" style="68" customWidth="1"/>
    <col min="2568" max="2568" width="12.54296875" style="68" customWidth="1"/>
    <col min="2569" max="2569" width="7.453125" style="68" customWidth="1"/>
    <col min="2570" max="2817" width="9.1796875" style="68"/>
    <col min="2818" max="2818" width="67.1796875" style="68" bestFit="1" customWidth="1"/>
    <col min="2819" max="2820" width="12.54296875" style="68" customWidth="1"/>
    <col min="2821" max="2822" width="9.1796875" style="68"/>
    <col min="2823" max="2823" width="3.453125" style="68" customWidth="1"/>
    <col min="2824" max="2824" width="12.54296875" style="68" customWidth="1"/>
    <col min="2825" max="2825" width="7.453125" style="68" customWidth="1"/>
    <col min="2826" max="3073" width="9.1796875" style="68"/>
    <col min="3074" max="3074" width="67.1796875" style="68" bestFit="1" customWidth="1"/>
    <col min="3075" max="3076" width="12.54296875" style="68" customWidth="1"/>
    <col min="3077" max="3078" width="9.1796875" style="68"/>
    <col min="3079" max="3079" width="3.453125" style="68" customWidth="1"/>
    <col min="3080" max="3080" width="12.54296875" style="68" customWidth="1"/>
    <col min="3081" max="3081" width="7.453125" style="68" customWidth="1"/>
    <col min="3082" max="3329" width="9.1796875" style="68"/>
    <col min="3330" max="3330" width="67.1796875" style="68" bestFit="1" customWidth="1"/>
    <col min="3331" max="3332" width="12.54296875" style="68" customWidth="1"/>
    <col min="3333" max="3334" width="9.1796875" style="68"/>
    <col min="3335" max="3335" width="3.453125" style="68" customWidth="1"/>
    <col min="3336" max="3336" width="12.54296875" style="68" customWidth="1"/>
    <col min="3337" max="3337" width="7.453125" style="68" customWidth="1"/>
    <col min="3338" max="3585" width="9.1796875" style="68"/>
    <col min="3586" max="3586" width="67.1796875" style="68" bestFit="1" customWidth="1"/>
    <col min="3587" max="3588" width="12.54296875" style="68" customWidth="1"/>
    <col min="3589" max="3590" width="9.1796875" style="68"/>
    <col min="3591" max="3591" width="3.453125" style="68" customWidth="1"/>
    <col min="3592" max="3592" width="12.54296875" style="68" customWidth="1"/>
    <col min="3593" max="3593" width="7.453125" style="68" customWidth="1"/>
    <col min="3594" max="3841" width="9.1796875" style="68"/>
    <col min="3842" max="3842" width="67.1796875" style="68" bestFit="1" customWidth="1"/>
    <col min="3843" max="3844" width="12.54296875" style="68" customWidth="1"/>
    <col min="3845" max="3846" width="9.1796875" style="68"/>
    <col min="3847" max="3847" width="3.453125" style="68" customWidth="1"/>
    <col min="3848" max="3848" width="12.54296875" style="68" customWidth="1"/>
    <col min="3849" max="3849" width="7.453125" style="68" customWidth="1"/>
    <col min="3850" max="4097" width="9.1796875" style="68"/>
    <col min="4098" max="4098" width="67.1796875" style="68" bestFit="1" customWidth="1"/>
    <col min="4099" max="4100" width="12.54296875" style="68" customWidth="1"/>
    <col min="4101" max="4102" width="9.1796875" style="68"/>
    <col min="4103" max="4103" width="3.453125" style="68" customWidth="1"/>
    <col min="4104" max="4104" width="12.54296875" style="68" customWidth="1"/>
    <col min="4105" max="4105" width="7.453125" style="68" customWidth="1"/>
    <col min="4106" max="4353" width="9.1796875" style="68"/>
    <col min="4354" max="4354" width="67.1796875" style="68" bestFit="1" customWidth="1"/>
    <col min="4355" max="4356" width="12.54296875" style="68" customWidth="1"/>
    <col min="4357" max="4358" width="9.1796875" style="68"/>
    <col min="4359" max="4359" width="3.453125" style="68" customWidth="1"/>
    <col min="4360" max="4360" width="12.54296875" style="68" customWidth="1"/>
    <col min="4361" max="4361" width="7.453125" style="68" customWidth="1"/>
    <col min="4362" max="4609" width="9.1796875" style="68"/>
    <col min="4610" max="4610" width="67.1796875" style="68" bestFit="1" customWidth="1"/>
    <col min="4611" max="4612" width="12.54296875" style="68" customWidth="1"/>
    <col min="4613" max="4614" width="9.1796875" style="68"/>
    <col min="4615" max="4615" width="3.453125" style="68" customWidth="1"/>
    <col min="4616" max="4616" width="12.54296875" style="68" customWidth="1"/>
    <col min="4617" max="4617" width="7.453125" style="68" customWidth="1"/>
    <col min="4618" max="4865" width="9.1796875" style="68"/>
    <col min="4866" max="4866" width="67.1796875" style="68" bestFit="1" customWidth="1"/>
    <col min="4867" max="4868" width="12.54296875" style="68" customWidth="1"/>
    <col min="4869" max="4870" width="9.1796875" style="68"/>
    <col min="4871" max="4871" width="3.453125" style="68" customWidth="1"/>
    <col min="4872" max="4872" width="12.54296875" style="68" customWidth="1"/>
    <col min="4873" max="4873" width="7.453125" style="68" customWidth="1"/>
    <col min="4874" max="5121" width="9.1796875" style="68"/>
    <col min="5122" max="5122" width="67.1796875" style="68" bestFit="1" customWidth="1"/>
    <col min="5123" max="5124" width="12.54296875" style="68" customWidth="1"/>
    <col min="5125" max="5126" width="9.1796875" style="68"/>
    <col min="5127" max="5127" width="3.453125" style="68" customWidth="1"/>
    <col min="5128" max="5128" width="12.54296875" style="68" customWidth="1"/>
    <col min="5129" max="5129" width="7.453125" style="68" customWidth="1"/>
    <col min="5130" max="5377" width="9.1796875" style="68"/>
    <col min="5378" max="5378" width="67.1796875" style="68" bestFit="1" customWidth="1"/>
    <col min="5379" max="5380" width="12.54296875" style="68" customWidth="1"/>
    <col min="5381" max="5382" width="9.1796875" style="68"/>
    <col min="5383" max="5383" width="3.453125" style="68" customWidth="1"/>
    <col min="5384" max="5384" width="12.54296875" style="68" customWidth="1"/>
    <col min="5385" max="5385" width="7.453125" style="68" customWidth="1"/>
    <col min="5386" max="5633" width="9.1796875" style="68"/>
    <col min="5634" max="5634" width="67.1796875" style="68" bestFit="1" customWidth="1"/>
    <col min="5635" max="5636" width="12.54296875" style="68" customWidth="1"/>
    <col min="5637" max="5638" width="9.1796875" style="68"/>
    <col min="5639" max="5639" width="3.453125" style="68" customWidth="1"/>
    <col min="5640" max="5640" width="12.54296875" style="68" customWidth="1"/>
    <col min="5641" max="5641" width="7.453125" style="68" customWidth="1"/>
    <col min="5642" max="5889" width="9.1796875" style="68"/>
    <col min="5890" max="5890" width="67.1796875" style="68" bestFit="1" customWidth="1"/>
    <col min="5891" max="5892" width="12.54296875" style="68" customWidth="1"/>
    <col min="5893" max="5894" width="9.1796875" style="68"/>
    <col min="5895" max="5895" width="3.453125" style="68" customWidth="1"/>
    <col min="5896" max="5896" width="12.54296875" style="68" customWidth="1"/>
    <col min="5897" max="5897" width="7.453125" style="68" customWidth="1"/>
    <col min="5898" max="6145" width="9.1796875" style="68"/>
    <col min="6146" max="6146" width="67.1796875" style="68" bestFit="1" customWidth="1"/>
    <col min="6147" max="6148" width="12.54296875" style="68" customWidth="1"/>
    <col min="6149" max="6150" width="9.1796875" style="68"/>
    <col min="6151" max="6151" width="3.453125" style="68" customWidth="1"/>
    <col min="6152" max="6152" width="12.54296875" style="68" customWidth="1"/>
    <col min="6153" max="6153" width="7.453125" style="68" customWidth="1"/>
    <col min="6154" max="6401" width="9.1796875" style="68"/>
    <col min="6402" max="6402" width="67.1796875" style="68" bestFit="1" customWidth="1"/>
    <col min="6403" max="6404" width="12.54296875" style="68" customWidth="1"/>
    <col min="6405" max="6406" width="9.1796875" style="68"/>
    <col min="6407" max="6407" width="3.453125" style="68" customWidth="1"/>
    <col min="6408" max="6408" width="12.54296875" style="68" customWidth="1"/>
    <col min="6409" max="6409" width="7.453125" style="68" customWidth="1"/>
    <col min="6410" max="6657" width="9.1796875" style="68"/>
    <col min="6658" max="6658" width="67.1796875" style="68" bestFit="1" customWidth="1"/>
    <col min="6659" max="6660" width="12.54296875" style="68" customWidth="1"/>
    <col min="6661" max="6662" width="9.1796875" style="68"/>
    <col min="6663" max="6663" width="3.453125" style="68" customWidth="1"/>
    <col min="6664" max="6664" width="12.54296875" style="68" customWidth="1"/>
    <col min="6665" max="6665" width="7.453125" style="68" customWidth="1"/>
    <col min="6666" max="6913" width="9.1796875" style="68"/>
    <col min="6914" max="6914" width="67.1796875" style="68" bestFit="1" customWidth="1"/>
    <col min="6915" max="6916" width="12.54296875" style="68" customWidth="1"/>
    <col min="6917" max="6918" width="9.1796875" style="68"/>
    <col min="6919" max="6919" width="3.453125" style="68" customWidth="1"/>
    <col min="6920" max="6920" width="12.54296875" style="68" customWidth="1"/>
    <col min="6921" max="6921" width="7.453125" style="68" customWidth="1"/>
    <col min="6922" max="7169" width="9.1796875" style="68"/>
    <col min="7170" max="7170" width="67.1796875" style="68" bestFit="1" customWidth="1"/>
    <col min="7171" max="7172" width="12.54296875" style="68" customWidth="1"/>
    <col min="7173" max="7174" width="9.1796875" style="68"/>
    <col min="7175" max="7175" width="3.453125" style="68" customWidth="1"/>
    <col min="7176" max="7176" width="12.54296875" style="68" customWidth="1"/>
    <col min="7177" max="7177" width="7.453125" style="68" customWidth="1"/>
    <col min="7178" max="7425" width="9.1796875" style="68"/>
    <col min="7426" max="7426" width="67.1796875" style="68" bestFit="1" customWidth="1"/>
    <col min="7427" max="7428" width="12.54296875" style="68" customWidth="1"/>
    <col min="7429" max="7430" width="9.1796875" style="68"/>
    <col min="7431" max="7431" width="3.453125" style="68" customWidth="1"/>
    <col min="7432" max="7432" width="12.54296875" style="68" customWidth="1"/>
    <col min="7433" max="7433" width="7.453125" style="68" customWidth="1"/>
    <col min="7434" max="7681" width="9.1796875" style="68"/>
    <col min="7682" max="7682" width="67.1796875" style="68" bestFit="1" customWidth="1"/>
    <col min="7683" max="7684" width="12.54296875" style="68" customWidth="1"/>
    <col min="7685" max="7686" width="9.1796875" style="68"/>
    <col min="7687" max="7687" width="3.453125" style="68" customWidth="1"/>
    <col min="7688" max="7688" width="12.54296875" style="68" customWidth="1"/>
    <col min="7689" max="7689" width="7.453125" style="68" customWidth="1"/>
    <col min="7690" max="7937" width="9.1796875" style="68"/>
    <col min="7938" max="7938" width="67.1796875" style="68" bestFit="1" customWidth="1"/>
    <col min="7939" max="7940" width="12.54296875" style="68" customWidth="1"/>
    <col min="7941" max="7942" width="9.1796875" style="68"/>
    <col min="7943" max="7943" width="3.453125" style="68" customWidth="1"/>
    <col min="7944" max="7944" width="12.54296875" style="68" customWidth="1"/>
    <col min="7945" max="7945" width="7.453125" style="68" customWidth="1"/>
    <col min="7946" max="8193" width="9.1796875" style="68"/>
    <col min="8194" max="8194" width="67.1796875" style="68" bestFit="1" customWidth="1"/>
    <col min="8195" max="8196" width="12.54296875" style="68" customWidth="1"/>
    <col min="8197" max="8198" width="9.1796875" style="68"/>
    <col min="8199" max="8199" width="3.453125" style="68" customWidth="1"/>
    <col min="8200" max="8200" width="12.54296875" style="68" customWidth="1"/>
    <col min="8201" max="8201" width="7.453125" style="68" customWidth="1"/>
    <col min="8202" max="8449" width="9.1796875" style="68"/>
    <col min="8450" max="8450" width="67.1796875" style="68" bestFit="1" customWidth="1"/>
    <col min="8451" max="8452" width="12.54296875" style="68" customWidth="1"/>
    <col min="8453" max="8454" width="9.1796875" style="68"/>
    <col min="8455" max="8455" width="3.453125" style="68" customWidth="1"/>
    <col min="8456" max="8456" width="12.54296875" style="68" customWidth="1"/>
    <col min="8457" max="8457" width="7.453125" style="68" customWidth="1"/>
    <col min="8458" max="8705" width="9.1796875" style="68"/>
    <col min="8706" max="8706" width="67.1796875" style="68" bestFit="1" customWidth="1"/>
    <col min="8707" max="8708" width="12.54296875" style="68" customWidth="1"/>
    <col min="8709" max="8710" width="9.1796875" style="68"/>
    <col min="8711" max="8711" width="3.453125" style="68" customWidth="1"/>
    <col min="8712" max="8712" width="12.54296875" style="68" customWidth="1"/>
    <col min="8713" max="8713" width="7.453125" style="68" customWidth="1"/>
    <col min="8714" max="8961" width="9.1796875" style="68"/>
    <col min="8962" max="8962" width="67.1796875" style="68" bestFit="1" customWidth="1"/>
    <col min="8963" max="8964" width="12.54296875" style="68" customWidth="1"/>
    <col min="8965" max="8966" width="9.1796875" style="68"/>
    <col min="8967" max="8967" width="3.453125" style="68" customWidth="1"/>
    <col min="8968" max="8968" width="12.54296875" style="68" customWidth="1"/>
    <col min="8969" max="8969" width="7.453125" style="68" customWidth="1"/>
    <col min="8970" max="9217" width="9.1796875" style="68"/>
    <col min="9218" max="9218" width="67.1796875" style="68" bestFit="1" customWidth="1"/>
    <col min="9219" max="9220" width="12.54296875" style="68" customWidth="1"/>
    <col min="9221" max="9222" width="9.1796875" style="68"/>
    <col min="9223" max="9223" width="3.453125" style="68" customWidth="1"/>
    <col min="9224" max="9224" width="12.54296875" style="68" customWidth="1"/>
    <col min="9225" max="9225" width="7.453125" style="68" customWidth="1"/>
    <col min="9226" max="9473" width="9.1796875" style="68"/>
    <col min="9474" max="9474" width="67.1796875" style="68" bestFit="1" customWidth="1"/>
    <col min="9475" max="9476" width="12.54296875" style="68" customWidth="1"/>
    <col min="9477" max="9478" width="9.1796875" style="68"/>
    <col min="9479" max="9479" width="3.453125" style="68" customWidth="1"/>
    <col min="9480" max="9480" width="12.54296875" style="68" customWidth="1"/>
    <col min="9481" max="9481" width="7.453125" style="68" customWidth="1"/>
    <col min="9482" max="9729" width="9.1796875" style="68"/>
    <col min="9730" max="9730" width="67.1796875" style="68" bestFit="1" customWidth="1"/>
    <col min="9731" max="9732" width="12.54296875" style="68" customWidth="1"/>
    <col min="9733" max="9734" width="9.1796875" style="68"/>
    <col min="9735" max="9735" width="3.453125" style="68" customWidth="1"/>
    <col min="9736" max="9736" width="12.54296875" style="68" customWidth="1"/>
    <col min="9737" max="9737" width="7.453125" style="68" customWidth="1"/>
    <col min="9738" max="9985" width="9.1796875" style="68"/>
    <col min="9986" max="9986" width="67.1796875" style="68" bestFit="1" customWidth="1"/>
    <col min="9987" max="9988" width="12.54296875" style="68" customWidth="1"/>
    <col min="9989" max="9990" width="9.1796875" style="68"/>
    <col min="9991" max="9991" width="3.453125" style="68" customWidth="1"/>
    <col min="9992" max="9992" width="12.54296875" style="68" customWidth="1"/>
    <col min="9993" max="9993" width="7.453125" style="68" customWidth="1"/>
    <col min="9994" max="10241" width="9.1796875" style="68"/>
    <col min="10242" max="10242" width="67.1796875" style="68" bestFit="1" customWidth="1"/>
    <col min="10243" max="10244" width="12.54296875" style="68" customWidth="1"/>
    <col min="10245" max="10246" width="9.1796875" style="68"/>
    <col min="10247" max="10247" width="3.453125" style="68" customWidth="1"/>
    <col min="10248" max="10248" width="12.54296875" style="68" customWidth="1"/>
    <col min="10249" max="10249" width="7.453125" style="68" customWidth="1"/>
    <col min="10250" max="10497" width="9.1796875" style="68"/>
    <col min="10498" max="10498" width="67.1796875" style="68" bestFit="1" customWidth="1"/>
    <col min="10499" max="10500" width="12.54296875" style="68" customWidth="1"/>
    <col min="10501" max="10502" width="9.1796875" style="68"/>
    <col min="10503" max="10503" width="3.453125" style="68" customWidth="1"/>
    <col min="10504" max="10504" width="12.54296875" style="68" customWidth="1"/>
    <col min="10505" max="10505" width="7.453125" style="68" customWidth="1"/>
    <col min="10506" max="10753" width="9.1796875" style="68"/>
    <col min="10754" max="10754" width="67.1796875" style="68" bestFit="1" customWidth="1"/>
    <col min="10755" max="10756" width="12.54296875" style="68" customWidth="1"/>
    <col min="10757" max="10758" width="9.1796875" style="68"/>
    <col min="10759" max="10759" width="3.453125" style="68" customWidth="1"/>
    <col min="10760" max="10760" width="12.54296875" style="68" customWidth="1"/>
    <col min="10761" max="10761" width="7.453125" style="68" customWidth="1"/>
    <col min="10762" max="11009" width="9.1796875" style="68"/>
    <col min="11010" max="11010" width="67.1796875" style="68" bestFit="1" customWidth="1"/>
    <col min="11011" max="11012" width="12.54296875" style="68" customWidth="1"/>
    <col min="11013" max="11014" width="9.1796875" style="68"/>
    <col min="11015" max="11015" width="3.453125" style="68" customWidth="1"/>
    <col min="11016" max="11016" width="12.54296875" style="68" customWidth="1"/>
    <col min="11017" max="11017" width="7.453125" style="68" customWidth="1"/>
    <col min="11018" max="11265" width="9.1796875" style="68"/>
    <col min="11266" max="11266" width="67.1796875" style="68" bestFit="1" customWidth="1"/>
    <col min="11267" max="11268" width="12.54296875" style="68" customWidth="1"/>
    <col min="11269" max="11270" width="9.1796875" style="68"/>
    <col min="11271" max="11271" width="3.453125" style="68" customWidth="1"/>
    <col min="11272" max="11272" width="12.54296875" style="68" customWidth="1"/>
    <col min="11273" max="11273" width="7.453125" style="68" customWidth="1"/>
    <col min="11274" max="11521" width="9.1796875" style="68"/>
    <col min="11522" max="11522" width="67.1796875" style="68" bestFit="1" customWidth="1"/>
    <col min="11523" max="11524" width="12.54296875" style="68" customWidth="1"/>
    <col min="11525" max="11526" width="9.1796875" style="68"/>
    <col min="11527" max="11527" width="3.453125" style="68" customWidth="1"/>
    <col min="11528" max="11528" width="12.54296875" style="68" customWidth="1"/>
    <col min="11529" max="11529" width="7.453125" style="68" customWidth="1"/>
    <col min="11530" max="11777" width="9.1796875" style="68"/>
    <col min="11778" max="11778" width="67.1796875" style="68" bestFit="1" customWidth="1"/>
    <col min="11779" max="11780" width="12.54296875" style="68" customWidth="1"/>
    <col min="11781" max="11782" width="9.1796875" style="68"/>
    <col min="11783" max="11783" width="3.453125" style="68" customWidth="1"/>
    <col min="11784" max="11784" width="12.54296875" style="68" customWidth="1"/>
    <col min="11785" max="11785" width="7.453125" style="68" customWidth="1"/>
    <col min="11786" max="12033" width="9.1796875" style="68"/>
    <col min="12034" max="12034" width="67.1796875" style="68" bestFit="1" customWidth="1"/>
    <col min="12035" max="12036" width="12.54296875" style="68" customWidth="1"/>
    <col min="12037" max="12038" width="9.1796875" style="68"/>
    <col min="12039" max="12039" width="3.453125" style="68" customWidth="1"/>
    <col min="12040" max="12040" width="12.54296875" style="68" customWidth="1"/>
    <col min="12041" max="12041" width="7.453125" style="68" customWidth="1"/>
    <col min="12042" max="12289" width="9.1796875" style="68"/>
    <col min="12290" max="12290" width="67.1796875" style="68" bestFit="1" customWidth="1"/>
    <col min="12291" max="12292" width="12.54296875" style="68" customWidth="1"/>
    <col min="12293" max="12294" width="9.1796875" style="68"/>
    <col min="12295" max="12295" width="3.453125" style="68" customWidth="1"/>
    <col min="12296" max="12296" width="12.54296875" style="68" customWidth="1"/>
    <col min="12297" max="12297" width="7.453125" style="68" customWidth="1"/>
    <col min="12298" max="12545" width="9.1796875" style="68"/>
    <col min="12546" max="12546" width="67.1796875" style="68" bestFit="1" customWidth="1"/>
    <col min="12547" max="12548" width="12.54296875" style="68" customWidth="1"/>
    <col min="12549" max="12550" width="9.1796875" style="68"/>
    <col min="12551" max="12551" width="3.453125" style="68" customWidth="1"/>
    <col min="12552" max="12552" width="12.54296875" style="68" customWidth="1"/>
    <col min="12553" max="12553" width="7.453125" style="68" customWidth="1"/>
    <col min="12554" max="12801" width="9.1796875" style="68"/>
    <col min="12802" max="12802" width="67.1796875" style="68" bestFit="1" customWidth="1"/>
    <col min="12803" max="12804" width="12.54296875" style="68" customWidth="1"/>
    <col min="12805" max="12806" width="9.1796875" style="68"/>
    <col min="12807" max="12807" width="3.453125" style="68" customWidth="1"/>
    <col min="12808" max="12808" width="12.54296875" style="68" customWidth="1"/>
    <col min="12809" max="12809" width="7.453125" style="68" customWidth="1"/>
    <col min="12810" max="13057" width="9.1796875" style="68"/>
    <col min="13058" max="13058" width="67.1796875" style="68" bestFit="1" customWidth="1"/>
    <col min="13059" max="13060" width="12.54296875" style="68" customWidth="1"/>
    <col min="13061" max="13062" width="9.1796875" style="68"/>
    <col min="13063" max="13063" width="3.453125" style="68" customWidth="1"/>
    <col min="13064" max="13064" width="12.54296875" style="68" customWidth="1"/>
    <col min="13065" max="13065" width="7.453125" style="68" customWidth="1"/>
    <col min="13066" max="13313" width="9.1796875" style="68"/>
    <col min="13314" max="13314" width="67.1796875" style="68" bestFit="1" customWidth="1"/>
    <col min="13315" max="13316" width="12.54296875" style="68" customWidth="1"/>
    <col min="13317" max="13318" width="9.1796875" style="68"/>
    <col min="13319" max="13319" width="3.453125" style="68" customWidth="1"/>
    <col min="13320" max="13320" width="12.54296875" style="68" customWidth="1"/>
    <col min="13321" max="13321" width="7.453125" style="68" customWidth="1"/>
    <col min="13322" max="13569" width="9.1796875" style="68"/>
    <col min="13570" max="13570" width="67.1796875" style="68" bestFit="1" customWidth="1"/>
    <col min="13571" max="13572" width="12.54296875" style="68" customWidth="1"/>
    <col min="13573" max="13574" width="9.1796875" style="68"/>
    <col min="13575" max="13575" width="3.453125" style="68" customWidth="1"/>
    <col min="13576" max="13576" width="12.54296875" style="68" customWidth="1"/>
    <col min="13577" max="13577" width="7.453125" style="68" customWidth="1"/>
    <col min="13578" max="13825" width="9.1796875" style="68"/>
    <col min="13826" max="13826" width="67.1796875" style="68" bestFit="1" customWidth="1"/>
    <col min="13827" max="13828" width="12.54296875" style="68" customWidth="1"/>
    <col min="13829" max="13830" width="9.1796875" style="68"/>
    <col min="13831" max="13831" width="3.453125" style="68" customWidth="1"/>
    <col min="13832" max="13832" width="12.54296875" style="68" customWidth="1"/>
    <col min="13833" max="13833" width="7.453125" style="68" customWidth="1"/>
    <col min="13834" max="14081" width="9.1796875" style="68"/>
    <col min="14082" max="14082" width="67.1796875" style="68" bestFit="1" customWidth="1"/>
    <col min="14083" max="14084" width="12.54296875" style="68" customWidth="1"/>
    <col min="14085" max="14086" width="9.1796875" style="68"/>
    <col min="14087" max="14087" width="3.453125" style="68" customWidth="1"/>
    <col min="14088" max="14088" width="12.54296875" style="68" customWidth="1"/>
    <col min="14089" max="14089" width="7.453125" style="68" customWidth="1"/>
    <col min="14090" max="14337" width="9.1796875" style="68"/>
    <col min="14338" max="14338" width="67.1796875" style="68" bestFit="1" customWidth="1"/>
    <col min="14339" max="14340" width="12.54296875" style="68" customWidth="1"/>
    <col min="14341" max="14342" width="9.1796875" style="68"/>
    <col min="14343" max="14343" width="3.453125" style="68" customWidth="1"/>
    <col min="14344" max="14344" width="12.54296875" style="68" customWidth="1"/>
    <col min="14345" max="14345" width="7.453125" style="68" customWidth="1"/>
    <col min="14346" max="14593" width="9.1796875" style="68"/>
    <col min="14594" max="14594" width="67.1796875" style="68" bestFit="1" customWidth="1"/>
    <col min="14595" max="14596" width="12.54296875" style="68" customWidth="1"/>
    <col min="14597" max="14598" width="9.1796875" style="68"/>
    <col min="14599" max="14599" width="3.453125" style="68" customWidth="1"/>
    <col min="14600" max="14600" width="12.54296875" style="68" customWidth="1"/>
    <col min="14601" max="14601" width="7.453125" style="68" customWidth="1"/>
    <col min="14602" max="14849" width="9.1796875" style="68"/>
    <col min="14850" max="14850" width="67.1796875" style="68" bestFit="1" customWidth="1"/>
    <col min="14851" max="14852" width="12.54296875" style="68" customWidth="1"/>
    <col min="14853" max="14854" width="9.1796875" style="68"/>
    <col min="14855" max="14855" width="3.453125" style="68" customWidth="1"/>
    <col min="14856" max="14856" width="12.54296875" style="68" customWidth="1"/>
    <col min="14857" max="14857" width="7.453125" style="68" customWidth="1"/>
    <col min="14858" max="15105" width="9.1796875" style="68"/>
    <col min="15106" max="15106" width="67.1796875" style="68" bestFit="1" customWidth="1"/>
    <col min="15107" max="15108" width="12.54296875" style="68" customWidth="1"/>
    <col min="15109" max="15110" width="9.1796875" style="68"/>
    <col min="15111" max="15111" width="3.453125" style="68" customWidth="1"/>
    <col min="15112" max="15112" width="12.54296875" style="68" customWidth="1"/>
    <col min="15113" max="15113" width="7.453125" style="68" customWidth="1"/>
    <col min="15114" max="15361" width="9.1796875" style="68"/>
    <col min="15362" max="15362" width="67.1796875" style="68" bestFit="1" customWidth="1"/>
    <col min="15363" max="15364" width="12.54296875" style="68" customWidth="1"/>
    <col min="15365" max="15366" width="9.1796875" style="68"/>
    <col min="15367" max="15367" width="3.453125" style="68" customWidth="1"/>
    <col min="15368" max="15368" width="12.54296875" style="68" customWidth="1"/>
    <col min="15369" max="15369" width="7.453125" style="68" customWidth="1"/>
    <col min="15370" max="15617" width="9.1796875" style="68"/>
    <col min="15618" max="15618" width="67.1796875" style="68" bestFit="1" customWidth="1"/>
    <col min="15619" max="15620" width="12.54296875" style="68" customWidth="1"/>
    <col min="15621" max="15622" width="9.1796875" style="68"/>
    <col min="15623" max="15623" width="3.453125" style="68" customWidth="1"/>
    <col min="15624" max="15624" width="12.54296875" style="68" customWidth="1"/>
    <col min="15625" max="15625" width="7.453125" style="68" customWidth="1"/>
    <col min="15626" max="15873" width="9.1796875" style="68"/>
    <col min="15874" max="15874" width="67.1796875" style="68" bestFit="1" customWidth="1"/>
    <col min="15875" max="15876" width="12.54296875" style="68" customWidth="1"/>
    <col min="15877" max="15878" width="9.1796875" style="68"/>
    <col min="15879" max="15879" width="3.453125" style="68" customWidth="1"/>
    <col min="15880" max="15880" width="12.54296875" style="68" customWidth="1"/>
    <col min="15881" max="15881" width="7.453125" style="68" customWidth="1"/>
    <col min="15882" max="16129" width="9.1796875" style="68"/>
    <col min="16130" max="16130" width="67.1796875" style="68" bestFit="1" customWidth="1"/>
    <col min="16131" max="16132" width="12.54296875" style="68" customWidth="1"/>
    <col min="16133" max="16134" width="9.1796875" style="68"/>
    <col min="16135" max="16135" width="3.453125" style="68" customWidth="1"/>
    <col min="16136" max="16136" width="12.54296875" style="68" customWidth="1"/>
    <col min="16137" max="16137" width="7.453125" style="68" customWidth="1"/>
    <col min="16138" max="16384" width="9.1796875" style="68"/>
  </cols>
  <sheetData>
    <row r="1" spans="1:11" ht="20">
      <c r="A1" s="38" t="s">
        <v>0</v>
      </c>
      <c r="B1" s="38"/>
      <c r="C1" s="38"/>
      <c r="D1" s="38"/>
      <c r="E1" s="4"/>
      <c r="F1" s="4"/>
      <c r="G1" s="4"/>
      <c r="H1" s="4"/>
      <c r="I1" s="4"/>
    </row>
    <row r="2" spans="1:11" ht="20">
      <c r="A2" s="4"/>
      <c r="B2" s="4"/>
      <c r="C2" s="4"/>
      <c r="D2" s="4"/>
      <c r="E2" s="4"/>
      <c r="F2" s="4"/>
      <c r="G2" s="4"/>
      <c r="H2" s="4"/>
      <c r="I2" s="4"/>
    </row>
    <row r="3" spans="1:11" ht="20">
      <c r="A3" s="5" t="s">
        <v>1</v>
      </c>
      <c r="B3" s="5"/>
      <c r="C3" s="5"/>
      <c r="D3" s="5"/>
      <c r="E3" s="7"/>
      <c r="F3" s="7"/>
      <c r="G3" s="7"/>
      <c r="H3" s="7"/>
      <c r="I3" s="7"/>
      <c r="J3" s="7"/>
      <c r="K3" s="7"/>
    </row>
    <row r="4" spans="1:11" ht="15.65" customHeight="1">
      <c r="A4" s="61"/>
      <c r="B4" s="18"/>
      <c r="C4" s="18"/>
      <c r="D4" s="18"/>
      <c r="E4" s="1"/>
      <c r="F4" s="1"/>
      <c r="G4" s="1"/>
      <c r="H4" s="1"/>
      <c r="I4" s="1"/>
    </row>
    <row r="5" spans="1:11" ht="16" thickBot="1">
      <c r="A5" s="8"/>
      <c r="B5" s="18"/>
      <c r="C5" s="18"/>
      <c r="D5" s="18"/>
      <c r="E5" s="1"/>
      <c r="F5" s="1"/>
      <c r="G5" s="1"/>
      <c r="H5" s="1"/>
      <c r="I5" s="1"/>
    </row>
    <row r="6" spans="1:11" ht="20">
      <c r="A6" s="40" t="s">
        <v>2</v>
      </c>
      <c r="B6" s="10"/>
      <c r="G6" s="1"/>
      <c r="H6" s="1"/>
      <c r="I6" s="1"/>
    </row>
    <row r="7" spans="1:11" ht="20.5" thickBot="1">
      <c r="A7" s="11" t="s">
        <v>211</v>
      </c>
      <c r="B7" s="12"/>
      <c r="C7" s="51"/>
      <c r="D7" s="51"/>
      <c r="G7" s="1"/>
      <c r="H7" s="1"/>
      <c r="I7" s="1"/>
    </row>
    <row r="8" spans="1:11">
      <c r="A8" s="1"/>
      <c r="B8" s="1"/>
      <c r="C8" s="1"/>
      <c r="D8" s="1"/>
      <c r="E8" s="1"/>
      <c r="F8" s="1"/>
      <c r="G8" s="1"/>
      <c r="H8" s="1"/>
      <c r="I8" s="1"/>
    </row>
    <row r="9" spans="1:11" ht="13" thickBot="1">
      <c r="A9" s="1"/>
      <c r="B9" s="1"/>
      <c r="C9" s="1"/>
      <c r="D9" s="1"/>
      <c r="E9" s="1"/>
      <c r="F9" s="1"/>
      <c r="G9" s="1"/>
    </row>
    <row r="10" spans="1:11" ht="16" customHeight="1">
      <c r="A10" s="14" t="s">
        <v>4</v>
      </c>
      <c r="B10" s="15" t="s">
        <v>5</v>
      </c>
      <c r="C10" s="16" t="s">
        <v>6</v>
      </c>
      <c r="D10" s="17" t="s">
        <v>7</v>
      </c>
      <c r="E10" s="18"/>
      <c r="F10" s="1241" t="s">
        <v>8</v>
      </c>
      <c r="G10" s="1242"/>
      <c r="H10" s="942"/>
      <c r="I10" s="1241" t="s">
        <v>9</v>
      </c>
      <c r="J10" s="1242"/>
    </row>
    <row r="11" spans="1:11" ht="15.5">
      <c r="A11" s="19" t="s">
        <v>10</v>
      </c>
      <c r="B11" s="20"/>
      <c r="C11" s="21"/>
      <c r="D11" s="22" t="s">
        <v>11</v>
      </c>
      <c r="E11" s="18"/>
      <c r="F11" s="1243"/>
      <c r="G11" s="1244"/>
      <c r="H11" s="942"/>
      <c r="I11" s="1243"/>
      <c r="J11" s="1244"/>
    </row>
    <row r="12" spans="1:11" ht="21.65" customHeight="1" thickBot="1">
      <c r="A12" s="23"/>
      <c r="B12" s="24"/>
      <c r="C12" s="25"/>
      <c r="D12" s="26"/>
      <c r="E12" s="18"/>
      <c r="F12" s="36" t="s">
        <v>12</v>
      </c>
      <c r="G12" s="936" t="s">
        <v>13</v>
      </c>
      <c r="H12" s="231"/>
      <c r="I12" s="36" t="s">
        <v>14</v>
      </c>
      <c r="J12" s="936" t="s">
        <v>13</v>
      </c>
    </row>
    <row r="13" spans="1:11" ht="13" thickBot="1">
      <c r="A13" s="1"/>
      <c r="B13" s="27"/>
      <c r="C13" s="1"/>
      <c r="D13" s="1"/>
      <c r="E13" s="1"/>
      <c r="F13" s="1"/>
      <c r="G13" s="1"/>
    </row>
    <row r="14" spans="1:11" ht="16" thickBot="1">
      <c r="A14" s="161"/>
      <c r="B14" s="1212" t="s">
        <v>149</v>
      </c>
      <c r="C14" s="162"/>
      <c r="D14" s="163"/>
      <c r="E14" s="2"/>
      <c r="F14" s="2"/>
      <c r="G14" s="2"/>
    </row>
    <row r="15" spans="1:11" ht="16" thickBot="1">
      <c r="A15" s="164"/>
      <c r="B15" s="165" t="s">
        <v>212</v>
      </c>
      <c r="C15" s="166"/>
      <c r="D15" s="167"/>
      <c r="E15" s="1"/>
      <c r="F15" s="2"/>
      <c r="G15" s="2"/>
    </row>
    <row r="16" spans="1:11">
      <c r="A16" s="168" t="s">
        <v>213</v>
      </c>
      <c r="B16" s="308" t="s">
        <v>214</v>
      </c>
      <c r="C16" s="169" t="s">
        <v>24</v>
      </c>
      <c r="D16" s="170" t="s">
        <v>25</v>
      </c>
      <c r="F16" s="869">
        <v>157</v>
      </c>
      <c r="G16" s="870" t="s">
        <v>44</v>
      </c>
      <c r="I16" s="869">
        <v>205</v>
      </c>
      <c r="J16" s="870" t="s">
        <v>82</v>
      </c>
    </row>
    <row r="17" spans="1:10">
      <c r="A17" s="171" t="s">
        <v>215</v>
      </c>
      <c r="B17" s="236" t="s">
        <v>216</v>
      </c>
      <c r="C17" s="172" t="s">
        <v>24</v>
      </c>
      <c r="D17" s="173" t="s">
        <v>25</v>
      </c>
      <c r="F17" s="871">
        <v>68</v>
      </c>
      <c r="G17" s="872" t="s">
        <v>44</v>
      </c>
      <c r="I17" s="871">
        <v>105</v>
      </c>
      <c r="J17" s="872" t="s">
        <v>82</v>
      </c>
    </row>
    <row r="18" spans="1:10">
      <c r="A18" s="171" t="s">
        <v>217</v>
      </c>
      <c r="B18" s="236" t="s">
        <v>218</v>
      </c>
      <c r="C18" s="172" t="s">
        <v>24</v>
      </c>
      <c r="D18" s="173" t="s">
        <v>25</v>
      </c>
      <c r="F18" s="871">
        <v>72</v>
      </c>
      <c r="G18" s="872" t="s">
        <v>44</v>
      </c>
      <c r="I18" s="871">
        <v>86</v>
      </c>
      <c r="J18" s="872" t="s">
        <v>82</v>
      </c>
    </row>
    <row r="19" spans="1:10">
      <c r="A19" s="171" t="s">
        <v>219</v>
      </c>
      <c r="B19" s="236" t="s">
        <v>220</v>
      </c>
      <c r="C19" s="172" t="s">
        <v>24</v>
      </c>
      <c r="D19" s="173" t="s">
        <v>25</v>
      </c>
      <c r="F19" s="871">
        <v>14</v>
      </c>
      <c r="G19" s="872" t="s">
        <v>44</v>
      </c>
      <c r="I19" s="871">
        <v>17</v>
      </c>
      <c r="J19" s="872" t="s">
        <v>82</v>
      </c>
    </row>
    <row r="20" spans="1:10">
      <c r="A20" s="171" t="s">
        <v>221</v>
      </c>
      <c r="B20" s="236" t="s">
        <v>222</v>
      </c>
      <c r="C20" s="172" t="s">
        <v>24</v>
      </c>
      <c r="D20" s="173" t="s">
        <v>31</v>
      </c>
      <c r="F20" s="873">
        <f>SUM(F17:F19)</f>
        <v>154</v>
      </c>
      <c r="G20" s="872" t="s">
        <v>44</v>
      </c>
      <c r="I20" s="873">
        <f>SUM(I17:I19)</f>
        <v>208</v>
      </c>
      <c r="J20" s="872" t="s">
        <v>82</v>
      </c>
    </row>
    <row r="21" spans="1:10" ht="13" thickBot="1">
      <c r="A21" s="174" t="s">
        <v>223</v>
      </c>
      <c r="B21" s="592" t="s">
        <v>224</v>
      </c>
      <c r="C21" s="175" t="s">
        <v>24</v>
      </c>
      <c r="D21" s="176" t="s">
        <v>25</v>
      </c>
      <c r="F21" s="874" t="s">
        <v>27</v>
      </c>
      <c r="G21" s="875" t="s">
        <v>225</v>
      </c>
      <c r="I21" s="874" t="s">
        <v>27</v>
      </c>
      <c r="J21" s="875" t="s">
        <v>225</v>
      </c>
    </row>
    <row r="22" spans="1:10" ht="13.5" thickBot="1">
      <c r="A22" s="177"/>
      <c r="B22" s="178" t="s">
        <v>226</v>
      </c>
      <c r="C22" s="179"/>
      <c r="D22" s="180"/>
    </row>
    <row r="23" spans="1:10">
      <c r="A23" s="168" t="s">
        <v>227</v>
      </c>
      <c r="B23" s="308" t="s">
        <v>228</v>
      </c>
      <c r="C23" s="169" t="s">
        <v>24</v>
      </c>
      <c r="D23" s="170" t="s">
        <v>25</v>
      </c>
      <c r="F23" s="869">
        <v>3346</v>
      </c>
      <c r="G23" s="870" t="s">
        <v>44</v>
      </c>
      <c r="I23" s="869">
        <v>3236</v>
      </c>
      <c r="J23" s="870" t="s">
        <v>82</v>
      </c>
    </row>
    <row r="24" spans="1:10">
      <c r="A24" s="171" t="s">
        <v>229</v>
      </c>
      <c r="B24" s="236" t="s">
        <v>230</v>
      </c>
      <c r="C24" s="172" t="s">
        <v>24</v>
      </c>
      <c r="D24" s="173" t="s">
        <v>25</v>
      </c>
      <c r="F24" s="871">
        <v>16</v>
      </c>
      <c r="G24" s="872" t="s">
        <v>44</v>
      </c>
      <c r="I24" s="871">
        <v>15</v>
      </c>
      <c r="J24" s="872" t="s">
        <v>82</v>
      </c>
    </row>
    <row r="25" spans="1:10">
      <c r="A25" s="171" t="s">
        <v>231</v>
      </c>
      <c r="B25" s="236" t="s">
        <v>232</v>
      </c>
      <c r="C25" s="172" t="s">
        <v>24</v>
      </c>
      <c r="D25" s="173" t="s">
        <v>25</v>
      </c>
      <c r="F25" s="871">
        <v>1319</v>
      </c>
      <c r="G25" s="872" t="s">
        <v>44</v>
      </c>
      <c r="I25" s="871">
        <v>1568</v>
      </c>
      <c r="J25" s="872" t="s">
        <v>82</v>
      </c>
    </row>
    <row r="26" spans="1:10" ht="13" thickBot="1">
      <c r="A26" s="174" t="s">
        <v>233</v>
      </c>
      <c r="B26" s="312" t="s">
        <v>234</v>
      </c>
      <c r="C26" s="175" t="s">
        <v>24</v>
      </c>
      <c r="D26" s="176" t="s">
        <v>25</v>
      </c>
      <c r="F26" s="874">
        <v>35</v>
      </c>
      <c r="G26" s="875" t="s">
        <v>44</v>
      </c>
      <c r="I26" s="874">
        <v>27</v>
      </c>
      <c r="J26" s="875" t="s">
        <v>82</v>
      </c>
    </row>
    <row r="27" spans="1:10" ht="13" thickBot="1"/>
    <row r="28" spans="1:10" ht="14.5" thickBot="1">
      <c r="A28" s="161"/>
      <c r="B28" s="1212" t="s">
        <v>235</v>
      </c>
      <c r="C28" s="162"/>
      <c r="D28" s="163"/>
    </row>
    <row r="29" spans="1:10" ht="13.5" thickBot="1">
      <c r="A29" s="164"/>
      <c r="B29" s="165" t="s">
        <v>236</v>
      </c>
      <c r="C29" s="166"/>
      <c r="D29" s="167"/>
    </row>
    <row r="30" spans="1:10">
      <c r="A30" s="168" t="s">
        <v>237</v>
      </c>
      <c r="B30" s="308" t="s">
        <v>238</v>
      </c>
      <c r="C30" s="169" t="s">
        <v>24</v>
      </c>
      <c r="D30" s="170" t="s">
        <v>25</v>
      </c>
      <c r="F30" s="869">
        <v>1652</v>
      </c>
      <c r="G30" s="870" t="s">
        <v>170</v>
      </c>
      <c r="I30" s="869">
        <v>1673</v>
      </c>
      <c r="J30" s="870" t="s">
        <v>82</v>
      </c>
    </row>
    <row r="31" spans="1:10">
      <c r="A31" s="171" t="s">
        <v>239</v>
      </c>
      <c r="B31" s="236" t="s">
        <v>240</v>
      </c>
      <c r="C31" s="172" t="s">
        <v>24</v>
      </c>
      <c r="D31" s="173" t="s">
        <v>25</v>
      </c>
      <c r="F31" s="871">
        <v>1007</v>
      </c>
      <c r="G31" s="872" t="s">
        <v>170</v>
      </c>
      <c r="I31" s="871">
        <v>1096</v>
      </c>
      <c r="J31" s="872" t="s">
        <v>82</v>
      </c>
    </row>
    <row r="32" spans="1:10">
      <c r="A32" s="171" t="s">
        <v>241</v>
      </c>
      <c r="B32" s="236" t="s">
        <v>195</v>
      </c>
      <c r="C32" s="172" t="s">
        <v>24</v>
      </c>
      <c r="D32" s="173" t="s">
        <v>25</v>
      </c>
      <c r="F32" s="871">
        <v>140</v>
      </c>
      <c r="G32" s="872" t="s">
        <v>170</v>
      </c>
      <c r="I32" s="871">
        <v>116</v>
      </c>
      <c r="J32" s="872" t="s">
        <v>82</v>
      </c>
    </row>
    <row r="33" spans="1:10" ht="13" thickBot="1">
      <c r="A33" s="174" t="s">
        <v>242</v>
      </c>
      <c r="B33" s="312" t="s">
        <v>243</v>
      </c>
      <c r="C33" s="175" t="s">
        <v>24</v>
      </c>
      <c r="D33" s="176" t="s">
        <v>31</v>
      </c>
      <c r="F33" s="876">
        <f>SUM(F30:F32)</f>
        <v>2799</v>
      </c>
      <c r="G33" s="875" t="s">
        <v>170</v>
      </c>
      <c r="I33" s="876">
        <f>SUM(I30:I32)</f>
        <v>2885</v>
      </c>
      <c r="J33" s="875" t="s">
        <v>82</v>
      </c>
    </row>
    <row r="34" spans="1:10" ht="13.5" thickBot="1">
      <c r="A34" s="177"/>
      <c r="B34" s="178" t="s">
        <v>244</v>
      </c>
      <c r="C34" s="179"/>
      <c r="D34" s="180"/>
    </row>
    <row r="35" spans="1:10">
      <c r="A35" s="168" t="s">
        <v>245</v>
      </c>
      <c r="B35" s="308" t="s">
        <v>246</v>
      </c>
      <c r="C35" s="169" t="s">
        <v>24</v>
      </c>
      <c r="D35" s="170" t="s">
        <v>25</v>
      </c>
      <c r="F35" s="869">
        <v>205</v>
      </c>
      <c r="G35" s="870" t="s">
        <v>170</v>
      </c>
      <c r="I35" s="869">
        <v>205</v>
      </c>
      <c r="J35" s="870" t="s">
        <v>82</v>
      </c>
    </row>
    <row r="36" spans="1:10" ht="13" thickBot="1">
      <c r="A36" s="174" t="s">
        <v>247</v>
      </c>
      <c r="B36" s="312" t="s">
        <v>248</v>
      </c>
      <c r="C36" s="175" t="s">
        <v>24</v>
      </c>
      <c r="D36" s="176" t="s">
        <v>25</v>
      </c>
      <c r="F36" s="874">
        <v>2594</v>
      </c>
      <c r="G36" s="875" t="s">
        <v>170</v>
      </c>
      <c r="I36" s="874">
        <v>2680</v>
      </c>
      <c r="J36" s="875" t="s">
        <v>82</v>
      </c>
    </row>
    <row r="37" spans="1:10" ht="13.5" thickBot="1">
      <c r="A37" s="177"/>
      <c r="B37" s="178" t="s">
        <v>249</v>
      </c>
      <c r="C37" s="179"/>
      <c r="D37" s="180"/>
    </row>
    <row r="38" spans="1:10">
      <c r="A38" s="307" t="s">
        <v>250</v>
      </c>
      <c r="B38" s="308" t="s">
        <v>203</v>
      </c>
      <c r="C38" s="237" t="s">
        <v>24</v>
      </c>
      <c r="D38" s="309" t="s">
        <v>25</v>
      </c>
      <c r="F38" s="869">
        <v>33</v>
      </c>
      <c r="G38" s="870" t="s">
        <v>170</v>
      </c>
      <c r="I38" s="869">
        <v>21</v>
      </c>
      <c r="J38" s="870" t="s">
        <v>82</v>
      </c>
    </row>
    <row r="39" spans="1:10">
      <c r="A39" s="310" t="s">
        <v>251</v>
      </c>
      <c r="B39" s="236" t="s">
        <v>205</v>
      </c>
      <c r="C39" s="235" t="s">
        <v>24</v>
      </c>
      <c r="D39" s="225" t="s">
        <v>25</v>
      </c>
      <c r="F39" s="877">
        <v>28</v>
      </c>
      <c r="G39" s="878" t="s">
        <v>170</v>
      </c>
      <c r="I39" s="877">
        <v>30</v>
      </c>
      <c r="J39" s="878" t="s">
        <v>82</v>
      </c>
    </row>
    <row r="40" spans="1:10">
      <c r="A40" s="310" t="s">
        <v>252</v>
      </c>
      <c r="B40" s="236" t="s">
        <v>207</v>
      </c>
      <c r="C40" s="235" t="s">
        <v>24</v>
      </c>
      <c r="D40" s="225" t="s">
        <v>25</v>
      </c>
      <c r="F40" s="871">
        <v>244</v>
      </c>
      <c r="G40" s="872" t="s">
        <v>170</v>
      </c>
      <c r="I40" s="871">
        <v>143</v>
      </c>
      <c r="J40" s="872" t="s">
        <v>82</v>
      </c>
    </row>
    <row r="41" spans="1:10">
      <c r="A41" s="310" t="s">
        <v>253</v>
      </c>
      <c r="B41" s="236" t="s">
        <v>254</v>
      </c>
      <c r="C41" s="235" t="s">
        <v>24</v>
      </c>
      <c r="D41" s="225" t="s">
        <v>25</v>
      </c>
      <c r="F41" s="871" t="s">
        <v>27</v>
      </c>
      <c r="G41" s="872" t="s">
        <v>225</v>
      </c>
      <c r="I41" s="871" t="s">
        <v>27</v>
      </c>
      <c r="J41" s="872" t="s">
        <v>225</v>
      </c>
    </row>
    <row r="42" spans="1:10" ht="13" thickBot="1">
      <c r="A42" s="311" t="s">
        <v>255</v>
      </c>
      <c r="B42" s="312" t="s">
        <v>256</v>
      </c>
      <c r="C42" s="238" t="s">
        <v>24</v>
      </c>
      <c r="D42" s="313" t="s">
        <v>25</v>
      </c>
      <c r="F42" s="874">
        <v>13</v>
      </c>
      <c r="G42" s="875" t="s">
        <v>170</v>
      </c>
      <c r="I42" s="874">
        <v>6</v>
      </c>
      <c r="J42" s="875" t="s">
        <v>82</v>
      </c>
    </row>
    <row r="45" spans="1:10" ht="13" thickBot="1"/>
    <row r="46" spans="1:10">
      <c r="A46" s="1055" t="s">
        <v>45</v>
      </c>
      <c r="B46" s="1053"/>
      <c r="C46" s="1056"/>
      <c r="D46" s="422"/>
    </row>
    <row r="47" spans="1:10">
      <c r="A47" s="1057"/>
      <c r="B47" s="1079"/>
      <c r="C47" s="1079"/>
      <c r="D47" s="1089"/>
    </row>
    <row r="48" spans="1:10">
      <c r="A48" s="1059" t="s">
        <v>46</v>
      </c>
      <c r="B48" s="1080"/>
      <c r="C48" s="1079"/>
      <c r="D48" s="1089"/>
    </row>
    <row r="49" spans="1:4">
      <c r="A49" s="1057"/>
      <c r="B49" s="1079"/>
      <c r="C49" s="1079"/>
      <c r="D49" s="1089"/>
    </row>
    <row r="50" spans="1:4" ht="13" thickBot="1">
      <c r="A50" s="1060" t="s">
        <v>47</v>
      </c>
      <c r="B50" s="1084"/>
      <c r="C50" s="1061" t="s">
        <v>48</v>
      </c>
      <c r="D50" s="1076"/>
    </row>
    <row r="56" spans="1:4">
      <c r="B56" s="879"/>
      <c r="C56" s="880"/>
    </row>
    <row r="59" spans="1:4" ht="14.5" customHeight="1"/>
  </sheetData>
  <mergeCells count="2">
    <mergeCell ref="F10:G11"/>
    <mergeCell ref="I10:J11"/>
  </mergeCells>
  <conditionalFormatting sqref="M1:Q1048576">
    <cfRule type="containsText" dxfId="5" priority="3" operator="containsText" text="Y">
      <formula>NOT(ISERROR(SEARCH("Y",M1)))</formula>
    </cfRule>
    <cfRule type="containsText" dxfId="4" priority="4" operator="containsText" text="N">
      <formula>NOT(ISERROR(SEARCH("N",M1)))</formula>
    </cfRule>
  </conditionalFormatting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67"/>
  <sheetViews>
    <sheetView zoomScaleNormal="100" zoomScalePageLayoutView="70" workbookViewId="0">
      <selection sqref="A1:XFD1048576"/>
    </sheetView>
  </sheetViews>
  <sheetFormatPr defaultColWidth="9.1796875" defaultRowHeight="12.5"/>
  <cols>
    <col min="1" max="1" width="10.453125" customWidth="1"/>
    <col min="2" max="2" width="75.1796875" bestFit="1" customWidth="1"/>
    <col min="3" max="3" width="9.54296875" customWidth="1"/>
    <col min="4" max="4" width="9.1796875" customWidth="1"/>
    <col min="5" max="5" width="9.453125" bestFit="1" customWidth="1"/>
    <col min="6" max="6" width="11.26953125" customWidth="1"/>
    <col min="7" max="7" width="5" customWidth="1"/>
    <col min="8" max="8" width="4.26953125" customWidth="1"/>
    <col min="9" max="9" width="11.26953125" customWidth="1"/>
    <col min="10" max="10" width="5" customWidth="1"/>
    <col min="11" max="20" width="9.1796875" customWidth="1"/>
    <col min="22" max="22" width="9.1796875" customWidth="1"/>
  </cols>
  <sheetData>
    <row r="1" spans="1:22" s="4" customFormat="1" ht="20">
      <c r="A1" s="38" t="s">
        <v>0</v>
      </c>
      <c r="B1" s="39"/>
      <c r="C1" s="39"/>
      <c r="D1" s="39"/>
      <c r="H1"/>
      <c r="I1"/>
      <c r="L1" s="39"/>
      <c r="N1" s="39"/>
      <c r="O1" s="39"/>
      <c r="P1"/>
    </row>
    <row r="2" spans="1:22" s="4" customFormat="1" ht="20">
      <c r="H2"/>
      <c r="I2"/>
      <c r="L2"/>
      <c r="M2"/>
      <c r="N2"/>
      <c r="O2"/>
      <c r="P2"/>
    </row>
    <row r="3" spans="1:22" s="4" customFormat="1" ht="20">
      <c r="A3" s="5" t="s">
        <v>1</v>
      </c>
      <c r="B3" s="6"/>
      <c r="C3" s="6"/>
      <c r="D3" s="6"/>
      <c r="E3" s="7"/>
      <c r="F3" s="7"/>
      <c r="G3" s="7"/>
      <c r="H3" s="7"/>
      <c r="I3" s="7"/>
      <c r="J3" s="7"/>
      <c r="K3" s="7"/>
      <c r="L3"/>
      <c r="M3"/>
      <c r="N3"/>
      <c r="O3"/>
      <c r="P3"/>
    </row>
    <row r="4" spans="1:22" s="1" customFormat="1" ht="15" customHeight="1">
      <c r="A4" s="61"/>
      <c r="B4" s="9"/>
      <c r="C4" s="9"/>
      <c r="D4" s="9"/>
      <c r="H4"/>
      <c r="I4"/>
      <c r="L4"/>
      <c r="M4"/>
      <c r="N4"/>
      <c r="O4"/>
      <c r="P4"/>
    </row>
    <row r="5" spans="1:22" ht="16" thickBot="1">
      <c r="A5" s="8"/>
      <c r="B5" s="9"/>
      <c r="C5" s="9"/>
      <c r="D5" s="9"/>
      <c r="E5" s="1"/>
      <c r="F5" s="1"/>
      <c r="G5" s="1"/>
      <c r="J5" s="1"/>
      <c r="K5" s="1"/>
    </row>
    <row r="6" spans="1:22" ht="20">
      <c r="A6" s="40" t="s">
        <v>2</v>
      </c>
      <c r="B6" s="10"/>
      <c r="G6" s="1"/>
      <c r="J6" s="1"/>
      <c r="K6" s="1"/>
    </row>
    <row r="7" spans="1:22" ht="20.5" thickBot="1">
      <c r="A7" s="11" t="s">
        <v>257</v>
      </c>
      <c r="B7" s="12"/>
      <c r="C7" s="51"/>
      <c r="D7" s="51"/>
      <c r="E7" s="214"/>
      <c r="G7" s="1"/>
      <c r="J7" s="1"/>
      <c r="K7" s="1"/>
    </row>
    <row r="8" spans="1:22">
      <c r="A8" s="1"/>
      <c r="B8" s="1"/>
      <c r="C8" s="1"/>
      <c r="D8" s="1"/>
      <c r="E8" s="1"/>
      <c r="F8" s="1"/>
      <c r="G8" s="1"/>
      <c r="J8" s="1"/>
      <c r="K8" s="1"/>
    </row>
    <row r="9" spans="1:22" ht="13" thickBot="1">
      <c r="A9" s="1"/>
      <c r="B9" s="1"/>
      <c r="C9" s="1"/>
      <c r="D9" s="1"/>
      <c r="E9" s="1"/>
      <c r="F9" s="1"/>
      <c r="G9" s="1"/>
      <c r="J9" s="1"/>
    </row>
    <row r="10" spans="1:22" ht="15.65" customHeight="1">
      <c r="A10" s="14" t="s">
        <v>4</v>
      </c>
      <c r="B10" s="15" t="s">
        <v>5</v>
      </c>
      <c r="C10" s="16" t="s">
        <v>6</v>
      </c>
      <c r="D10" s="17" t="s">
        <v>7</v>
      </c>
      <c r="E10" s="69"/>
      <c r="F10" s="1241" t="s">
        <v>8</v>
      </c>
      <c r="G10" s="1242"/>
      <c r="H10" s="942"/>
      <c r="I10" s="1241" t="s">
        <v>9</v>
      </c>
      <c r="J10" s="1242"/>
      <c r="K10" s="18"/>
    </row>
    <row r="11" spans="1:22" ht="15.5">
      <c r="A11" s="19" t="s">
        <v>10</v>
      </c>
      <c r="B11" s="20"/>
      <c r="C11" s="21"/>
      <c r="D11" s="22" t="s">
        <v>11</v>
      </c>
      <c r="E11" s="18"/>
      <c r="F11" s="1243"/>
      <c r="G11" s="1244"/>
      <c r="H11" s="942"/>
      <c r="I11" s="1243"/>
      <c r="J11" s="1244"/>
      <c r="K11" s="82"/>
      <c r="Q11" s="384"/>
    </row>
    <row r="12" spans="1:22" ht="16" thickBot="1">
      <c r="A12" s="23"/>
      <c r="B12" s="24"/>
      <c r="C12" s="25"/>
      <c r="D12" s="26"/>
      <c r="E12" s="18"/>
      <c r="F12" s="36" t="s">
        <v>12</v>
      </c>
      <c r="G12" s="936" t="s">
        <v>13</v>
      </c>
      <c r="H12" s="231"/>
      <c r="I12" s="36" t="s">
        <v>14</v>
      </c>
      <c r="J12" s="936" t="s">
        <v>13</v>
      </c>
      <c r="K12" s="18"/>
      <c r="Q12" s="214"/>
    </row>
    <row r="13" spans="1:22">
      <c r="A13" s="50"/>
      <c r="B13" s="1"/>
      <c r="C13" s="50"/>
      <c r="D13" s="50"/>
      <c r="E13" s="1"/>
      <c r="H13" s="1"/>
      <c r="I13" s="1"/>
      <c r="J13" s="1"/>
      <c r="K13" s="1"/>
    </row>
    <row r="14" spans="1:22" ht="13" thickBot="1">
      <c r="A14" s="50"/>
      <c r="B14" s="1"/>
      <c r="C14" s="50"/>
      <c r="D14" s="50"/>
      <c r="E14" s="1"/>
      <c r="F14" s="1"/>
      <c r="G14" s="1"/>
      <c r="H14" s="1"/>
      <c r="I14" s="1"/>
      <c r="J14" s="1"/>
    </row>
    <row r="15" spans="1:22" s="28" customFormat="1" ht="16" thickBot="1">
      <c r="A15" s="57"/>
      <c r="B15" s="58" t="s">
        <v>258</v>
      </c>
      <c r="C15" s="59"/>
      <c r="D15" s="60"/>
      <c r="E15" s="2"/>
      <c r="F15"/>
      <c r="G15"/>
      <c r="H15" s="1"/>
      <c r="I15"/>
      <c r="J15"/>
      <c r="L15"/>
      <c r="M15"/>
      <c r="N15"/>
      <c r="O15"/>
      <c r="P15"/>
      <c r="Q15"/>
      <c r="V15"/>
    </row>
    <row r="16" spans="1:22">
      <c r="A16" s="1110" t="s">
        <v>259</v>
      </c>
      <c r="B16" s="1109" t="s">
        <v>260</v>
      </c>
      <c r="C16" s="526" t="s">
        <v>24</v>
      </c>
      <c r="D16" s="1111" t="s">
        <v>31</v>
      </c>
      <c r="F16" s="182">
        <f>'B5'!F21+'B6'!J20+'B6'!J52</f>
        <v>476</v>
      </c>
      <c r="G16" s="386" t="s">
        <v>261</v>
      </c>
      <c r="I16" s="182">
        <f>'B5'!I21+'B6'!M20+'B6'!M52</f>
        <v>547</v>
      </c>
      <c r="J16" s="386" t="s">
        <v>262</v>
      </c>
      <c r="Q16" s="214"/>
    </row>
    <row r="17" spans="1:22">
      <c r="A17" s="1112" t="s">
        <v>263</v>
      </c>
      <c r="B17" s="373" t="s">
        <v>264</v>
      </c>
      <c r="C17" s="374" t="s">
        <v>24</v>
      </c>
      <c r="D17" s="1113" t="s">
        <v>31</v>
      </c>
      <c r="F17" s="756">
        <f>'B5'!F22+'B6'!J39+'B6'!J53</f>
        <v>0</v>
      </c>
      <c r="G17" s="388" t="s">
        <v>261</v>
      </c>
      <c r="I17" s="756">
        <f>'B5'!I22+'B6'!M39+'B6'!M53</f>
        <v>0</v>
      </c>
      <c r="J17" s="388" t="s">
        <v>262</v>
      </c>
      <c r="Q17" s="214"/>
    </row>
    <row r="18" spans="1:22" ht="13" thickBot="1">
      <c r="A18" s="1114" t="s">
        <v>265</v>
      </c>
      <c r="B18" s="1115" t="s">
        <v>266</v>
      </c>
      <c r="C18" s="1116" t="s">
        <v>24</v>
      </c>
      <c r="D18" s="1117" t="s">
        <v>25</v>
      </c>
      <c r="F18" s="389">
        <v>476</v>
      </c>
      <c r="G18" s="218" t="s">
        <v>38</v>
      </c>
      <c r="H18" s="1"/>
      <c r="I18" s="389">
        <v>547</v>
      </c>
      <c r="J18" s="218" t="s">
        <v>262</v>
      </c>
    </row>
    <row r="19" spans="1:22" ht="13" thickBot="1">
      <c r="A19" s="1107"/>
      <c r="B19" s="1108"/>
      <c r="C19" s="1107"/>
      <c r="D19" s="1107"/>
      <c r="E19" s="1"/>
      <c r="F19" s="1"/>
      <c r="G19" s="1"/>
      <c r="I19" s="1"/>
      <c r="J19" s="1"/>
      <c r="K19" s="1"/>
    </row>
    <row r="20" spans="1:22" s="28" customFormat="1" ht="16" thickBot="1">
      <c r="A20" s="57"/>
      <c r="B20" s="58" t="s">
        <v>267</v>
      </c>
      <c r="C20" s="59"/>
      <c r="D20" s="60"/>
      <c r="E20" s="2"/>
      <c r="F20" s="2"/>
      <c r="G20" s="2"/>
      <c r="H20"/>
      <c r="I20" s="2"/>
      <c r="J20" s="2"/>
      <c r="L20"/>
      <c r="M20"/>
      <c r="N20"/>
      <c r="O20"/>
      <c r="P20"/>
      <c r="Q20"/>
      <c r="V20"/>
    </row>
    <row r="21" spans="1:22" s="1" customFormat="1">
      <c r="A21" s="524" t="s">
        <v>268</v>
      </c>
      <c r="B21" s="525" t="s">
        <v>269</v>
      </c>
      <c r="C21" s="526" t="s">
        <v>24</v>
      </c>
      <c r="D21" s="527" t="s">
        <v>25</v>
      </c>
      <c r="F21" s="182">
        <f>F27+F22</f>
        <v>320907</v>
      </c>
      <c r="G21" s="77" t="s">
        <v>261</v>
      </c>
      <c r="H21"/>
      <c r="I21" s="182">
        <f>I27+I22</f>
        <v>308663</v>
      </c>
      <c r="J21" s="77" t="s">
        <v>262</v>
      </c>
      <c r="L21"/>
      <c r="M21"/>
      <c r="N21"/>
      <c r="O21"/>
      <c r="P21"/>
      <c r="Q21"/>
      <c r="V21"/>
    </row>
    <row r="22" spans="1:22" s="1" customFormat="1">
      <c r="A22" s="506" t="s">
        <v>270</v>
      </c>
      <c r="B22" s="373" t="s">
        <v>271</v>
      </c>
      <c r="C22" s="374" t="s">
        <v>24</v>
      </c>
      <c r="D22" s="391" t="s">
        <v>25</v>
      </c>
      <c r="F22" s="756">
        <f>F23+F24</f>
        <v>316624</v>
      </c>
      <c r="G22" s="153" t="s">
        <v>261</v>
      </c>
      <c r="I22" s="756">
        <f>I23+I24</f>
        <v>299799</v>
      </c>
      <c r="J22" s="153" t="s">
        <v>262</v>
      </c>
      <c r="K22"/>
      <c r="L22"/>
      <c r="M22"/>
      <c r="N22"/>
      <c r="O22"/>
      <c r="P22"/>
    </row>
    <row r="23" spans="1:22" s="1" customFormat="1">
      <c r="A23" s="506" t="s">
        <v>272</v>
      </c>
      <c r="B23" s="373" t="s">
        <v>273</v>
      </c>
      <c r="C23" s="374" t="s">
        <v>24</v>
      </c>
      <c r="D23" s="391" t="s">
        <v>25</v>
      </c>
      <c r="F23" s="181">
        <v>273906</v>
      </c>
      <c r="G23" s="153" t="s">
        <v>261</v>
      </c>
      <c r="I23" s="181">
        <v>269494</v>
      </c>
      <c r="J23" s="153" t="s">
        <v>262</v>
      </c>
      <c r="K23"/>
      <c r="L23"/>
      <c r="M23"/>
      <c r="N23"/>
      <c r="O23"/>
      <c r="P23"/>
    </row>
    <row r="24" spans="1:22" s="1" customFormat="1">
      <c r="A24" s="506" t="s">
        <v>274</v>
      </c>
      <c r="B24" s="373" t="s">
        <v>275</v>
      </c>
      <c r="C24" s="374" t="s">
        <v>24</v>
      </c>
      <c r="D24" s="391" t="s">
        <v>25</v>
      </c>
      <c r="E24" s="50"/>
      <c r="F24" s="106">
        <v>42718</v>
      </c>
      <c r="G24" s="74" t="s">
        <v>261</v>
      </c>
      <c r="I24" s="106">
        <v>30305</v>
      </c>
      <c r="J24" s="74" t="s">
        <v>262</v>
      </c>
      <c r="K24"/>
      <c r="L24"/>
      <c r="M24"/>
      <c r="N24"/>
      <c r="O24"/>
      <c r="P24"/>
    </row>
    <row r="25" spans="1:22" s="1" customFormat="1">
      <c r="A25" s="506" t="s">
        <v>276</v>
      </c>
      <c r="B25" s="373" t="s">
        <v>277</v>
      </c>
      <c r="C25" s="374" t="s">
        <v>278</v>
      </c>
      <c r="D25" s="391" t="s">
        <v>25</v>
      </c>
      <c r="F25" s="106">
        <v>20</v>
      </c>
      <c r="G25" s="74" t="s">
        <v>261</v>
      </c>
      <c r="I25" s="106">
        <v>35</v>
      </c>
      <c r="J25" s="74" t="s">
        <v>262</v>
      </c>
      <c r="K25"/>
      <c r="L25"/>
      <c r="M25"/>
      <c r="N25"/>
      <c r="O25"/>
      <c r="P25"/>
    </row>
    <row r="26" spans="1:22" s="1" customFormat="1">
      <c r="A26" s="506" t="s">
        <v>279</v>
      </c>
      <c r="B26" s="373" t="s">
        <v>280</v>
      </c>
      <c r="C26" s="374" t="s">
        <v>24</v>
      </c>
      <c r="D26" s="391" t="s">
        <v>25</v>
      </c>
      <c r="F26" s="106">
        <v>0</v>
      </c>
      <c r="G26" s="74" t="s">
        <v>261</v>
      </c>
      <c r="H26"/>
      <c r="I26" s="106">
        <v>0</v>
      </c>
      <c r="J26" s="74" t="s">
        <v>262</v>
      </c>
      <c r="L26"/>
      <c r="M26"/>
      <c r="N26"/>
      <c r="O26"/>
      <c r="P26"/>
      <c r="Q26"/>
      <c r="V26"/>
    </row>
    <row r="27" spans="1:22" s="1" customFormat="1">
      <c r="A27" s="506" t="s">
        <v>281</v>
      </c>
      <c r="B27" s="373" t="s">
        <v>282</v>
      </c>
      <c r="C27" s="374" t="s">
        <v>24</v>
      </c>
      <c r="D27" s="391" t="s">
        <v>25</v>
      </c>
      <c r="F27" s="106">
        <v>4283</v>
      </c>
      <c r="G27" s="74" t="s">
        <v>261</v>
      </c>
      <c r="H27"/>
      <c r="I27" s="106">
        <v>8864</v>
      </c>
      <c r="J27" s="74" t="s">
        <v>262</v>
      </c>
      <c r="L27"/>
      <c r="M27"/>
      <c r="N27"/>
      <c r="O27"/>
      <c r="P27"/>
      <c r="Q27"/>
      <c r="V27"/>
    </row>
    <row r="28" spans="1:22" s="1" customFormat="1" ht="13" thickBot="1">
      <c r="A28" s="507" t="s">
        <v>283</v>
      </c>
      <c r="B28" s="377" t="s">
        <v>284</v>
      </c>
      <c r="C28" s="378" t="s">
        <v>24</v>
      </c>
      <c r="D28" s="392" t="s">
        <v>25</v>
      </c>
      <c r="F28" s="107">
        <v>94251</v>
      </c>
      <c r="G28" s="75" t="s">
        <v>261</v>
      </c>
      <c r="I28" s="107">
        <v>96849</v>
      </c>
      <c r="J28" s="75" t="s">
        <v>262</v>
      </c>
      <c r="K28"/>
      <c r="L28"/>
      <c r="M28"/>
      <c r="N28"/>
      <c r="O28"/>
      <c r="P28"/>
    </row>
    <row r="29" spans="1:22" s="1" customFormat="1">
      <c r="A29" s="50"/>
      <c r="C29" s="50"/>
      <c r="D29" s="50"/>
      <c r="E29" s="50"/>
      <c r="F29" s="50"/>
      <c r="G29" s="50"/>
      <c r="H29" s="50"/>
      <c r="I29" s="50"/>
      <c r="J29" s="50"/>
      <c r="K29"/>
      <c r="L29"/>
      <c r="M29"/>
      <c r="N29"/>
      <c r="O29"/>
      <c r="P29"/>
    </row>
    <row r="30" spans="1:22" s="1" customFormat="1">
      <c r="A30" s="50"/>
      <c r="C30" s="50"/>
      <c r="D30" s="50"/>
      <c r="E30" s="50"/>
      <c r="F30" s="50"/>
      <c r="G30" s="50"/>
      <c r="H30"/>
      <c r="I30"/>
      <c r="J30"/>
      <c r="K30" s="50"/>
      <c r="L30"/>
      <c r="M30"/>
      <c r="N30"/>
      <c r="O30"/>
      <c r="P30"/>
      <c r="Q30"/>
      <c r="R30"/>
      <c r="S30"/>
      <c r="T30"/>
    </row>
    <row r="31" spans="1:22" ht="13" thickBot="1"/>
    <row r="32" spans="1:22" s="1" customFormat="1" ht="16" customHeight="1">
      <c r="A32" s="1055" t="s">
        <v>45</v>
      </c>
      <c r="B32" s="1053"/>
      <c r="C32" s="1056"/>
      <c r="D32" s="42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6" ht="13.5" customHeight="1">
      <c r="A33" s="1057"/>
      <c r="B33" s="1079"/>
      <c r="C33" s="1079"/>
      <c r="D33" s="1089"/>
    </row>
    <row r="34" spans="1:6">
      <c r="A34" s="1059" t="s">
        <v>46</v>
      </c>
      <c r="B34" s="1080"/>
      <c r="C34" s="1079"/>
      <c r="D34" s="1089"/>
    </row>
    <row r="35" spans="1:6">
      <c r="A35" s="1057"/>
      <c r="B35" s="1079"/>
      <c r="C35" s="1079"/>
      <c r="D35" s="1089"/>
    </row>
    <row r="36" spans="1:6" ht="13" thickBot="1">
      <c r="A36" s="1060" t="s">
        <v>47</v>
      </c>
      <c r="B36" s="1084"/>
      <c r="C36" s="1061" t="s">
        <v>48</v>
      </c>
      <c r="D36" s="1076"/>
    </row>
    <row r="38" spans="1:6">
      <c r="A38" s="1080"/>
      <c r="B38" s="1080"/>
      <c r="C38" s="1080"/>
      <c r="D38" s="1080"/>
      <c r="E38" s="1080"/>
      <c r="F38" s="1080"/>
    </row>
    <row r="39" spans="1:6">
      <c r="A39" s="1088"/>
      <c r="B39" s="1080"/>
      <c r="C39" s="1080"/>
      <c r="D39" s="1080"/>
      <c r="E39" s="1080"/>
      <c r="F39" s="1080"/>
    </row>
    <row r="40" spans="1:6">
      <c r="A40" s="1088"/>
      <c r="B40" s="1080"/>
      <c r="C40" s="1080"/>
      <c r="D40" s="1080"/>
      <c r="E40" s="1080"/>
      <c r="F40" s="1080"/>
    </row>
    <row r="41" spans="1:6">
      <c r="A41" s="1088"/>
      <c r="B41" s="1080"/>
      <c r="C41" s="1080"/>
      <c r="D41" s="1080"/>
      <c r="E41" s="1080"/>
      <c r="F41" s="1080"/>
    </row>
    <row r="42" spans="1:6">
      <c r="A42" s="68"/>
    </row>
    <row r="43" spans="1:6">
      <c r="A43" s="68"/>
    </row>
    <row r="44" spans="1:6">
      <c r="A44" s="68"/>
    </row>
    <row r="45" spans="1:6">
      <c r="A45" s="68"/>
    </row>
    <row r="46" spans="1:6">
      <c r="A46" s="68"/>
    </row>
    <row r="47" spans="1:6">
      <c r="A47" s="68"/>
    </row>
    <row r="48" spans="1:6">
      <c r="A48" s="68"/>
    </row>
    <row r="49" spans="1:1">
      <c r="A49" s="68"/>
    </row>
    <row r="50" spans="1:1">
      <c r="A50" s="68"/>
    </row>
    <row r="51" spans="1:1">
      <c r="A51" s="68"/>
    </row>
    <row r="52" spans="1:1">
      <c r="A52" s="68"/>
    </row>
    <row r="53" spans="1:1">
      <c r="A53" s="68"/>
    </row>
    <row r="54" spans="1:1">
      <c r="A54" s="68"/>
    </row>
    <row r="55" spans="1:1">
      <c r="A55" s="68"/>
    </row>
    <row r="56" spans="1:1">
      <c r="A56" s="68"/>
    </row>
    <row r="57" spans="1:1">
      <c r="A57" s="68"/>
    </row>
    <row r="58" spans="1:1">
      <c r="A58" s="68"/>
    </row>
    <row r="59" spans="1:1">
      <c r="A59" s="68"/>
    </row>
    <row r="60" spans="1:1">
      <c r="A60" s="68"/>
    </row>
    <row r="61" spans="1:1">
      <c r="A61" s="68"/>
    </row>
    <row r="62" spans="1:1">
      <c r="A62" s="68"/>
    </row>
    <row r="63" spans="1:1">
      <c r="A63" s="68"/>
    </row>
    <row r="64" spans="1:1">
      <c r="A64" s="68"/>
    </row>
    <row r="65" spans="1:1">
      <c r="A65" s="68"/>
    </row>
    <row r="66" spans="1:1">
      <c r="A66" s="68"/>
    </row>
    <row r="67" spans="1:1">
      <c r="A67" s="68"/>
    </row>
    <row r="68" spans="1:1">
      <c r="A68" s="68"/>
    </row>
    <row r="69" spans="1:1">
      <c r="A69" s="68"/>
    </row>
    <row r="70" spans="1:1">
      <c r="A70" s="68"/>
    </row>
    <row r="71" spans="1:1">
      <c r="A71" s="68"/>
    </row>
    <row r="72" spans="1:1">
      <c r="A72" s="68"/>
    </row>
    <row r="73" spans="1:1">
      <c r="A73" s="68"/>
    </row>
    <row r="74" spans="1:1">
      <c r="A74" s="68"/>
    </row>
    <row r="75" spans="1:1">
      <c r="A75" s="68"/>
    </row>
    <row r="76" spans="1:1">
      <c r="A76" s="68"/>
    </row>
    <row r="77" spans="1:1">
      <c r="A77" s="68"/>
    </row>
    <row r="78" spans="1:1">
      <c r="A78" s="68"/>
    </row>
    <row r="79" spans="1:1">
      <c r="A79" s="68"/>
    </row>
    <row r="80" spans="1:1">
      <c r="A80" s="68"/>
    </row>
    <row r="81" spans="1:1">
      <c r="A81" s="68"/>
    </row>
    <row r="82" spans="1:1">
      <c r="A82" s="68"/>
    </row>
    <row r="83" spans="1:1">
      <c r="A83" s="68"/>
    </row>
    <row r="84" spans="1:1">
      <c r="A84" s="68"/>
    </row>
    <row r="85" spans="1:1">
      <c r="A85" s="68"/>
    </row>
    <row r="86" spans="1:1">
      <c r="A86" s="68"/>
    </row>
    <row r="87" spans="1:1">
      <c r="A87" s="68"/>
    </row>
    <row r="88" spans="1:1">
      <c r="A88" s="68"/>
    </row>
    <row r="89" spans="1:1">
      <c r="A89" s="68"/>
    </row>
    <row r="90" spans="1:1">
      <c r="A90" s="68"/>
    </row>
    <row r="91" spans="1:1">
      <c r="A91" s="68"/>
    </row>
    <row r="92" spans="1:1">
      <c r="A92" s="68"/>
    </row>
    <row r="93" spans="1:1">
      <c r="A93" s="68"/>
    </row>
    <row r="94" spans="1:1">
      <c r="A94" s="68"/>
    </row>
    <row r="95" spans="1:1">
      <c r="A95" s="68"/>
    </row>
    <row r="96" spans="1:1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  <row r="105" spans="1:1">
      <c r="A105" s="68"/>
    </row>
    <row r="106" spans="1:1">
      <c r="A106" s="68"/>
    </row>
    <row r="107" spans="1:1">
      <c r="A107" s="68"/>
    </row>
    <row r="108" spans="1:1">
      <c r="A108" s="68"/>
    </row>
    <row r="109" spans="1:1">
      <c r="A109" s="68"/>
    </row>
    <row r="110" spans="1:1">
      <c r="A110" s="68"/>
    </row>
    <row r="111" spans="1:1">
      <c r="A111" s="68"/>
    </row>
    <row r="112" spans="1:1">
      <c r="A112" s="68"/>
    </row>
    <row r="113" spans="1:1">
      <c r="A113" s="68"/>
    </row>
    <row r="114" spans="1:1">
      <c r="A114" s="68"/>
    </row>
    <row r="115" spans="1:1">
      <c r="A115" s="68"/>
    </row>
    <row r="116" spans="1:1">
      <c r="A116" s="68"/>
    </row>
    <row r="117" spans="1:1">
      <c r="A117" s="68"/>
    </row>
    <row r="118" spans="1:1">
      <c r="A118" s="68"/>
    </row>
    <row r="119" spans="1:1">
      <c r="A119" s="68"/>
    </row>
    <row r="120" spans="1:1">
      <c r="A120" s="68"/>
    </row>
    <row r="121" spans="1:1">
      <c r="A121" s="68"/>
    </row>
    <row r="122" spans="1:1">
      <c r="A122" s="68"/>
    </row>
    <row r="123" spans="1:1">
      <c r="A123" s="68"/>
    </row>
    <row r="124" spans="1:1">
      <c r="A124" s="68"/>
    </row>
    <row r="125" spans="1:1">
      <c r="A125" s="68"/>
    </row>
    <row r="126" spans="1:1">
      <c r="A126" s="68"/>
    </row>
    <row r="127" spans="1:1">
      <c r="A127" s="68"/>
    </row>
    <row r="128" spans="1:1">
      <c r="A128" s="68"/>
    </row>
    <row r="129" spans="1:1">
      <c r="A129" s="68"/>
    </row>
    <row r="130" spans="1:1">
      <c r="A130" s="68"/>
    </row>
    <row r="131" spans="1:1">
      <c r="A131" s="68"/>
    </row>
    <row r="132" spans="1:1">
      <c r="A132" s="68"/>
    </row>
    <row r="133" spans="1:1">
      <c r="A133" s="68"/>
    </row>
    <row r="134" spans="1:1">
      <c r="A134" s="68"/>
    </row>
    <row r="135" spans="1:1">
      <c r="A135" s="68"/>
    </row>
    <row r="136" spans="1:1">
      <c r="A136" s="68"/>
    </row>
    <row r="137" spans="1:1">
      <c r="A137" s="68"/>
    </row>
    <row r="138" spans="1:1">
      <c r="A138" s="68"/>
    </row>
    <row r="139" spans="1:1">
      <c r="A139" s="68"/>
    </row>
    <row r="140" spans="1:1">
      <c r="A140" s="68"/>
    </row>
    <row r="141" spans="1:1">
      <c r="A141" s="68"/>
    </row>
    <row r="142" spans="1:1">
      <c r="A142" s="68"/>
    </row>
    <row r="143" spans="1:1">
      <c r="A143" s="68"/>
    </row>
    <row r="144" spans="1:1">
      <c r="A144" s="68"/>
    </row>
    <row r="145" spans="1:1">
      <c r="A145" s="68"/>
    </row>
    <row r="146" spans="1:1">
      <c r="A146" s="68"/>
    </row>
    <row r="147" spans="1:1">
      <c r="A147" s="68"/>
    </row>
    <row r="148" spans="1:1">
      <c r="A148" s="68"/>
    </row>
    <row r="149" spans="1:1">
      <c r="A149" s="68"/>
    </row>
    <row r="150" spans="1:1">
      <c r="A150" s="68"/>
    </row>
    <row r="151" spans="1:1">
      <c r="A151" s="68"/>
    </row>
    <row r="152" spans="1:1">
      <c r="A152" s="68"/>
    </row>
    <row r="153" spans="1:1">
      <c r="A153" s="68"/>
    </row>
    <row r="154" spans="1:1">
      <c r="A154" s="68"/>
    </row>
    <row r="155" spans="1:1">
      <c r="A155" s="68"/>
    </row>
    <row r="156" spans="1:1">
      <c r="A156" s="68"/>
    </row>
    <row r="157" spans="1:1">
      <c r="A157" s="68"/>
    </row>
    <row r="158" spans="1:1">
      <c r="A158" s="68"/>
    </row>
    <row r="159" spans="1:1">
      <c r="A159" s="68"/>
    </row>
    <row r="160" spans="1:1">
      <c r="A160" s="68"/>
    </row>
    <row r="161" spans="1:1">
      <c r="A161" s="68"/>
    </row>
    <row r="162" spans="1:1">
      <c r="A162" s="68"/>
    </row>
    <row r="163" spans="1:1">
      <c r="A163" s="68"/>
    </row>
    <row r="164" spans="1:1">
      <c r="A164" s="68"/>
    </row>
    <row r="165" spans="1:1">
      <c r="A165" s="68"/>
    </row>
    <row r="166" spans="1:1">
      <c r="A166" s="68"/>
    </row>
    <row r="167" spans="1:1">
      <c r="A167" s="68"/>
    </row>
  </sheetData>
  <mergeCells count="2">
    <mergeCell ref="F10:G11"/>
    <mergeCell ref="I10:J11"/>
  </mergeCells>
  <phoneticPr fontId="0" type="noConversion"/>
  <conditionalFormatting sqref="L1:N1048576">
    <cfRule type="containsText" dxfId="3" priority="13" operator="containsText" text="Y">
      <formula>NOT(ISERROR(SEARCH("Y",L1)))</formula>
    </cfRule>
    <cfRule type="containsText" dxfId="2" priority="14" operator="containsText" text="n">
      <formula>NOT(ISERROR(SEARCH("n",L1)))</formula>
    </cfRule>
  </conditionalFormatting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DBD6-252E-41D1-92B0-8080F3736A09}">
  <dimension ref="A1:X74"/>
  <sheetViews>
    <sheetView zoomScaleNormal="100" zoomScalePageLayoutView="70" workbookViewId="0">
      <selection sqref="A1:XFD1048576"/>
    </sheetView>
  </sheetViews>
  <sheetFormatPr defaultColWidth="9.1796875" defaultRowHeight="12.5"/>
  <cols>
    <col min="1" max="1" width="10.453125" style="68" customWidth="1"/>
    <col min="2" max="2" width="72.08984375" style="68" customWidth="1"/>
    <col min="3" max="3" width="12.7265625" style="68" customWidth="1"/>
    <col min="4" max="4" width="17.26953125" style="68" bestFit="1" customWidth="1"/>
    <col min="5" max="5" width="9.26953125" style="68" bestFit="1" customWidth="1"/>
    <col min="6" max="6" width="12.1796875" style="68" customWidth="1"/>
    <col min="7" max="7" width="5.1796875" style="68" customWidth="1"/>
    <col min="8" max="8" width="6.453125" style="68" customWidth="1"/>
    <col min="9" max="9" width="12" style="68" customWidth="1"/>
    <col min="10" max="10" width="5" style="68" customWidth="1"/>
    <col min="11" max="19" width="9.1796875" style="68" customWidth="1"/>
    <col min="20" max="16384" width="9.1796875" style="68"/>
  </cols>
  <sheetData>
    <row r="1" spans="1:24" s="4" customFormat="1" ht="20">
      <c r="A1" s="38" t="s">
        <v>0</v>
      </c>
      <c r="B1" s="38"/>
      <c r="C1" s="38"/>
      <c r="D1" s="38"/>
      <c r="H1" s="68"/>
      <c r="I1" s="68"/>
      <c r="N1" s="68"/>
    </row>
    <row r="2" spans="1:24" s="4" customFormat="1" ht="20">
      <c r="H2" s="68"/>
      <c r="I2" s="68"/>
      <c r="M2" s="50"/>
      <c r="N2" s="68"/>
      <c r="O2" s="50"/>
      <c r="P2" s="50"/>
    </row>
    <row r="3" spans="1:24" s="4" customFormat="1" ht="20">
      <c r="A3" s="5" t="s">
        <v>1</v>
      </c>
      <c r="B3" s="5"/>
      <c r="C3" s="5"/>
      <c r="D3" s="5"/>
      <c r="E3" s="7"/>
      <c r="F3" s="7"/>
      <c r="G3" s="7"/>
      <c r="H3" s="7"/>
      <c r="I3" s="7"/>
      <c r="J3" s="7"/>
      <c r="K3" s="7"/>
      <c r="M3" s="50"/>
      <c r="N3" s="68"/>
      <c r="O3" s="50"/>
      <c r="P3" s="50"/>
    </row>
    <row r="4" spans="1:24" s="4" customFormat="1" ht="20">
      <c r="A4" s="38"/>
      <c r="B4" s="38"/>
      <c r="C4" s="38"/>
      <c r="D4" s="38"/>
      <c r="M4" s="50"/>
      <c r="N4" s="68"/>
      <c r="O4" s="50"/>
      <c r="P4" s="50"/>
    </row>
    <row r="5" spans="1:24" s="4" customFormat="1" ht="20.5" thickBot="1">
      <c r="A5" s="38"/>
      <c r="B5" s="38"/>
      <c r="C5" s="38"/>
      <c r="D5" s="38"/>
      <c r="H5" s="68"/>
      <c r="I5" s="68"/>
      <c r="M5" s="50"/>
      <c r="N5" s="68"/>
      <c r="O5" s="50"/>
      <c r="P5" s="50"/>
    </row>
    <row r="6" spans="1:24" s="1" customFormat="1" ht="20">
      <c r="A6" s="40" t="s">
        <v>2</v>
      </c>
      <c r="B6" s="10"/>
      <c r="C6" s="18"/>
      <c r="D6" s="18"/>
      <c r="H6" s="68"/>
      <c r="I6" s="68"/>
      <c r="M6" s="50"/>
      <c r="N6" s="68"/>
      <c r="O6" s="50"/>
      <c r="P6" s="50"/>
    </row>
    <row r="7" spans="1:24" ht="20.5" thickBot="1">
      <c r="A7" s="11" t="s">
        <v>285</v>
      </c>
      <c r="B7" s="12"/>
      <c r="C7" s="18"/>
      <c r="D7" s="18"/>
      <c r="F7" s="1"/>
      <c r="G7" s="1"/>
      <c r="J7" s="1"/>
      <c r="K7" s="1"/>
      <c r="L7" s="1"/>
      <c r="M7" s="50"/>
      <c r="O7" s="50"/>
      <c r="P7" s="50"/>
    </row>
    <row r="8" spans="1:24">
      <c r="A8" s="1"/>
      <c r="B8" s="1"/>
      <c r="C8" s="1"/>
      <c r="D8" s="1"/>
      <c r="E8" s="1"/>
      <c r="F8" s="1"/>
      <c r="G8" s="1"/>
      <c r="J8" s="1"/>
      <c r="K8" s="1"/>
      <c r="L8" s="1"/>
      <c r="M8" s="50"/>
      <c r="O8" s="50"/>
      <c r="P8" s="50"/>
    </row>
    <row r="9" spans="1:24" ht="13" thickBot="1">
      <c r="A9" s="1"/>
      <c r="B9" s="1"/>
      <c r="C9" s="1"/>
      <c r="D9" s="1"/>
      <c r="E9" s="1"/>
      <c r="F9" s="1"/>
      <c r="G9" s="1"/>
      <c r="J9" s="1"/>
      <c r="M9" s="50"/>
      <c r="O9" s="50"/>
      <c r="P9" s="50"/>
    </row>
    <row r="10" spans="1:24" ht="19" customHeight="1">
      <c r="A10" s="1213" t="s">
        <v>4</v>
      </c>
      <c r="B10" s="1119" t="s">
        <v>5</v>
      </c>
      <c r="C10" s="895" t="s">
        <v>6</v>
      </c>
      <c r="D10" s="315" t="s">
        <v>7</v>
      </c>
      <c r="E10" s="18"/>
      <c r="F10" s="1241" t="s">
        <v>8</v>
      </c>
      <c r="G10" s="1242"/>
      <c r="H10" s="942"/>
      <c r="I10" s="1241" t="s">
        <v>9</v>
      </c>
      <c r="J10" s="1242"/>
      <c r="K10" s="18"/>
      <c r="M10" s="50"/>
      <c r="O10" s="50"/>
      <c r="P10" s="50"/>
      <c r="V10" s="212"/>
    </row>
    <row r="11" spans="1:24" ht="16.5" customHeight="1">
      <c r="A11" s="1214" t="s">
        <v>10</v>
      </c>
      <c r="B11" s="896"/>
      <c r="C11" s="896"/>
      <c r="D11" s="316" t="s">
        <v>11</v>
      </c>
      <c r="E11" s="18"/>
      <c r="F11" s="1243"/>
      <c r="G11" s="1244"/>
      <c r="H11" s="942"/>
      <c r="I11" s="1243"/>
      <c r="J11" s="1244"/>
      <c r="K11" s="808"/>
      <c r="M11" s="50"/>
      <c r="O11" s="50"/>
      <c r="P11" s="50"/>
    </row>
    <row r="12" spans="1:24" ht="16" thickBot="1">
      <c r="A12" s="894"/>
      <c r="B12" s="897"/>
      <c r="C12" s="897"/>
      <c r="D12" s="317"/>
      <c r="E12" s="18"/>
      <c r="F12" s="36" t="s">
        <v>12</v>
      </c>
      <c r="G12" s="936" t="s">
        <v>13</v>
      </c>
      <c r="H12" s="231"/>
      <c r="I12" s="36" t="s">
        <v>14</v>
      </c>
      <c r="J12" s="936" t="s">
        <v>13</v>
      </c>
      <c r="K12" s="27"/>
      <c r="M12" s="50"/>
      <c r="O12" s="50"/>
      <c r="P12" s="50"/>
    </row>
    <row r="13" spans="1:24" ht="13" thickBot="1">
      <c r="A13" s="50"/>
      <c r="B13" s="1"/>
      <c r="C13" s="50"/>
      <c r="D13" s="50"/>
      <c r="E13" s="1"/>
      <c r="H13" s="1"/>
      <c r="I13" s="1"/>
      <c r="J13" s="1"/>
      <c r="M13" s="50"/>
      <c r="O13" s="50"/>
      <c r="P13" s="50"/>
    </row>
    <row r="14" spans="1:24" s="28" customFormat="1" ht="16" thickBot="1">
      <c r="A14" s="30"/>
      <c r="B14" s="31" t="s">
        <v>286</v>
      </c>
      <c r="C14" s="32"/>
      <c r="D14" s="33"/>
      <c r="E14" s="2"/>
      <c r="F14" s="2"/>
      <c r="G14" s="2"/>
      <c r="H14" s="2"/>
      <c r="I14" s="68"/>
      <c r="J14" s="68"/>
      <c r="K14" s="27"/>
      <c r="L14" s="68"/>
      <c r="M14" s="50"/>
      <c r="N14" s="68"/>
      <c r="O14" s="50"/>
      <c r="P14" s="50"/>
      <c r="X14" s="68"/>
    </row>
    <row r="15" spans="1:24">
      <c r="A15" s="185" t="s">
        <v>287</v>
      </c>
      <c r="B15" s="52" t="s">
        <v>288</v>
      </c>
      <c r="C15" s="137" t="s">
        <v>24</v>
      </c>
      <c r="D15" s="53" t="s">
        <v>289</v>
      </c>
      <c r="E15" s="1"/>
      <c r="F15" s="447">
        <f>F56</f>
        <v>86.454680271816585</v>
      </c>
      <c r="G15" s="215" t="s">
        <v>21</v>
      </c>
      <c r="H15" s="1"/>
      <c r="I15" s="447">
        <f>I56</f>
        <v>87.33694276940966</v>
      </c>
      <c r="J15" s="215" t="s">
        <v>262</v>
      </c>
      <c r="K15" s="27"/>
      <c r="M15" s="50"/>
      <c r="O15" s="50"/>
      <c r="P15" s="50"/>
    </row>
    <row r="16" spans="1:24">
      <c r="A16" s="314" t="s">
        <v>290</v>
      </c>
      <c r="B16" s="54" t="s">
        <v>291</v>
      </c>
      <c r="C16" s="146" t="s">
        <v>30</v>
      </c>
      <c r="D16" s="147" t="s">
        <v>31</v>
      </c>
      <c r="E16" s="1"/>
      <c r="F16" s="757">
        <f>F48/F47</f>
        <v>0.92412160478445049</v>
      </c>
      <c r="G16" s="216" t="s">
        <v>20</v>
      </c>
      <c r="H16" s="1"/>
      <c r="I16" s="757">
        <f>I48/I47</f>
        <v>0.93769211065573765</v>
      </c>
      <c r="J16" s="216" t="s">
        <v>262</v>
      </c>
      <c r="K16" s="27"/>
      <c r="M16" s="50"/>
      <c r="O16" s="50"/>
      <c r="P16" s="50"/>
    </row>
    <row r="17" spans="1:21">
      <c r="A17" s="314" t="s">
        <v>292</v>
      </c>
      <c r="B17" s="54" t="s">
        <v>293</v>
      </c>
      <c r="C17" s="146" t="s">
        <v>30</v>
      </c>
      <c r="D17" s="147" t="s">
        <v>31</v>
      </c>
      <c r="E17" s="1"/>
      <c r="F17" s="757">
        <f>F50/F49</f>
        <v>0.91695264241592311</v>
      </c>
      <c r="G17" s="216" t="s">
        <v>38</v>
      </c>
      <c r="H17" s="1"/>
      <c r="I17" s="757">
        <f>I50/I49</f>
        <v>0.94284375732021553</v>
      </c>
      <c r="J17" s="216" t="s">
        <v>262</v>
      </c>
      <c r="K17" s="27"/>
      <c r="M17" s="50"/>
      <c r="O17" s="50"/>
      <c r="P17" s="50"/>
    </row>
    <row r="18" spans="1:21">
      <c r="A18" s="314" t="s">
        <v>294</v>
      </c>
      <c r="B18" s="54" t="s">
        <v>295</v>
      </c>
      <c r="C18" s="146" t="s">
        <v>30</v>
      </c>
      <c r="D18" s="147" t="s">
        <v>31</v>
      </c>
      <c r="E18" s="1"/>
      <c r="F18" s="757">
        <f>F52/F51</f>
        <v>0.76787216148023552</v>
      </c>
      <c r="G18" s="216" t="s">
        <v>38</v>
      </c>
      <c r="H18" s="1"/>
      <c r="I18" s="757">
        <f>I52/I51</f>
        <v>0.79453125000000002</v>
      </c>
      <c r="J18" s="216" t="s">
        <v>262</v>
      </c>
      <c r="K18" s="27"/>
      <c r="M18" s="50"/>
      <c r="O18" s="50"/>
      <c r="P18" s="50"/>
    </row>
    <row r="19" spans="1:21">
      <c r="A19" s="139" t="s">
        <v>296</v>
      </c>
      <c r="B19" s="54" t="s">
        <v>297</v>
      </c>
      <c r="C19" s="138" t="s">
        <v>24</v>
      </c>
      <c r="D19" s="55" t="s">
        <v>25</v>
      </c>
      <c r="E19" s="1"/>
      <c r="F19" s="343">
        <v>559</v>
      </c>
      <c r="G19" s="809" t="s">
        <v>261</v>
      </c>
      <c r="H19" s="1"/>
      <c r="I19" s="343">
        <v>640</v>
      </c>
      <c r="J19" s="217" t="s">
        <v>262</v>
      </c>
      <c r="K19" s="27"/>
      <c r="M19" s="50"/>
      <c r="O19" s="50"/>
      <c r="P19" s="50"/>
    </row>
    <row r="20" spans="1:21">
      <c r="A20" s="139" t="s">
        <v>298</v>
      </c>
      <c r="B20" s="54" t="s">
        <v>299</v>
      </c>
      <c r="C20" s="138" t="s">
        <v>24</v>
      </c>
      <c r="D20" s="55" t="s">
        <v>300</v>
      </c>
      <c r="E20" s="1"/>
      <c r="F20" s="450">
        <f>F44</f>
        <v>334748</v>
      </c>
      <c r="G20" s="217" t="s">
        <v>41</v>
      </c>
      <c r="H20" s="1"/>
      <c r="I20" s="450">
        <f>I44</f>
        <v>328152</v>
      </c>
      <c r="J20" s="217" t="s">
        <v>262</v>
      </c>
      <c r="K20" s="27"/>
      <c r="M20" s="50"/>
      <c r="O20" s="50"/>
      <c r="P20" s="50"/>
    </row>
    <row r="21" spans="1:21">
      <c r="A21" s="139" t="s">
        <v>301</v>
      </c>
      <c r="B21" s="54" t="s">
        <v>302</v>
      </c>
      <c r="C21" s="138" t="s">
        <v>24</v>
      </c>
      <c r="D21" s="55" t="s">
        <v>25</v>
      </c>
      <c r="E21" s="1"/>
      <c r="F21" s="343">
        <v>307</v>
      </c>
      <c r="G21" s="810" t="s">
        <v>261</v>
      </c>
      <c r="H21" s="1"/>
      <c r="I21" s="343">
        <v>387</v>
      </c>
      <c r="J21" s="448" t="s">
        <v>262</v>
      </c>
      <c r="K21" s="27"/>
      <c r="M21" s="50"/>
      <c r="O21" s="50"/>
      <c r="P21" s="50"/>
    </row>
    <row r="22" spans="1:21" ht="13" thickBot="1">
      <c r="A22" s="186" t="s">
        <v>303</v>
      </c>
      <c r="B22" s="154" t="s">
        <v>304</v>
      </c>
      <c r="C22" s="155" t="s">
        <v>24</v>
      </c>
      <c r="D22" s="56" t="s">
        <v>25</v>
      </c>
      <c r="E22" s="1"/>
      <c r="F22" s="344">
        <v>0</v>
      </c>
      <c r="G22" s="345" t="s">
        <v>261</v>
      </c>
      <c r="H22" s="1"/>
      <c r="I22" s="344">
        <v>0</v>
      </c>
      <c r="J22" s="449" t="s">
        <v>262</v>
      </c>
      <c r="K22" s="27"/>
      <c r="M22" s="50"/>
      <c r="O22" s="50"/>
      <c r="P22" s="50"/>
    </row>
    <row r="23" spans="1:21" s="1" customFormat="1" ht="13" thickBot="1">
      <c r="A23" s="50"/>
      <c r="C23" s="50"/>
      <c r="D23" s="50"/>
      <c r="E23" s="50"/>
      <c r="F23" s="50"/>
      <c r="G23" s="50"/>
      <c r="H23" s="68"/>
      <c r="I23" s="68"/>
      <c r="J23" s="68"/>
      <c r="K23" s="27"/>
      <c r="L23" s="50"/>
      <c r="M23" s="50"/>
      <c r="N23" s="68"/>
      <c r="O23" s="50"/>
      <c r="P23" s="50"/>
      <c r="Q23" s="68"/>
      <c r="U23" s="68"/>
    </row>
    <row r="24" spans="1:21" s="28" customFormat="1" ht="16" thickBot="1">
      <c r="A24" s="57"/>
      <c r="B24" s="58" t="s">
        <v>305</v>
      </c>
      <c r="C24" s="59"/>
      <c r="D24" s="60"/>
      <c r="E24" s="2"/>
      <c r="F24" s="2"/>
      <c r="G24" s="2"/>
      <c r="H24" s="68"/>
      <c r="I24" s="2"/>
      <c r="J24" s="2"/>
      <c r="K24" s="213"/>
      <c r="L24" s="68"/>
      <c r="M24" s="50"/>
      <c r="N24" s="68"/>
      <c r="O24" s="50"/>
      <c r="P24" s="50"/>
      <c r="Q24" s="68"/>
    </row>
    <row r="25" spans="1:21" s="1" customFormat="1" ht="13" customHeight="1" thickBot="1">
      <c r="A25" s="889" t="s">
        <v>306</v>
      </c>
      <c r="B25" s="1118" t="s">
        <v>307</v>
      </c>
      <c r="C25" s="890" t="s">
        <v>24</v>
      </c>
      <c r="D25" s="891" t="s">
        <v>25</v>
      </c>
      <c r="F25" s="515" t="s">
        <v>27</v>
      </c>
      <c r="G25" s="811" t="s">
        <v>225</v>
      </c>
      <c r="I25" s="515" t="s">
        <v>27</v>
      </c>
      <c r="J25" s="811" t="s">
        <v>225</v>
      </c>
      <c r="K25" s="27"/>
      <c r="L25" s="68"/>
      <c r="M25" s="50"/>
      <c r="N25" s="68"/>
      <c r="O25" s="50"/>
      <c r="P25" s="50"/>
      <c r="Q25" s="68"/>
      <c r="U25" s="68"/>
    </row>
    <row r="26" spans="1:21" s="1" customFormat="1" ht="13" thickBot="1">
      <c r="A26" s="50"/>
      <c r="C26" s="50"/>
      <c r="D26" s="50"/>
      <c r="E26" s="50"/>
      <c r="F26" s="68"/>
      <c r="G26" s="68"/>
      <c r="H26" s="68"/>
      <c r="I26" s="50"/>
      <c r="J26" s="50"/>
      <c r="K26" s="27"/>
      <c r="L26" s="68"/>
      <c r="M26" s="50"/>
      <c r="N26" s="68"/>
      <c r="O26" s="50"/>
      <c r="P26" s="50"/>
      <c r="Q26" s="68"/>
    </row>
    <row r="27" spans="1:21" s="1" customFormat="1" ht="16" thickBot="1">
      <c r="A27" s="516"/>
      <c r="B27" s="393" t="s">
        <v>308</v>
      </c>
      <c r="C27" s="394"/>
      <c r="D27" s="395"/>
      <c r="E27" s="2"/>
      <c r="F27" s="2"/>
      <c r="G27" s="2"/>
      <c r="H27" s="68"/>
      <c r="I27" s="2"/>
      <c r="J27" s="2"/>
      <c r="K27" s="27"/>
      <c r="L27" s="68"/>
      <c r="M27" s="50"/>
      <c r="N27" s="68"/>
      <c r="O27" s="50"/>
      <c r="P27" s="50"/>
      <c r="Q27" s="68"/>
    </row>
    <row r="28" spans="1:21" s="1" customFormat="1">
      <c r="A28" s="185" t="s">
        <v>309</v>
      </c>
      <c r="B28" s="234" t="s">
        <v>310</v>
      </c>
      <c r="C28" s="137" t="s">
        <v>24</v>
      </c>
      <c r="D28" s="53" t="s">
        <v>25</v>
      </c>
      <c r="F28" s="342">
        <v>2</v>
      </c>
      <c r="G28" s="812" t="s">
        <v>225</v>
      </c>
      <c r="H28" s="68"/>
      <c r="I28" s="342">
        <v>2</v>
      </c>
      <c r="J28" s="812" t="s">
        <v>262</v>
      </c>
      <c r="K28" s="27"/>
      <c r="L28" s="68"/>
      <c r="M28" s="50"/>
      <c r="N28" s="68"/>
      <c r="O28" s="50"/>
      <c r="P28" s="50"/>
      <c r="Q28" s="68"/>
    </row>
    <row r="29" spans="1:21" s="1" customFormat="1">
      <c r="A29" s="139" t="s">
        <v>311</v>
      </c>
      <c r="B29" s="209" t="s">
        <v>312</v>
      </c>
      <c r="C29" s="138" t="s">
        <v>24</v>
      </c>
      <c r="D29" s="55" t="s">
        <v>25</v>
      </c>
      <c r="F29" s="343">
        <v>1</v>
      </c>
      <c r="G29" s="809" t="s">
        <v>225</v>
      </c>
      <c r="I29" s="343">
        <v>1</v>
      </c>
      <c r="J29" s="809" t="s">
        <v>262</v>
      </c>
      <c r="K29" s="27"/>
      <c r="L29" s="68"/>
      <c r="M29" s="50"/>
      <c r="N29" s="68"/>
      <c r="O29" s="50"/>
      <c r="P29" s="50"/>
      <c r="Q29" s="68"/>
    </row>
    <row r="30" spans="1:21" s="1" customFormat="1">
      <c r="A30" s="139" t="s">
        <v>313</v>
      </c>
      <c r="B30" s="209" t="s">
        <v>314</v>
      </c>
      <c r="C30" s="138" t="s">
        <v>24</v>
      </c>
      <c r="D30" s="55" t="s">
        <v>25</v>
      </c>
      <c r="F30" s="343">
        <v>1</v>
      </c>
      <c r="G30" s="809" t="s">
        <v>225</v>
      </c>
      <c r="I30" s="343">
        <v>1</v>
      </c>
      <c r="J30" s="809" t="s">
        <v>262</v>
      </c>
      <c r="K30" s="27"/>
      <c r="L30" s="68"/>
      <c r="M30" s="50"/>
      <c r="N30" s="68"/>
      <c r="O30" s="50"/>
      <c r="P30" s="50"/>
      <c r="Q30" s="68"/>
    </row>
    <row r="31" spans="1:21" s="1" customFormat="1">
      <c r="A31" s="139" t="s">
        <v>315</v>
      </c>
      <c r="B31" s="209" t="s">
        <v>316</v>
      </c>
      <c r="C31" s="149" t="s">
        <v>24</v>
      </c>
      <c r="D31" s="55" t="s">
        <v>25</v>
      </c>
      <c r="E31" s="50"/>
      <c r="F31" s="343">
        <v>1</v>
      </c>
      <c r="G31" s="809" t="s">
        <v>225</v>
      </c>
      <c r="I31" s="343">
        <v>1</v>
      </c>
      <c r="J31" s="809" t="s">
        <v>262</v>
      </c>
      <c r="K31" s="27"/>
      <c r="L31" s="68"/>
      <c r="M31" s="50"/>
      <c r="N31" s="68"/>
      <c r="O31" s="50"/>
      <c r="P31" s="50"/>
      <c r="Q31" s="68"/>
    </row>
    <row r="32" spans="1:21" s="1" customFormat="1">
      <c r="A32" s="139" t="s">
        <v>317</v>
      </c>
      <c r="B32" s="209" t="s">
        <v>318</v>
      </c>
      <c r="C32" s="149" t="s">
        <v>24</v>
      </c>
      <c r="D32" s="55" t="s">
        <v>25</v>
      </c>
      <c r="E32" s="50"/>
      <c r="F32" s="343">
        <v>1</v>
      </c>
      <c r="G32" s="810" t="s">
        <v>225</v>
      </c>
      <c r="H32" s="68"/>
      <c r="I32" s="343">
        <v>1</v>
      </c>
      <c r="J32" s="810" t="s">
        <v>262</v>
      </c>
      <c r="K32" s="27"/>
      <c r="L32" s="68"/>
      <c r="M32" s="50"/>
      <c r="N32" s="68"/>
      <c r="O32" s="50"/>
      <c r="P32" s="50"/>
      <c r="Q32" s="68"/>
    </row>
    <row r="33" spans="1:17" s="1" customFormat="1">
      <c r="A33" s="139" t="s">
        <v>319</v>
      </c>
      <c r="B33" s="209" t="s">
        <v>320</v>
      </c>
      <c r="C33" s="149" t="s">
        <v>24</v>
      </c>
      <c r="D33" s="55" t="s">
        <v>25</v>
      </c>
      <c r="E33" s="50"/>
      <c r="F33" s="343">
        <v>1</v>
      </c>
      <c r="G33" s="810" t="s">
        <v>225</v>
      </c>
      <c r="H33" s="68"/>
      <c r="I33" s="343">
        <v>1</v>
      </c>
      <c r="J33" s="810" t="s">
        <v>262</v>
      </c>
      <c r="K33" s="27"/>
      <c r="L33" s="68"/>
      <c r="M33" s="50"/>
      <c r="N33" s="68"/>
      <c r="O33" s="50"/>
      <c r="P33" s="50"/>
      <c r="Q33" s="68"/>
    </row>
    <row r="34" spans="1:17" s="1" customFormat="1" ht="13" thickBot="1">
      <c r="A34" s="186" t="s">
        <v>321</v>
      </c>
      <c r="B34" s="210" t="s">
        <v>322</v>
      </c>
      <c r="C34" s="155" t="s">
        <v>24</v>
      </c>
      <c r="D34" s="56" t="s">
        <v>25</v>
      </c>
      <c r="E34" s="50"/>
      <c r="F34" s="344">
        <v>1</v>
      </c>
      <c r="G34" s="345" t="s">
        <v>225</v>
      </c>
      <c r="H34" s="68"/>
      <c r="I34" s="344">
        <v>1</v>
      </c>
      <c r="J34" s="345" t="s">
        <v>262</v>
      </c>
      <c r="K34" s="27"/>
      <c r="L34" s="68"/>
      <c r="M34" s="50"/>
      <c r="N34" s="68"/>
      <c r="O34" s="50"/>
      <c r="P34" s="50"/>
      <c r="Q34" s="68"/>
    </row>
    <row r="35" spans="1:17" s="1" customFormat="1" ht="13" thickBot="1">
      <c r="A35" s="50"/>
      <c r="C35" s="50"/>
      <c r="D35" s="50"/>
      <c r="E35" s="50"/>
      <c r="F35" s="50"/>
      <c r="G35" s="50"/>
      <c r="H35" s="50"/>
      <c r="I35" s="50"/>
      <c r="J35" s="50"/>
      <c r="K35" s="27"/>
      <c r="L35" s="68"/>
      <c r="M35" s="50"/>
      <c r="N35" s="68"/>
      <c r="O35" s="50"/>
      <c r="P35" s="50"/>
      <c r="Q35" s="68"/>
    </row>
    <row r="36" spans="1:17" s="1" customFormat="1" ht="16" thickBot="1">
      <c r="A36" s="30"/>
      <c r="B36" s="31" t="s">
        <v>323</v>
      </c>
      <c r="C36" s="32"/>
      <c r="D36" s="33"/>
      <c r="E36" s="50"/>
      <c r="H36" s="68"/>
      <c r="I36" s="50"/>
      <c r="J36" s="50"/>
      <c r="K36" s="27"/>
      <c r="L36" s="68"/>
      <c r="M36" s="50"/>
      <c r="N36" s="68"/>
      <c r="O36" s="50"/>
      <c r="P36" s="50"/>
      <c r="Q36" s="68"/>
    </row>
    <row r="37" spans="1:17" s="1" customFormat="1">
      <c r="A37" s="499" t="s">
        <v>324</v>
      </c>
      <c r="B37" s="451" t="s">
        <v>325</v>
      </c>
      <c r="C37" s="452" t="s">
        <v>24</v>
      </c>
      <c r="D37" s="453" t="s">
        <v>25</v>
      </c>
      <c r="E37" s="50"/>
      <c r="F37" s="342">
        <v>316432</v>
      </c>
      <c r="G37" s="812" t="s">
        <v>261</v>
      </c>
      <c r="H37" s="68"/>
      <c r="I37" s="342">
        <v>306793</v>
      </c>
      <c r="J37" s="812" t="s">
        <v>262</v>
      </c>
      <c r="K37" s="27"/>
      <c r="L37" s="68"/>
      <c r="M37" s="50"/>
      <c r="N37" s="68"/>
      <c r="O37" s="50"/>
      <c r="P37" s="50"/>
      <c r="Q37" s="68"/>
    </row>
    <row r="38" spans="1:17" s="1" customFormat="1">
      <c r="A38" s="396" t="s">
        <v>326</v>
      </c>
      <c r="B38" s="209" t="s">
        <v>327</v>
      </c>
      <c r="C38" s="138" t="s">
        <v>24</v>
      </c>
      <c r="D38" s="397" t="s">
        <v>25</v>
      </c>
      <c r="E38" s="50"/>
      <c r="F38" s="343">
        <v>9073</v>
      </c>
      <c r="G38" s="809" t="s">
        <v>261</v>
      </c>
      <c r="H38" s="68"/>
      <c r="I38" s="343">
        <v>15333</v>
      </c>
      <c r="J38" s="809" t="s">
        <v>262</v>
      </c>
      <c r="K38" s="27"/>
      <c r="L38" s="68"/>
      <c r="M38" s="50"/>
      <c r="N38" s="68"/>
      <c r="O38" s="50"/>
      <c r="P38" s="50"/>
      <c r="Q38" s="68"/>
    </row>
    <row r="39" spans="1:17" s="1" customFormat="1">
      <c r="A39" s="396" t="s">
        <v>328</v>
      </c>
      <c r="B39" s="209" t="s">
        <v>329</v>
      </c>
      <c r="C39" s="138" t="s">
        <v>24</v>
      </c>
      <c r="D39" s="397" t="s">
        <v>25</v>
      </c>
      <c r="E39" s="50"/>
      <c r="F39" s="343">
        <v>17345</v>
      </c>
      <c r="G39" s="809" t="s">
        <v>41</v>
      </c>
      <c r="H39" s="68"/>
      <c r="I39" s="343">
        <v>18350</v>
      </c>
      <c r="J39" s="809" t="s">
        <v>262</v>
      </c>
      <c r="K39" s="27"/>
      <c r="L39" s="68"/>
      <c r="M39" s="50"/>
      <c r="N39" s="68"/>
      <c r="O39" s="50"/>
      <c r="P39" s="50"/>
      <c r="Q39" s="68"/>
    </row>
    <row r="40" spans="1:17" s="1" customFormat="1">
      <c r="A40" s="396" t="s">
        <v>330</v>
      </c>
      <c r="B40" s="209" t="s">
        <v>331</v>
      </c>
      <c r="C40" s="149" t="s">
        <v>24</v>
      </c>
      <c r="D40" s="398" t="s">
        <v>25</v>
      </c>
      <c r="E40" s="50"/>
      <c r="F40" s="343">
        <v>50543</v>
      </c>
      <c r="G40" s="809" t="s">
        <v>261</v>
      </c>
      <c r="H40" s="68"/>
      <c r="I40" s="343">
        <v>42372</v>
      </c>
      <c r="J40" s="809" t="s">
        <v>262</v>
      </c>
      <c r="K40" s="27"/>
      <c r="L40" s="68"/>
      <c r="M40" s="50"/>
      <c r="N40" s="68"/>
      <c r="O40" s="50"/>
      <c r="P40" s="50"/>
      <c r="Q40" s="68"/>
    </row>
    <row r="41" spans="1:17" s="1" customFormat="1">
      <c r="A41" s="396" t="s">
        <v>332</v>
      </c>
      <c r="B41" s="209" t="s">
        <v>333</v>
      </c>
      <c r="C41" s="149" t="s">
        <v>24</v>
      </c>
      <c r="D41" s="398" t="s">
        <v>31</v>
      </c>
      <c r="E41" s="50"/>
      <c r="F41" s="475">
        <f>SUM(F37:F40)</f>
        <v>393393</v>
      </c>
      <c r="G41" s="810" t="s">
        <v>41</v>
      </c>
      <c r="H41" s="68"/>
      <c r="I41" s="475">
        <f>SUM(I37:I40)</f>
        <v>382848</v>
      </c>
      <c r="J41" s="810" t="s">
        <v>262</v>
      </c>
      <c r="K41" s="27"/>
      <c r="L41" s="68"/>
      <c r="M41" s="50"/>
      <c r="N41" s="68"/>
      <c r="O41" s="50"/>
      <c r="P41" s="50"/>
      <c r="Q41" s="68"/>
    </row>
    <row r="42" spans="1:17" s="1" customFormat="1">
      <c r="A42" s="396" t="s">
        <v>334</v>
      </c>
      <c r="B42" s="209" t="s">
        <v>335</v>
      </c>
      <c r="C42" s="149" t="s">
        <v>24</v>
      </c>
      <c r="D42" s="398" t="s">
        <v>25</v>
      </c>
      <c r="E42" s="50"/>
      <c r="F42" s="476">
        <v>38729</v>
      </c>
      <c r="G42" s="809" t="s">
        <v>41</v>
      </c>
      <c r="H42" s="68"/>
      <c r="I42" s="343">
        <v>35494</v>
      </c>
      <c r="J42" s="809" t="s">
        <v>262</v>
      </c>
      <c r="K42" s="50"/>
      <c r="L42" s="68"/>
      <c r="M42" s="50"/>
      <c r="N42" s="68"/>
      <c r="O42" s="50"/>
      <c r="P42" s="50"/>
      <c r="Q42" s="68"/>
    </row>
    <row r="43" spans="1:17" s="1" customFormat="1">
      <c r="A43" s="396" t="s">
        <v>336</v>
      </c>
      <c r="B43" s="209" t="s">
        <v>337</v>
      </c>
      <c r="C43" s="149" t="s">
        <v>24</v>
      </c>
      <c r="D43" s="398" t="s">
        <v>25</v>
      </c>
      <c r="E43" s="50"/>
      <c r="F43" s="343">
        <v>19916</v>
      </c>
      <c r="G43" s="809" t="s">
        <v>41</v>
      </c>
      <c r="H43" s="68"/>
      <c r="I43" s="343">
        <v>19202</v>
      </c>
      <c r="J43" s="809" t="s">
        <v>262</v>
      </c>
      <c r="K43" s="50"/>
      <c r="L43" s="68"/>
      <c r="M43" s="50"/>
      <c r="N43" s="68"/>
      <c r="O43" s="50"/>
      <c r="P43" s="50"/>
      <c r="Q43" s="68"/>
    </row>
    <row r="44" spans="1:17" s="1" customFormat="1" ht="13" thickBot="1">
      <c r="A44" s="501" t="s">
        <v>338</v>
      </c>
      <c r="B44" s="454" t="s">
        <v>339</v>
      </c>
      <c r="C44" s="399" t="s">
        <v>24</v>
      </c>
      <c r="D44" s="400" t="s">
        <v>31</v>
      </c>
      <c r="E44" s="50"/>
      <c r="F44" s="474">
        <f>F41-F42-F43</f>
        <v>334748</v>
      </c>
      <c r="G44" s="345" t="s">
        <v>41</v>
      </c>
      <c r="H44" s="68"/>
      <c r="I44" s="474">
        <f>I41-I42-I43</f>
        <v>328152</v>
      </c>
      <c r="J44" s="345" t="s">
        <v>262</v>
      </c>
      <c r="K44" s="50"/>
      <c r="L44" s="68"/>
      <c r="M44" s="50"/>
      <c r="N44" s="68"/>
      <c r="O44" s="50"/>
      <c r="P44" s="50"/>
      <c r="Q44" s="68"/>
    </row>
    <row r="45" spans="1:17" s="1" customFormat="1" ht="13" thickBot="1">
      <c r="A45" s="50"/>
      <c r="C45" s="50"/>
      <c r="D45" s="50"/>
      <c r="E45" s="50"/>
      <c r="F45" s="68"/>
      <c r="G45" s="68"/>
      <c r="H45" s="68"/>
      <c r="I45" s="50"/>
      <c r="J45" s="50"/>
      <c r="K45" s="50"/>
      <c r="L45" s="68"/>
      <c r="M45" s="50"/>
      <c r="N45" s="68"/>
      <c r="O45" s="50"/>
      <c r="P45" s="50"/>
      <c r="Q45" s="68"/>
    </row>
    <row r="46" spans="1:17" s="1" customFormat="1" ht="16" thickBot="1">
      <c r="A46" s="30"/>
      <c r="B46" s="31" t="s">
        <v>340</v>
      </c>
      <c r="C46" s="32"/>
      <c r="D46" s="33"/>
      <c r="E46" s="50"/>
      <c r="F46" s="68"/>
      <c r="G46" s="68"/>
      <c r="H46" s="68"/>
      <c r="I46" s="50"/>
      <c r="J46" s="50"/>
      <c r="K46" s="50"/>
      <c r="L46" s="68"/>
      <c r="M46" s="50"/>
      <c r="N46" s="68"/>
      <c r="O46" s="50"/>
      <c r="P46" s="50"/>
      <c r="Q46" s="68"/>
    </row>
    <row r="47" spans="1:17" s="1" customFormat="1">
      <c r="A47" s="139" t="s">
        <v>341</v>
      </c>
      <c r="B47" s="209" t="s">
        <v>342</v>
      </c>
      <c r="C47" s="149" t="s">
        <v>24</v>
      </c>
      <c r="D47" s="150" t="s">
        <v>25</v>
      </c>
      <c r="E47" s="50"/>
      <c r="F47" s="342">
        <v>16052</v>
      </c>
      <c r="G47" s="812" t="s">
        <v>20</v>
      </c>
      <c r="H47" s="68"/>
      <c r="I47" s="342">
        <v>15616</v>
      </c>
      <c r="J47" s="812" t="s">
        <v>262</v>
      </c>
      <c r="K47" s="50"/>
      <c r="L47" s="68"/>
      <c r="M47" s="50"/>
      <c r="N47" s="68"/>
      <c r="O47" s="50"/>
      <c r="P47" s="50"/>
      <c r="Q47" s="68"/>
    </row>
    <row r="48" spans="1:17" s="1" customFormat="1">
      <c r="A48" s="139" t="s">
        <v>343</v>
      </c>
      <c r="B48" s="209" t="s">
        <v>344</v>
      </c>
      <c r="C48" s="149" t="s">
        <v>24</v>
      </c>
      <c r="D48" s="150" t="s">
        <v>25</v>
      </c>
      <c r="E48" s="50"/>
      <c r="F48" s="343">
        <v>14834</v>
      </c>
      <c r="G48" s="809" t="s">
        <v>20</v>
      </c>
      <c r="H48" s="68"/>
      <c r="I48" s="343">
        <v>14643</v>
      </c>
      <c r="J48" s="809" t="s">
        <v>262</v>
      </c>
      <c r="K48" s="50"/>
      <c r="L48" s="68"/>
      <c r="M48" s="50"/>
      <c r="N48" s="68"/>
      <c r="O48" s="50"/>
      <c r="P48" s="50"/>
      <c r="Q48" s="68"/>
    </row>
    <row r="49" spans="1:22" s="1" customFormat="1">
      <c r="A49" s="139" t="s">
        <v>345</v>
      </c>
      <c r="B49" s="209" t="s">
        <v>346</v>
      </c>
      <c r="C49" s="149" t="s">
        <v>24</v>
      </c>
      <c r="D49" s="150" t="s">
        <v>25</v>
      </c>
      <c r="E49" s="50"/>
      <c r="F49" s="343">
        <v>4371</v>
      </c>
      <c r="G49" s="809" t="s">
        <v>38</v>
      </c>
      <c r="H49" s="68"/>
      <c r="I49" s="343">
        <v>4269</v>
      </c>
      <c r="J49" s="809" t="s">
        <v>262</v>
      </c>
      <c r="K49" s="50"/>
      <c r="L49" s="68"/>
      <c r="M49" s="50"/>
      <c r="N49" s="68"/>
      <c r="O49" s="50"/>
      <c r="P49" s="50"/>
      <c r="Q49" s="68"/>
    </row>
    <row r="50" spans="1:22" s="1" customFormat="1">
      <c r="A50" s="139" t="s">
        <v>347</v>
      </c>
      <c r="B50" s="209" t="s">
        <v>348</v>
      </c>
      <c r="C50" s="149" t="s">
        <v>24</v>
      </c>
      <c r="D50" s="150" t="s">
        <v>25</v>
      </c>
      <c r="E50" s="50"/>
      <c r="F50" s="343">
        <v>4008</v>
      </c>
      <c r="G50" s="809" t="s">
        <v>38</v>
      </c>
      <c r="H50" s="68"/>
      <c r="I50" s="343">
        <v>4025</v>
      </c>
      <c r="J50" s="809" t="s">
        <v>262</v>
      </c>
      <c r="K50" s="50"/>
      <c r="L50" s="68"/>
      <c r="M50" s="50"/>
      <c r="N50" s="68"/>
      <c r="O50" s="50"/>
      <c r="P50" s="50"/>
      <c r="Q50" s="68"/>
    </row>
    <row r="51" spans="1:22" s="1" customFormat="1">
      <c r="A51" s="139" t="s">
        <v>349</v>
      </c>
      <c r="B51" s="209" t="s">
        <v>350</v>
      </c>
      <c r="C51" s="149" t="s">
        <v>24</v>
      </c>
      <c r="D51" s="150" t="s">
        <v>25</v>
      </c>
      <c r="E51" s="50"/>
      <c r="F51" s="343">
        <v>1189</v>
      </c>
      <c r="G51" s="810" t="s">
        <v>38</v>
      </c>
      <c r="H51" s="68"/>
      <c r="I51" s="343">
        <v>1280</v>
      </c>
      <c r="J51" s="810" t="s">
        <v>262</v>
      </c>
      <c r="K51" s="50"/>
      <c r="L51" s="68"/>
      <c r="M51" s="50"/>
      <c r="N51" s="68"/>
      <c r="O51" s="50"/>
      <c r="P51" s="50"/>
      <c r="Q51" s="68"/>
    </row>
    <row r="52" spans="1:22" s="1" customFormat="1" ht="13" thickBot="1">
      <c r="A52" s="186" t="s">
        <v>351</v>
      </c>
      <c r="B52" s="210" t="s">
        <v>352</v>
      </c>
      <c r="C52" s="155" t="s">
        <v>24</v>
      </c>
      <c r="D52" s="56" t="s">
        <v>25</v>
      </c>
      <c r="E52" s="50"/>
      <c r="F52" s="344">
        <v>913</v>
      </c>
      <c r="G52" s="345" t="s">
        <v>38</v>
      </c>
      <c r="H52" s="68"/>
      <c r="I52" s="344">
        <v>1017</v>
      </c>
      <c r="J52" s="345" t="s">
        <v>262</v>
      </c>
      <c r="K52" s="50"/>
      <c r="L52" s="68"/>
      <c r="M52" s="50"/>
      <c r="N52" s="68"/>
      <c r="O52" s="50"/>
      <c r="P52" s="50"/>
      <c r="Q52" s="68"/>
    </row>
    <row r="53" spans="1:22" s="1" customFormat="1" ht="13" thickBot="1">
      <c r="A53" s="50"/>
      <c r="C53" s="50"/>
      <c r="D53" s="50"/>
      <c r="E53" s="50"/>
      <c r="F53" s="68"/>
      <c r="G53" s="68"/>
      <c r="H53" s="68"/>
      <c r="I53" s="50"/>
      <c r="J53" s="50"/>
      <c r="L53" s="68"/>
      <c r="M53" s="50"/>
      <c r="N53" s="68"/>
      <c r="O53" s="50"/>
      <c r="P53" s="50"/>
      <c r="Q53" s="68"/>
    </row>
    <row r="54" spans="1:22" s="1" customFormat="1" ht="16" thickBot="1">
      <c r="A54" s="30"/>
      <c r="B54" s="31" t="s">
        <v>353</v>
      </c>
      <c r="C54" s="32"/>
      <c r="D54" s="33"/>
      <c r="E54" s="50"/>
      <c r="G54" s="68"/>
      <c r="H54" s="68"/>
      <c r="I54" s="50"/>
      <c r="J54" s="50"/>
      <c r="L54" s="68"/>
      <c r="M54" s="50"/>
      <c r="N54" s="68"/>
      <c r="O54" s="50"/>
      <c r="P54" s="50"/>
      <c r="Q54" s="68"/>
      <c r="V54" s="68"/>
    </row>
    <row r="55" spans="1:22" s="1" customFormat="1">
      <c r="A55" s="499" t="s">
        <v>354</v>
      </c>
      <c r="B55" s="451" t="s">
        <v>355</v>
      </c>
      <c r="C55" s="455" t="s">
        <v>24</v>
      </c>
      <c r="D55" s="456" t="s">
        <v>25</v>
      </c>
      <c r="E55" s="50"/>
      <c r="F55" s="774" t="s">
        <v>356</v>
      </c>
      <c r="G55" s="813" t="s">
        <v>261</v>
      </c>
      <c r="H55" s="68"/>
      <c r="I55" s="774" t="s">
        <v>357</v>
      </c>
      <c r="J55" s="813" t="s">
        <v>262</v>
      </c>
      <c r="K55" s="50"/>
      <c r="L55" s="68"/>
      <c r="M55" s="50"/>
      <c r="N55" s="68"/>
      <c r="O55" s="50"/>
      <c r="P55" s="50"/>
      <c r="Q55" s="68"/>
    </row>
    <row r="56" spans="1:22" s="1" customFormat="1">
      <c r="A56" s="396" t="s">
        <v>358</v>
      </c>
      <c r="B56" s="209" t="s">
        <v>359</v>
      </c>
      <c r="C56" s="149" t="s">
        <v>24</v>
      </c>
      <c r="D56" s="398" t="s">
        <v>31</v>
      </c>
      <c r="E56" s="50"/>
      <c r="F56" s="814">
        <f>F58+F63</f>
        <v>86.454680271816585</v>
      </c>
      <c r="G56" s="815" t="s">
        <v>21</v>
      </c>
      <c r="H56" s="68"/>
      <c r="I56" s="814">
        <f>I58+I63</f>
        <v>87.33694276940966</v>
      </c>
      <c r="J56" s="815" t="s">
        <v>262</v>
      </c>
      <c r="K56" s="50"/>
      <c r="L56" s="68"/>
      <c r="M56" s="50"/>
      <c r="N56" s="68"/>
      <c r="O56" s="50"/>
      <c r="P56" s="50"/>
      <c r="Q56" s="68"/>
    </row>
    <row r="57" spans="1:22" s="1" customFormat="1">
      <c r="A57" s="396" t="s">
        <v>360</v>
      </c>
      <c r="B57" s="209" t="s">
        <v>361</v>
      </c>
      <c r="C57" s="149" t="s">
        <v>24</v>
      </c>
      <c r="D57" s="398" t="s">
        <v>25</v>
      </c>
      <c r="E57" s="50"/>
      <c r="F57" s="775">
        <v>2626703</v>
      </c>
      <c r="G57" s="815" t="s">
        <v>261</v>
      </c>
      <c r="H57" s="68"/>
      <c r="I57" s="775">
        <v>2626703</v>
      </c>
      <c r="J57" s="815" t="s">
        <v>262</v>
      </c>
      <c r="K57" s="27"/>
      <c r="L57" s="68"/>
      <c r="M57" s="50"/>
      <c r="N57" s="68"/>
      <c r="O57" s="50"/>
      <c r="P57" s="50"/>
      <c r="Q57" s="68"/>
    </row>
    <row r="58" spans="1:22" s="1" customFormat="1">
      <c r="A58" s="396" t="s">
        <v>362</v>
      </c>
      <c r="B58" s="209" t="s">
        <v>363</v>
      </c>
      <c r="C58" s="149" t="s">
        <v>24</v>
      </c>
      <c r="D58" s="398" t="s">
        <v>31</v>
      </c>
      <c r="E58" s="50"/>
      <c r="F58" s="814">
        <f>(1-((((F20*0.5)+(F19*50)+(F21*100)+(F22*1000))/(F$57/1000))-0)/(600-0))*(50)</f>
        <v>42.829287006055374</v>
      </c>
      <c r="G58" s="815" t="s">
        <v>41</v>
      </c>
      <c r="H58" s="68"/>
      <c r="I58" s="814">
        <f>(1-((((I20*0.5)+(I19*50)+(I21*100)+(I22*1000))/(I$57/1000))-0)/(600-0))*(50)</f>
        <v>42.551625872180196</v>
      </c>
      <c r="J58" s="815" t="s">
        <v>262</v>
      </c>
      <c r="K58" s="50"/>
      <c r="L58" s="68"/>
      <c r="M58" s="50"/>
      <c r="N58" s="68"/>
      <c r="O58" s="50"/>
      <c r="P58" s="50"/>
      <c r="Q58" s="68"/>
    </row>
    <row r="59" spans="1:22" s="1" customFormat="1">
      <c r="A59" s="396" t="s">
        <v>364</v>
      </c>
      <c r="B59" s="209" t="s">
        <v>365</v>
      </c>
      <c r="C59" s="149" t="s">
        <v>24</v>
      </c>
      <c r="D59" s="398" t="s">
        <v>25</v>
      </c>
      <c r="E59" s="50"/>
      <c r="F59" s="775">
        <v>5.31</v>
      </c>
      <c r="G59" s="815" t="s">
        <v>41</v>
      </c>
      <c r="H59" s="68"/>
      <c r="I59" s="775">
        <v>5.21</v>
      </c>
      <c r="J59" s="815" t="s">
        <v>262</v>
      </c>
      <c r="K59" s="50"/>
      <c r="L59" s="68"/>
      <c r="M59" s="50"/>
      <c r="N59" s="68"/>
      <c r="O59" s="50"/>
      <c r="P59" s="50"/>
      <c r="Q59" s="68"/>
    </row>
    <row r="60" spans="1:22" s="1" customFormat="1">
      <c r="A60" s="396" t="s">
        <v>366</v>
      </c>
      <c r="B60" s="209" t="s">
        <v>367</v>
      </c>
      <c r="C60" s="149" t="s">
        <v>24</v>
      </c>
      <c r="D60" s="398" t="s">
        <v>25</v>
      </c>
      <c r="E60" s="50"/>
      <c r="F60" s="775">
        <v>0.89</v>
      </c>
      <c r="G60" s="815" t="s">
        <v>261</v>
      </c>
      <c r="H60" s="68"/>
      <c r="I60" s="775">
        <v>1.01</v>
      </c>
      <c r="J60" s="815" t="s">
        <v>262</v>
      </c>
      <c r="K60" s="816"/>
      <c r="L60" s="68"/>
      <c r="M60" s="50"/>
      <c r="N60" s="68"/>
      <c r="O60" s="50"/>
      <c r="P60" s="50"/>
    </row>
    <row r="61" spans="1:22" s="1" customFormat="1">
      <c r="A61" s="396" t="s">
        <v>368</v>
      </c>
      <c r="B61" s="209" t="s">
        <v>369</v>
      </c>
      <c r="C61" s="149" t="s">
        <v>24</v>
      </c>
      <c r="D61" s="398" t="s">
        <v>25</v>
      </c>
      <c r="E61" s="50"/>
      <c r="F61" s="775">
        <v>0.97</v>
      </c>
      <c r="G61" s="815" t="s">
        <v>261</v>
      </c>
      <c r="H61" s="68"/>
      <c r="I61" s="775">
        <v>1.23</v>
      </c>
      <c r="J61" s="815" t="s">
        <v>262</v>
      </c>
      <c r="K61" s="27"/>
      <c r="L61" s="68"/>
      <c r="M61" s="50"/>
      <c r="N61" s="68"/>
      <c r="O61" s="50"/>
      <c r="P61" s="50"/>
      <c r="Q61" s="68"/>
    </row>
    <row r="62" spans="1:22" s="1" customFormat="1">
      <c r="A62" s="396" t="s">
        <v>370</v>
      </c>
      <c r="B62" s="209" t="s">
        <v>371</v>
      </c>
      <c r="C62" s="149" t="s">
        <v>24</v>
      </c>
      <c r="D62" s="398" t="s">
        <v>25</v>
      </c>
      <c r="E62" s="50"/>
      <c r="F62" s="775">
        <v>0</v>
      </c>
      <c r="G62" s="815" t="s">
        <v>261</v>
      </c>
      <c r="H62" s="68"/>
      <c r="I62" s="775">
        <v>0</v>
      </c>
      <c r="J62" s="815" t="s">
        <v>262</v>
      </c>
      <c r="K62" s="27"/>
      <c r="L62" s="68"/>
      <c r="M62" s="50"/>
      <c r="N62" s="68"/>
      <c r="O62" s="50"/>
      <c r="P62" s="50"/>
      <c r="Q62" s="68"/>
    </row>
    <row r="63" spans="1:22" s="1" customFormat="1" ht="14.5">
      <c r="A63" s="396" t="s">
        <v>372</v>
      </c>
      <c r="B63" s="1215" t="s">
        <v>373</v>
      </c>
      <c r="C63" s="149" t="s">
        <v>24</v>
      </c>
      <c r="D63" s="398" t="s">
        <v>31</v>
      </c>
      <c r="E63" s="50"/>
      <c r="F63" s="814">
        <f>((((F48/F47*7)-1)/(7-1))*25)+((((F50/F49*7)-1)/(7-1))*15)+((((F52/F51*7)-1)/(7-1))*10)</f>
        <v>43.625393265761204</v>
      </c>
      <c r="G63" s="815" t="s">
        <v>20</v>
      </c>
      <c r="H63" s="817"/>
      <c r="I63" s="814">
        <f>((((I48/I47*7)-1)/(7-1))*25)+((((I50/I49*7)-1)/(7-1))*15)+((((I52/I51*7)-1)/(7-1))*10)</f>
        <v>44.785316897229457</v>
      </c>
      <c r="J63" s="815" t="s">
        <v>262</v>
      </c>
      <c r="K63" s="27"/>
      <c r="L63" s="68"/>
      <c r="M63" s="50"/>
      <c r="N63" s="68"/>
      <c r="O63" s="50"/>
      <c r="P63" s="50"/>
      <c r="Q63" s="68"/>
    </row>
    <row r="64" spans="1:22" s="1" customFormat="1">
      <c r="A64" s="396" t="s">
        <v>374</v>
      </c>
      <c r="B64" s="209" t="s">
        <v>375</v>
      </c>
      <c r="C64" s="149" t="s">
        <v>24</v>
      </c>
      <c r="D64" s="398" t="s">
        <v>25</v>
      </c>
      <c r="E64" s="50"/>
      <c r="F64" s="775">
        <v>2.21</v>
      </c>
      <c r="G64" s="815" t="s">
        <v>20</v>
      </c>
      <c r="H64" s="68"/>
      <c r="I64" s="775">
        <v>1.82</v>
      </c>
      <c r="J64" s="815" t="s">
        <v>262</v>
      </c>
      <c r="K64" s="50"/>
      <c r="L64" s="68"/>
      <c r="M64" s="50"/>
      <c r="N64" s="68"/>
      <c r="O64" s="50"/>
      <c r="P64" s="50"/>
      <c r="Q64" s="68"/>
    </row>
    <row r="65" spans="1:17" s="1" customFormat="1">
      <c r="A65" s="396" t="s">
        <v>376</v>
      </c>
      <c r="B65" s="209" t="s">
        <v>377</v>
      </c>
      <c r="C65" s="149" t="s">
        <v>24</v>
      </c>
      <c r="D65" s="398" t="s">
        <v>25</v>
      </c>
      <c r="E65" s="50"/>
      <c r="F65" s="775">
        <v>1.45</v>
      </c>
      <c r="G65" s="815" t="s">
        <v>38</v>
      </c>
      <c r="H65" s="68"/>
      <c r="I65" s="775">
        <v>1</v>
      </c>
      <c r="J65" s="815" t="s">
        <v>262</v>
      </c>
      <c r="K65" s="50"/>
      <c r="L65" s="68"/>
      <c r="M65" s="50"/>
      <c r="N65" s="68"/>
      <c r="O65" s="50"/>
      <c r="P65" s="50"/>
      <c r="Q65" s="68"/>
    </row>
    <row r="66" spans="1:17" s="1" customFormat="1" ht="13" thickBot="1">
      <c r="A66" s="501" t="s">
        <v>378</v>
      </c>
      <c r="B66" s="454" t="s">
        <v>379</v>
      </c>
      <c r="C66" s="399" t="s">
        <v>24</v>
      </c>
      <c r="D66" s="400" t="s">
        <v>25</v>
      </c>
      <c r="E66" s="50"/>
      <c r="F66" s="776">
        <v>2.71</v>
      </c>
      <c r="G66" s="345" t="s">
        <v>38</v>
      </c>
      <c r="H66" s="68"/>
      <c r="I66" s="776">
        <v>2.39</v>
      </c>
      <c r="J66" s="345" t="s">
        <v>262</v>
      </c>
      <c r="K66" s="50"/>
      <c r="L66" s="68"/>
      <c r="M66" s="50"/>
      <c r="N66" s="68"/>
      <c r="O66" s="50"/>
      <c r="P66" s="50"/>
      <c r="Q66" s="68"/>
    </row>
    <row r="67" spans="1:17">
      <c r="M67" s="50"/>
      <c r="O67" s="50"/>
      <c r="P67" s="50"/>
    </row>
    <row r="68" spans="1:17" s="1" customForma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1:17" ht="13" thickBot="1"/>
    <row r="70" spans="1:17">
      <c r="A70" s="1055" t="s">
        <v>45</v>
      </c>
      <c r="B70" s="1053"/>
      <c r="C70" s="1056"/>
      <c r="D70" s="422"/>
    </row>
    <row r="71" spans="1:17">
      <c r="A71" s="1057"/>
      <c r="B71" s="1079"/>
      <c r="C71" s="1079"/>
      <c r="D71" s="1089"/>
    </row>
    <row r="72" spans="1:17" ht="12.5" customHeight="1">
      <c r="A72" s="1059" t="s">
        <v>46</v>
      </c>
      <c r="B72" s="1080"/>
      <c r="C72" s="1079"/>
      <c r="D72" s="1089"/>
    </row>
    <row r="73" spans="1:17">
      <c r="A73" s="1057"/>
      <c r="B73" s="1079"/>
      <c r="C73" s="1079"/>
      <c r="D73" s="1089"/>
    </row>
    <row r="74" spans="1:17" ht="13" thickBot="1">
      <c r="A74" s="1060" t="s">
        <v>47</v>
      </c>
      <c r="B74" s="1084"/>
      <c r="C74" s="1061" t="s">
        <v>48</v>
      </c>
      <c r="D74" s="1076"/>
    </row>
  </sheetData>
  <mergeCells count="2">
    <mergeCell ref="F10:G11"/>
    <mergeCell ref="I10:J11"/>
  </mergeCells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B362-418E-4CB5-B6C7-D5D43963B921}">
  <dimension ref="A1:HW150"/>
  <sheetViews>
    <sheetView zoomScaleNormal="100" zoomScalePageLayoutView="85" workbookViewId="0">
      <selection sqref="A1:XFD1048576"/>
    </sheetView>
  </sheetViews>
  <sheetFormatPr defaultColWidth="9.453125" defaultRowHeight="12.5"/>
  <cols>
    <col min="1" max="1" width="10.453125" style="230" customWidth="1"/>
    <col min="2" max="2" width="68.36328125" style="230" customWidth="1"/>
    <col min="3" max="3" width="10.453125" style="230" customWidth="1"/>
    <col min="4" max="4" width="13.453125" style="230" customWidth="1"/>
    <col min="5" max="5" width="12.453125" style="230" bestFit="1" customWidth="1"/>
    <col min="6" max="6" width="10.453125" style="230" customWidth="1"/>
    <col min="7" max="7" width="13.1796875" style="230" customWidth="1"/>
    <col min="8" max="8" width="7" style="230" customWidth="1"/>
    <col min="9" max="9" width="5.54296875" style="230" customWidth="1"/>
    <col min="10" max="10" width="13.54296875" style="230" customWidth="1"/>
    <col min="11" max="11" width="7" style="230" customWidth="1"/>
    <col min="12" max="12" width="6.26953125" style="230" customWidth="1"/>
    <col min="13" max="13" width="12.54296875" style="230" customWidth="1"/>
    <col min="14" max="14" width="7" style="230" customWidth="1"/>
    <col min="15" max="15" width="9.453125" style="230" customWidth="1"/>
    <col min="16" max="16" width="9.453125" style="68" customWidth="1"/>
    <col min="17" max="17" width="9.453125" style="68"/>
    <col min="18" max="16384" width="9.453125" style="230"/>
  </cols>
  <sheetData>
    <row r="1" spans="1:231" s="229" customFormat="1" ht="20">
      <c r="A1" s="272" t="s">
        <v>0</v>
      </c>
      <c r="B1" s="272"/>
      <c r="C1"/>
      <c r="D1" s="272"/>
      <c r="E1" s="272"/>
      <c r="K1" s="230"/>
      <c r="L1" s="230"/>
      <c r="M1" s="230"/>
    </row>
    <row r="2" spans="1:231" s="229" customFormat="1" ht="20">
      <c r="C2"/>
      <c r="K2" s="230"/>
      <c r="L2" s="230"/>
      <c r="M2" s="230"/>
    </row>
    <row r="3" spans="1:231" s="229" customFormat="1" ht="20">
      <c r="A3" s="271" t="s">
        <v>1</v>
      </c>
      <c r="B3" s="271"/>
      <c r="C3" s="206"/>
      <c r="D3" s="271"/>
      <c r="E3" s="271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231" s="231" customFormat="1" ht="15.5">
      <c r="A4" s="265"/>
      <c r="B4" s="251"/>
      <c r="C4"/>
      <c r="D4" s="251"/>
      <c r="E4" s="251"/>
      <c r="K4" s="230"/>
      <c r="L4" s="230"/>
      <c r="M4" s="230"/>
    </row>
    <row r="5" spans="1:231" s="231" customFormat="1" ht="16" thickBot="1">
      <c r="A5" s="265"/>
      <c r="B5" s="251"/>
      <c r="C5"/>
      <c r="D5" s="251"/>
      <c r="E5" s="251"/>
      <c r="K5" s="230"/>
      <c r="L5" s="230"/>
      <c r="M5" s="230"/>
    </row>
    <row r="6" spans="1:231" s="231" customFormat="1" ht="20">
      <c r="A6" s="269" t="s">
        <v>2</v>
      </c>
      <c r="B6" s="268"/>
      <c r="C6"/>
      <c r="K6" s="230"/>
      <c r="L6" s="230"/>
      <c r="M6" s="230"/>
    </row>
    <row r="7" spans="1:231" s="231" customFormat="1" ht="20.5" thickBot="1">
      <c r="A7" s="267" t="s">
        <v>380</v>
      </c>
      <c r="B7" s="266"/>
      <c r="C7"/>
      <c r="K7" s="230"/>
      <c r="L7" s="230"/>
      <c r="M7" s="230"/>
    </row>
    <row r="8" spans="1:231" s="231" customFormat="1" ht="15.5">
      <c r="A8" s="265"/>
      <c r="C8"/>
      <c r="K8" s="230"/>
      <c r="L8" s="230"/>
      <c r="M8" s="230"/>
    </row>
    <row r="9" spans="1:231" s="231" customFormat="1" ht="17.5" customHeight="1" thickBot="1">
      <c r="G9" s="230"/>
      <c r="H9" s="230"/>
      <c r="I9" s="230"/>
      <c r="K9" s="230"/>
      <c r="L9" s="230"/>
      <c r="M9" s="230"/>
      <c r="O9" s="230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2"/>
      <c r="FF9" s="232"/>
      <c r="FG9" s="232"/>
      <c r="FH9" s="232"/>
      <c r="FI9" s="232"/>
      <c r="FJ9" s="232"/>
      <c r="FK9" s="232"/>
      <c r="FL9" s="232"/>
      <c r="FM9" s="232"/>
      <c r="FN9" s="232"/>
      <c r="FO9" s="232"/>
      <c r="FP9" s="232"/>
      <c r="FQ9" s="232"/>
      <c r="FR9" s="232"/>
      <c r="FS9" s="232"/>
      <c r="FT9" s="232"/>
      <c r="FU9" s="232"/>
      <c r="FV9" s="232"/>
      <c r="FW9" s="232"/>
      <c r="FX9" s="232"/>
      <c r="FY9" s="232"/>
      <c r="FZ9" s="232"/>
      <c r="GA9" s="232"/>
      <c r="GB9" s="232"/>
      <c r="GC9" s="232"/>
      <c r="GD9" s="232"/>
      <c r="GE9" s="232"/>
      <c r="GF9" s="232"/>
      <c r="GG9" s="232"/>
      <c r="GH9" s="232"/>
      <c r="GI9" s="232"/>
      <c r="GJ9" s="232"/>
      <c r="GK9" s="232"/>
      <c r="GL9" s="232"/>
      <c r="GM9" s="232"/>
      <c r="GN9" s="232"/>
      <c r="GO9" s="232"/>
      <c r="GP9" s="232"/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  <c r="HF9" s="232"/>
      <c r="HG9" s="232"/>
      <c r="HH9" s="232"/>
      <c r="HI9" s="232"/>
      <c r="HJ9" s="232"/>
      <c r="HK9" s="232"/>
      <c r="HL9" s="232"/>
      <c r="HM9" s="232"/>
      <c r="HN9" s="232"/>
      <c r="HO9" s="232"/>
      <c r="HP9" s="232"/>
      <c r="HQ9" s="232"/>
      <c r="HR9" s="232"/>
      <c r="HS9" s="232"/>
      <c r="HT9" s="232"/>
      <c r="HU9" s="232"/>
      <c r="HV9" s="232"/>
      <c r="HW9" s="232"/>
    </row>
    <row r="10" spans="1:231" s="233" customFormat="1" ht="15.75" customHeight="1">
      <c r="A10" s="264" t="s">
        <v>4</v>
      </c>
      <c r="B10" s="263" t="s">
        <v>5</v>
      </c>
      <c r="C10" s="262" t="s">
        <v>50</v>
      </c>
      <c r="D10" s="262" t="s">
        <v>6</v>
      </c>
      <c r="E10" s="261" t="s">
        <v>7</v>
      </c>
      <c r="F10" s="230"/>
      <c r="G10" s="1245" t="s">
        <v>381</v>
      </c>
      <c r="H10" s="1246"/>
      <c r="I10" s="251"/>
      <c r="J10" s="1241" t="s">
        <v>8</v>
      </c>
      <c r="K10" s="1242"/>
      <c r="L10" s="942"/>
      <c r="M10" s="1241" t="s">
        <v>9</v>
      </c>
      <c r="N10" s="1242"/>
      <c r="O10" s="230"/>
    </row>
    <row r="11" spans="1:231" s="233" customFormat="1" ht="15.65" customHeight="1">
      <c r="A11" s="260" t="s">
        <v>10</v>
      </c>
      <c r="B11" s="259"/>
      <c r="C11" s="258" t="s">
        <v>10</v>
      </c>
      <c r="D11" s="258"/>
      <c r="E11" s="257" t="s">
        <v>11</v>
      </c>
      <c r="F11" s="230"/>
      <c r="G11" s="1247"/>
      <c r="H11" s="1248"/>
      <c r="I11" s="256"/>
      <c r="J11" s="1243"/>
      <c r="K11" s="1244"/>
      <c r="L11" s="942"/>
      <c r="M11" s="1243"/>
      <c r="N11" s="1244"/>
      <c r="O11" s="230"/>
    </row>
    <row r="12" spans="1:231" s="231" customFormat="1" ht="16" customHeight="1" thickBot="1">
      <c r="A12" s="255"/>
      <c r="B12" s="254"/>
      <c r="C12" s="253"/>
      <c r="D12" s="253"/>
      <c r="E12" s="252"/>
      <c r="F12" s="230"/>
      <c r="G12" s="938" t="s">
        <v>382</v>
      </c>
      <c r="H12" s="939" t="s">
        <v>13</v>
      </c>
      <c r="I12" s="251"/>
      <c r="J12" s="940" t="s">
        <v>12</v>
      </c>
      <c r="K12" s="941" t="s">
        <v>13</v>
      </c>
      <c r="M12" s="940" t="s">
        <v>14</v>
      </c>
      <c r="N12" s="941" t="s">
        <v>13</v>
      </c>
      <c r="O12" s="230"/>
    </row>
    <row r="13" spans="1:231" s="231" customFormat="1">
      <c r="B13" s="250"/>
      <c r="F13" s="230"/>
      <c r="J13" s="230"/>
      <c r="K13" s="230"/>
      <c r="O13" s="230"/>
    </row>
    <row r="14" spans="1:231" s="231" customFormat="1" ht="13" thickBot="1">
      <c r="B14" s="250"/>
      <c r="F14" s="230"/>
      <c r="J14" s="230"/>
      <c r="K14" s="230"/>
      <c r="O14" s="230"/>
    </row>
    <row r="15" spans="1:231" s="244" customFormat="1" ht="16" thickBot="1">
      <c r="A15" s="249"/>
      <c r="B15" s="248" t="s">
        <v>383</v>
      </c>
      <c r="C15" s="247"/>
      <c r="D15" s="247"/>
      <c r="E15" s="246"/>
      <c r="F15" s="233"/>
      <c r="G15" s="233"/>
      <c r="H15" s="233"/>
      <c r="J15" s="233"/>
      <c r="K15" s="233"/>
      <c r="L15" s="230"/>
      <c r="M15" s="233"/>
      <c r="N15" s="233"/>
      <c r="O15" s="230"/>
    </row>
    <row r="16" spans="1:231" s="231" customFormat="1">
      <c r="A16" s="320" t="s">
        <v>384</v>
      </c>
      <c r="B16" s="321" t="s">
        <v>385</v>
      </c>
      <c r="C16" s="305" t="s">
        <v>384</v>
      </c>
      <c r="D16" s="305" t="s">
        <v>24</v>
      </c>
      <c r="E16" s="322" t="s">
        <v>386</v>
      </c>
      <c r="G16" s="846">
        <f>G63</f>
        <v>87.26</v>
      </c>
      <c r="H16" s="323" t="s">
        <v>21</v>
      </c>
      <c r="J16" s="846">
        <f>J63</f>
        <v>86.7</v>
      </c>
      <c r="K16" s="323" t="s">
        <v>21</v>
      </c>
      <c r="L16" s="230"/>
      <c r="M16" s="846">
        <f>M63</f>
        <v>87.05</v>
      </c>
      <c r="N16" s="323" t="s">
        <v>262</v>
      </c>
      <c r="O16" s="230"/>
    </row>
    <row r="17" spans="1:15" s="231" customFormat="1">
      <c r="A17" s="320" t="s">
        <v>387</v>
      </c>
      <c r="B17" s="321" t="s">
        <v>388</v>
      </c>
      <c r="C17" s="305" t="s">
        <v>387</v>
      </c>
      <c r="D17" s="305" t="s">
        <v>30</v>
      </c>
      <c r="E17" s="322" t="s">
        <v>31</v>
      </c>
      <c r="F17" s="324"/>
      <c r="G17" s="847">
        <f>G41/G40</f>
        <v>0.96481732070365356</v>
      </c>
      <c r="H17" s="325" t="s">
        <v>38</v>
      </c>
      <c r="I17" s="230"/>
      <c r="J17" s="847">
        <f>J41/J40</f>
        <v>0.98406374501992033</v>
      </c>
      <c r="K17" s="325" t="s">
        <v>38</v>
      </c>
      <c r="L17" s="324"/>
      <c r="M17" s="847">
        <f>M41/M40</f>
        <v>0.9700073152889539</v>
      </c>
      <c r="N17" s="325" t="s">
        <v>262</v>
      </c>
      <c r="O17" s="230"/>
    </row>
    <row r="18" spans="1:15" s="231" customFormat="1">
      <c r="A18" s="320" t="s">
        <v>389</v>
      </c>
      <c r="B18" s="321" t="s">
        <v>390</v>
      </c>
      <c r="C18" s="305" t="s">
        <v>389</v>
      </c>
      <c r="D18" s="305" t="s">
        <v>30</v>
      </c>
      <c r="E18" s="322" t="s">
        <v>31</v>
      </c>
      <c r="F18" s="324"/>
      <c r="G18" s="847">
        <f>G45/G44</f>
        <v>0.90614886731391586</v>
      </c>
      <c r="H18" s="325" t="s">
        <v>20</v>
      </c>
      <c r="I18" s="230"/>
      <c r="J18" s="847">
        <f>J45/J44</f>
        <v>0.87948207171314741</v>
      </c>
      <c r="K18" s="325" t="s">
        <v>20</v>
      </c>
      <c r="M18" s="847">
        <f>M45/M44</f>
        <v>0.912008281573499</v>
      </c>
      <c r="N18" s="325" t="s">
        <v>262</v>
      </c>
      <c r="O18" s="230"/>
    </row>
    <row r="19" spans="1:15" s="231" customFormat="1">
      <c r="A19" s="320" t="s">
        <v>391</v>
      </c>
      <c r="B19" s="321" t="s">
        <v>392</v>
      </c>
      <c r="C19" s="305" t="s">
        <v>391</v>
      </c>
      <c r="D19" s="305" t="s">
        <v>24</v>
      </c>
      <c r="E19" s="326" t="s">
        <v>393</v>
      </c>
      <c r="F19" s="818"/>
      <c r="G19" s="450">
        <f>G34</f>
        <v>31598</v>
      </c>
      <c r="H19" s="848" t="s">
        <v>41</v>
      </c>
      <c r="I19" s="230"/>
      <c r="J19" s="450">
        <f>J34</f>
        <v>30586</v>
      </c>
      <c r="K19" s="848" t="s">
        <v>41</v>
      </c>
      <c r="L19" s="324"/>
      <c r="M19" s="450">
        <f>M34</f>
        <v>31345</v>
      </c>
      <c r="N19" s="848" t="s">
        <v>262</v>
      </c>
      <c r="O19" s="230"/>
    </row>
    <row r="20" spans="1:15" s="231" customFormat="1">
      <c r="A20" s="320" t="s">
        <v>394</v>
      </c>
      <c r="B20" s="328" t="s">
        <v>302</v>
      </c>
      <c r="C20" s="305" t="s">
        <v>394</v>
      </c>
      <c r="D20" s="305" t="s">
        <v>24</v>
      </c>
      <c r="E20" s="326" t="s">
        <v>395</v>
      </c>
      <c r="F20" s="818"/>
      <c r="G20" s="450">
        <f>G38</f>
        <v>143</v>
      </c>
      <c r="H20" s="848" t="s">
        <v>261</v>
      </c>
      <c r="I20" s="230"/>
      <c r="J20" s="450">
        <f>J38</f>
        <v>163</v>
      </c>
      <c r="K20" s="848" t="s">
        <v>261</v>
      </c>
      <c r="M20" s="450">
        <f>M38</f>
        <v>155</v>
      </c>
      <c r="N20" s="848" t="s">
        <v>262</v>
      </c>
      <c r="O20" s="230"/>
    </row>
    <row r="21" spans="1:15" s="231" customFormat="1">
      <c r="A21" s="329" t="s">
        <v>396</v>
      </c>
      <c r="B21" s="321" t="s">
        <v>297</v>
      </c>
      <c r="C21" s="330" t="s">
        <v>396</v>
      </c>
      <c r="D21" s="330" t="s">
        <v>24</v>
      </c>
      <c r="E21" s="322" t="s">
        <v>397</v>
      </c>
      <c r="F21" s="818"/>
      <c r="G21" s="450">
        <f>G37</f>
        <v>131</v>
      </c>
      <c r="H21" s="848" t="s">
        <v>261</v>
      </c>
      <c r="I21" s="245"/>
      <c r="J21" s="450">
        <f>J37</f>
        <v>101</v>
      </c>
      <c r="K21" s="848" t="s">
        <v>261</v>
      </c>
      <c r="M21" s="450">
        <f>M37</f>
        <v>114</v>
      </c>
      <c r="N21" s="848" t="s">
        <v>262</v>
      </c>
      <c r="O21" s="230"/>
    </row>
    <row r="22" spans="1:15" s="231" customFormat="1" ht="13" thickBot="1">
      <c r="A22" s="331" t="s">
        <v>398</v>
      </c>
      <c r="B22" s="332" t="s">
        <v>399</v>
      </c>
      <c r="C22" s="333" t="s">
        <v>398</v>
      </c>
      <c r="D22" s="333" t="s">
        <v>24</v>
      </c>
      <c r="E22" s="334" t="s">
        <v>400</v>
      </c>
      <c r="F22" s="245"/>
      <c r="G22" s="849">
        <f>G39</f>
        <v>0</v>
      </c>
      <c r="H22" s="850" t="s">
        <v>261</v>
      </c>
      <c r="I22" s="230"/>
      <c r="J22" s="849">
        <f>J39</f>
        <v>0</v>
      </c>
      <c r="K22" s="850" t="s">
        <v>261</v>
      </c>
      <c r="M22" s="849">
        <f>M39</f>
        <v>0</v>
      </c>
      <c r="N22" s="850" t="s">
        <v>262</v>
      </c>
    </row>
    <row r="23" spans="1:15" s="231" customFormat="1" ht="16" thickBot="1">
      <c r="A23" s="335"/>
      <c r="B23" s="336"/>
      <c r="C23" s="245"/>
      <c r="D23" s="245"/>
      <c r="E23" s="245"/>
      <c r="F23" s="230"/>
      <c r="G23" s="230"/>
      <c r="H23" s="230"/>
      <c r="I23" s="230"/>
      <c r="J23" s="230"/>
      <c r="K23" s="230"/>
      <c r="L23" s="244"/>
      <c r="M23" s="230"/>
      <c r="N23" s="230"/>
    </row>
    <row r="24" spans="1:15" s="231" customFormat="1" ht="16" thickBot="1">
      <c r="A24" s="249"/>
      <c r="B24" s="248" t="s">
        <v>401</v>
      </c>
      <c r="C24" s="247"/>
      <c r="D24" s="247"/>
      <c r="E24" s="246"/>
      <c r="F24" s="245"/>
      <c r="G24" s="245"/>
      <c r="H24" s="245"/>
      <c r="I24" s="245"/>
      <c r="J24" s="230"/>
      <c r="K24" s="230"/>
      <c r="L24" s="230"/>
      <c r="M24" s="245"/>
      <c r="N24" s="245"/>
      <c r="O24" s="230"/>
    </row>
    <row r="25" spans="1:15" s="231" customFormat="1">
      <c r="A25" s="754" t="s">
        <v>402</v>
      </c>
      <c r="B25" s="478" t="s">
        <v>403</v>
      </c>
      <c r="C25" s="477" t="s">
        <v>402</v>
      </c>
      <c r="D25" s="477" t="s">
        <v>24</v>
      </c>
      <c r="E25" s="479" t="s">
        <v>25</v>
      </c>
      <c r="F25" s="337"/>
      <c r="G25" s="338">
        <v>4395</v>
      </c>
      <c r="H25" s="339" t="s">
        <v>261</v>
      </c>
      <c r="I25" s="245"/>
      <c r="J25" s="338">
        <v>3720</v>
      </c>
      <c r="K25" s="339" t="s">
        <v>261</v>
      </c>
      <c r="L25" s="230"/>
      <c r="M25" s="338">
        <v>4091</v>
      </c>
      <c r="N25" s="339" t="s">
        <v>262</v>
      </c>
      <c r="O25" s="230"/>
    </row>
    <row r="26" spans="1:15" s="231" customFormat="1" ht="12.5" customHeight="1">
      <c r="A26" s="754" t="s">
        <v>404</v>
      </c>
      <c r="B26" s="478" t="s">
        <v>405</v>
      </c>
      <c r="C26" s="477" t="s">
        <v>404</v>
      </c>
      <c r="D26" s="477" t="s">
        <v>24</v>
      </c>
      <c r="E26" s="479" t="s">
        <v>25</v>
      </c>
      <c r="F26" s="337"/>
      <c r="G26" s="340">
        <v>3976</v>
      </c>
      <c r="H26" s="327" t="s">
        <v>261</v>
      </c>
      <c r="I26" s="245"/>
      <c r="J26" s="340">
        <v>4597</v>
      </c>
      <c r="K26" s="327" t="s">
        <v>261</v>
      </c>
      <c r="L26" s="230"/>
      <c r="M26" s="340">
        <v>4322</v>
      </c>
      <c r="N26" s="327" t="s">
        <v>262</v>
      </c>
      <c r="O26" s="230"/>
    </row>
    <row r="27" spans="1:15" s="231" customFormat="1">
      <c r="A27" s="754" t="s">
        <v>406</v>
      </c>
      <c r="B27" s="478" t="s">
        <v>407</v>
      </c>
      <c r="C27" s="477" t="s">
        <v>406</v>
      </c>
      <c r="D27" s="477" t="s">
        <v>24</v>
      </c>
      <c r="E27" s="479" t="s">
        <v>25</v>
      </c>
      <c r="F27" s="337"/>
      <c r="G27" s="340">
        <v>25775</v>
      </c>
      <c r="H27" s="327" t="s">
        <v>261</v>
      </c>
      <c r="I27" s="245"/>
      <c r="J27" s="340">
        <v>24418</v>
      </c>
      <c r="K27" s="327" t="s">
        <v>261</v>
      </c>
      <c r="L27" s="230"/>
      <c r="M27" s="340">
        <v>25300</v>
      </c>
      <c r="N27" s="327" t="s">
        <v>262</v>
      </c>
      <c r="O27" s="230"/>
    </row>
    <row r="28" spans="1:15" s="231" customFormat="1">
      <c r="A28" s="754" t="s">
        <v>408</v>
      </c>
      <c r="B28" s="478" t="s">
        <v>409</v>
      </c>
      <c r="C28" s="477" t="s">
        <v>408</v>
      </c>
      <c r="D28" s="477" t="s">
        <v>24</v>
      </c>
      <c r="E28" s="479" t="s">
        <v>25</v>
      </c>
      <c r="F28" s="337"/>
      <c r="G28" s="340">
        <v>3112</v>
      </c>
      <c r="H28" s="327" t="s">
        <v>261</v>
      </c>
      <c r="I28" s="245"/>
      <c r="J28" s="340">
        <v>1093</v>
      </c>
      <c r="K28" s="327" t="s">
        <v>261</v>
      </c>
      <c r="L28" s="230"/>
      <c r="M28" s="340">
        <v>2120</v>
      </c>
      <c r="N28" s="327" t="s">
        <v>262</v>
      </c>
      <c r="O28" s="230"/>
    </row>
    <row r="29" spans="1:15" s="231" customFormat="1" ht="12.5" customHeight="1">
      <c r="A29" s="754" t="s">
        <v>410</v>
      </c>
      <c r="B29" s="478" t="s">
        <v>411</v>
      </c>
      <c r="C29" s="477" t="s">
        <v>410</v>
      </c>
      <c r="D29" s="477" t="s">
        <v>24</v>
      </c>
      <c r="E29" s="479" t="s">
        <v>25</v>
      </c>
      <c r="F29" s="337"/>
      <c r="G29" s="340">
        <v>20775</v>
      </c>
      <c r="H29" s="327" t="s">
        <v>261</v>
      </c>
      <c r="I29" s="245"/>
      <c r="J29" s="340">
        <v>17953</v>
      </c>
      <c r="K29" s="327" t="s">
        <v>261</v>
      </c>
      <c r="L29" s="230"/>
      <c r="M29" s="340">
        <v>19521</v>
      </c>
      <c r="N29" s="327" t="s">
        <v>262</v>
      </c>
      <c r="O29" s="230"/>
    </row>
    <row r="30" spans="1:15" s="231" customFormat="1" ht="25">
      <c r="A30" s="1216" t="s">
        <v>412</v>
      </c>
      <c r="B30" s="1217" t="s">
        <v>413</v>
      </c>
      <c r="C30" s="1218" t="s">
        <v>412</v>
      </c>
      <c r="D30" s="1218" t="s">
        <v>24</v>
      </c>
      <c r="E30" s="1219" t="s">
        <v>31</v>
      </c>
      <c r="F30" s="337"/>
      <c r="G30" s="1206">
        <f>SUM(G25:G28)-G29</f>
        <v>16483</v>
      </c>
      <c r="H30" s="1207" t="s">
        <v>261</v>
      </c>
      <c r="I30" s="1208"/>
      <c r="J30" s="1206">
        <f>SUM(J25:J28)-J29</f>
        <v>15875</v>
      </c>
      <c r="K30" s="1207" t="s">
        <v>261</v>
      </c>
      <c r="L30" s="1209"/>
      <c r="M30" s="1206">
        <f>SUM(M25:M28)-M29</f>
        <v>16312</v>
      </c>
      <c r="N30" s="1207" t="s">
        <v>262</v>
      </c>
      <c r="O30" s="230"/>
    </row>
    <row r="31" spans="1:15" s="231" customFormat="1" ht="25">
      <c r="A31" s="1216" t="s">
        <v>414</v>
      </c>
      <c r="B31" s="1217" t="s">
        <v>415</v>
      </c>
      <c r="C31" s="1218" t="s">
        <v>414</v>
      </c>
      <c r="D31" s="1218" t="s">
        <v>24</v>
      </c>
      <c r="E31" s="1219" t="s">
        <v>25</v>
      </c>
      <c r="F31" s="337"/>
      <c r="G31" s="1210">
        <v>19932</v>
      </c>
      <c r="H31" s="1211" t="s">
        <v>41</v>
      </c>
      <c r="I31" s="1208"/>
      <c r="J31" s="1210">
        <v>19916</v>
      </c>
      <c r="K31" s="1211" t="s">
        <v>41</v>
      </c>
      <c r="L31" s="1209"/>
      <c r="M31" s="1210">
        <v>19202</v>
      </c>
      <c r="N31" s="1211" t="s">
        <v>262</v>
      </c>
      <c r="O31" s="230"/>
    </row>
    <row r="32" spans="1:15" s="231" customFormat="1" ht="25">
      <c r="A32" s="1216" t="s">
        <v>416</v>
      </c>
      <c r="B32" s="1217" t="s">
        <v>417</v>
      </c>
      <c r="C32" s="1218" t="s">
        <v>416</v>
      </c>
      <c r="D32" s="1218" t="s">
        <v>24</v>
      </c>
      <c r="E32" s="1219" t="s">
        <v>25</v>
      </c>
      <c r="F32" s="337"/>
      <c r="G32" s="1210">
        <v>4817</v>
      </c>
      <c r="H32" s="1211" t="s">
        <v>41</v>
      </c>
      <c r="I32" s="1208"/>
      <c r="J32" s="1210">
        <v>5205</v>
      </c>
      <c r="K32" s="1211" t="s">
        <v>41</v>
      </c>
      <c r="L32" s="1209"/>
      <c r="M32" s="1210">
        <v>4169</v>
      </c>
      <c r="N32" s="1211" t="s">
        <v>262</v>
      </c>
      <c r="O32" s="230"/>
    </row>
    <row r="33" spans="1:15" s="231" customFormat="1" ht="25">
      <c r="A33" s="1216" t="s">
        <v>418</v>
      </c>
      <c r="B33" s="1217" t="s">
        <v>419</v>
      </c>
      <c r="C33" s="1218" t="s">
        <v>418</v>
      </c>
      <c r="D33" s="1218" t="s">
        <v>24</v>
      </c>
      <c r="E33" s="1219" t="s">
        <v>31</v>
      </c>
      <c r="F33" s="337"/>
      <c r="G33" s="1206">
        <f>G31-G32</f>
        <v>15115</v>
      </c>
      <c r="H33" s="1207" t="s">
        <v>41</v>
      </c>
      <c r="I33" s="1208"/>
      <c r="J33" s="1206">
        <f>J31-J32</f>
        <v>14711</v>
      </c>
      <c r="K33" s="1207" t="s">
        <v>41</v>
      </c>
      <c r="L33" s="1209"/>
      <c r="M33" s="1206">
        <f>M31-M32</f>
        <v>15033</v>
      </c>
      <c r="N33" s="1207" t="s">
        <v>262</v>
      </c>
      <c r="O33" s="230"/>
    </row>
    <row r="34" spans="1:15" s="231" customFormat="1" ht="13" thickBot="1">
      <c r="A34" s="758" t="s">
        <v>420</v>
      </c>
      <c r="B34" s="480" t="s">
        <v>421</v>
      </c>
      <c r="C34" s="481" t="s">
        <v>420</v>
      </c>
      <c r="D34" s="481" t="s">
        <v>24</v>
      </c>
      <c r="E34" s="482" t="s">
        <v>31</v>
      </c>
      <c r="F34" s="337"/>
      <c r="G34" s="819">
        <f>G30+G33</f>
        <v>31598</v>
      </c>
      <c r="H34" s="820" t="s">
        <v>41</v>
      </c>
      <c r="I34" s="245"/>
      <c r="J34" s="819">
        <f>J30+J33</f>
        <v>30586</v>
      </c>
      <c r="K34" s="820" t="s">
        <v>41</v>
      </c>
      <c r="L34" s="230"/>
      <c r="M34" s="819">
        <f>M30+M33</f>
        <v>31345</v>
      </c>
      <c r="N34" s="820" t="s">
        <v>262</v>
      </c>
      <c r="O34" s="230"/>
    </row>
    <row r="35" spans="1:15" s="231" customFormat="1" ht="13" thickBot="1">
      <c r="A35" s="245"/>
      <c r="B35" s="336"/>
      <c r="C35" s="245"/>
      <c r="D35" s="245"/>
      <c r="E35" s="245"/>
      <c r="F35" s="337"/>
      <c r="O35" s="230"/>
    </row>
    <row r="36" spans="1:15" s="231" customFormat="1" ht="16" thickBot="1">
      <c r="A36" s="249"/>
      <c r="B36" s="248" t="s">
        <v>422</v>
      </c>
      <c r="C36" s="247"/>
      <c r="D36" s="247"/>
      <c r="E36" s="246"/>
      <c r="F36" s="245"/>
      <c r="G36" s="245"/>
      <c r="H36" s="245"/>
      <c r="I36" s="245"/>
      <c r="J36" s="230"/>
      <c r="K36" s="230"/>
      <c r="L36" s="230"/>
      <c r="M36" s="245"/>
      <c r="N36" s="245"/>
      <c r="O36" s="230"/>
    </row>
    <row r="37" spans="1:15" s="231" customFormat="1">
      <c r="A37" s="759" t="s">
        <v>423</v>
      </c>
      <c r="B37" s="483" t="s">
        <v>297</v>
      </c>
      <c r="C37" s="484" t="s">
        <v>423</v>
      </c>
      <c r="D37" s="484" t="s">
        <v>24</v>
      </c>
      <c r="E37" s="485" t="s">
        <v>25</v>
      </c>
      <c r="F37" s="341"/>
      <c r="G37" s="342">
        <v>131</v>
      </c>
      <c r="H37" s="812" t="s">
        <v>261</v>
      </c>
      <c r="I37" s="245"/>
      <c r="J37" s="342">
        <v>101</v>
      </c>
      <c r="K37" s="812" t="s">
        <v>261</v>
      </c>
      <c r="L37" s="230"/>
      <c r="M37" s="342">
        <v>114</v>
      </c>
      <c r="N37" s="812" t="s">
        <v>262</v>
      </c>
      <c r="O37" s="230"/>
    </row>
    <row r="38" spans="1:15" s="231" customFormat="1">
      <c r="A38" s="760" t="s">
        <v>424</v>
      </c>
      <c r="B38" s="321" t="s">
        <v>425</v>
      </c>
      <c r="C38" s="330" t="s">
        <v>424</v>
      </c>
      <c r="D38" s="330" t="s">
        <v>24</v>
      </c>
      <c r="E38" s="486" t="s">
        <v>25</v>
      </c>
      <c r="F38" s="341"/>
      <c r="G38" s="343">
        <v>143</v>
      </c>
      <c r="H38" s="809" t="s">
        <v>261</v>
      </c>
      <c r="I38" s="245"/>
      <c r="J38" s="343">
        <v>163</v>
      </c>
      <c r="K38" s="809" t="s">
        <v>261</v>
      </c>
      <c r="L38" s="230"/>
      <c r="M38" s="343">
        <v>155</v>
      </c>
      <c r="N38" s="809" t="s">
        <v>262</v>
      </c>
      <c r="O38" s="230"/>
    </row>
    <row r="39" spans="1:15" s="231" customFormat="1">
      <c r="A39" s="760" t="s">
        <v>426</v>
      </c>
      <c r="B39" s="321" t="s">
        <v>264</v>
      </c>
      <c r="C39" s="330" t="s">
        <v>426</v>
      </c>
      <c r="D39" s="330" t="s">
        <v>24</v>
      </c>
      <c r="E39" s="486" t="s">
        <v>25</v>
      </c>
      <c r="F39" s="341"/>
      <c r="G39" s="343">
        <v>0</v>
      </c>
      <c r="H39" s="809" t="s">
        <v>261</v>
      </c>
      <c r="I39" s="245"/>
      <c r="J39" s="343">
        <v>0</v>
      </c>
      <c r="K39" s="809" t="s">
        <v>261</v>
      </c>
      <c r="L39" s="230"/>
      <c r="M39" s="343">
        <v>0</v>
      </c>
      <c r="N39" s="809" t="s">
        <v>262</v>
      </c>
      <c r="O39" s="230"/>
    </row>
    <row r="40" spans="1:15" s="231" customFormat="1">
      <c r="A40" s="760" t="s">
        <v>427</v>
      </c>
      <c r="B40" s="321" t="s">
        <v>428</v>
      </c>
      <c r="C40" s="330" t="s">
        <v>427</v>
      </c>
      <c r="D40" s="330" t="s">
        <v>24</v>
      </c>
      <c r="E40" s="486" t="s">
        <v>25</v>
      </c>
      <c r="F40" s="341"/>
      <c r="G40" s="343">
        <v>1478</v>
      </c>
      <c r="H40" s="809" t="s">
        <v>38</v>
      </c>
      <c r="I40" s="245"/>
      <c r="J40" s="343">
        <v>1255</v>
      </c>
      <c r="K40" s="809" t="s">
        <v>38</v>
      </c>
      <c r="L40" s="230"/>
      <c r="M40" s="343">
        <v>1367</v>
      </c>
      <c r="N40" s="809" t="s">
        <v>262</v>
      </c>
      <c r="O40" s="230"/>
    </row>
    <row r="41" spans="1:15" s="231" customFormat="1">
      <c r="A41" s="760" t="s">
        <v>429</v>
      </c>
      <c r="B41" s="321" t="s">
        <v>430</v>
      </c>
      <c r="C41" s="330" t="s">
        <v>429</v>
      </c>
      <c r="D41" s="330" t="s">
        <v>24</v>
      </c>
      <c r="E41" s="486" t="s">
        <v>25</v>
      </c>
      <c r="F41" s="341"/>
      <c r="G41" s="343">
        <v>1426</v>
      </c>
      <c r="H41" s="810" t="s">
        <v>38</v>
      </c>
      <c r="I41" s="245"/>
      <c r="J41" s="343">
        <v>1235</v>
      </c>
      <c r="K41" s="810" t="s">
        <v>38</v>
      </c>
      <c r="L41" s="230"/>
      <c r="M41" s="343">
        <v>1326</v>
      </c>
      <c r="N41" s="810" t="s">
        <v>262</v>
      </c>
      <c r="O41" s="230"/>
    </row>
    <row r="42" spans="1:15" s="231" customFormat="1">
      <c r="A42" s="760" t="s">
        <v>431</v>
      </c>
      <c r="B42" s="321" t="s">
        <v>432</v>
      </c>
      <c r="C42" s="330" t="s">
        <v>431</v>
      </c>
      <c r="D42" s="330" t="s">
        <v>24</v>
      </c>
      <c r="E42" s="486" t="s">
        <v>25</v>
      </c>
      <c r="F42" s="341"/>
      <c r="G42" s="343">
        <v>1478</v>
      </c>
      <c r="H42" s="810" t="s">
        <v>38</v>
      </c>
      <c r="I42" s="245"/>
      <c r="J42" s="343">
        <v>1255</v>
      </c>
      <c r="K42" s="810" t="s">
        <v>38</v>
      </c>
      <c r="L42" s="230"/>
      <c r="M42" s="343">
        <v>1367</v>
      </c>
      <c r="N42" s="810" t="s">
        <v>262</v>
      </c>
      <c r="O42" s="230"/>
    </row>
    <row r="43" spans="1:15" s="231" customFormat="1">
      <c r="A43" s="760" t="s">
        <v>433</v>
      </c>
      <c r="B43" s="321" t="s">
        <v>434</v>
      </c>
      <c r="C43" s="330" t="s">
        <v>433</v>
      </c>
      <c r="D43" s="330" t="s">
        <v>24</v>
      </c>
      <c r="E43" s="486" t="s">
        <v>25</v>
      </c>
      <c r="F43" s="341"/>
      <c r="G43" s="343">
        <v>1442</v>
      </c>
      <c r="H43" s="810" t="s">
        <v>38</v>
      </c>
      <c r="I43" s="245"/>
      <c r="J43" s="343">
        <v>1241</v>
      </c>
      <c r="K43" s="810" t="s">
        <v>38</v>
      </c>
      <c r="L43" s="230"/>
      <c r="M43" s="343">
        <v>1343</v>
      </c>
      <c r="N43" s="810" t="s">
        <v>262</v>
      </c>
      <c r="O43" s="230"/>
    </row>
    <row r="44" spans="1:15" s="231" customFormat="1">
      <c r="A44" s="760" t="s">
        <v>435</v>
      </c>
      <c r="B44" s="321" t="s">
        <v>436</v>
      </c>
      <c r="C44" s="330" t="s">
        <v>435</v>
      </c>
      <c r="D44" s="330" t="s">
        <v>24</v>
      </c>
      <c r="E44" s="486" t="s">
        <v>25</v>
      </c>
      <c r="F44" s="341"/>
      <c r="G44" s="343">
        <v>927</v>
      </c>
      <c r="H44" s="810" t="s">
        <v>38</v>
      </c>
      <c r="I44" s="245"/>
      <c r="J44" s="343">
        <v>1004</v>
      </c>
      <c r="K44" s="810" t="s">
        <v>20</v>
      </c>
      <c r="L44" s="230"/>
      <c r="M44" s="343">
        <v>966</v>
      </c>
      <c r="N44" s="810" t="s">
        <v>262</v>
      </c>
      <c r="O44" s="230"/>
    </row>
    <row r="45" spans="1:15" s="231" customFormat="1" ht="13" thickBot="1">
      <c r="A45" s="761" t="s">
        <v>437</v>
      </c>
      <c r="B45" s="487" t="s">
        <v>438</v>
      </c>
      <c r="C45" s="488" t="s">
        <v>437</v>
      </c>
      <c r="D45" s="488" t="s">
        <v>24</v>
      </c>
      <c r="E45" s="489" t="s">
        <v>25</v>
      </c>
      <c r="F45" s="341"/>
      <c r="G45" s="344">
        <v>840</v>
      </c>
      <c r="H45" s="345" t="s">
        <v>38</v>
      </c>
      <c r="I45" s="245"/>
      <c r="J45" s="344">
        <v>883</v>
      </c>
      <c r="K45" s="345" t="s">
        <v>20</v>
      </c>
      <c r="L45" s="230"/>
      <c r="M45" s="344">
        <v>881</v>
      </c>
      <c r="N45" s="345" t="s">
        <v>262</v>
      </c>
      <c r="O45" s="230"/>
    </row>
    <row r="46" spans="1:15" s="231" customFormat="1" ht="13" thickBot="1">
      <c r="B46" s="250"/>
      <c r="F46" s="230"/>
      <c r="J46" s="230"/>
      <c r="K46" s="230"/>
      <c r="O46" s="230"/>
    </row>
    <row r="47" spans="1:15" s="231" customFormat="1" ht="16" thickBot="1">
      <c r="A47" s="249"/>
      <c r="B47" s="248" t="s">
        <v>439</v>
      </c>
      <c r="C47" s="247"/>
      <c r="D47" s="247"/>
      <c r="E47" s="246"/>
      <c r="F47" s="245"/>
      <c r="G47" s="245"/>
      <c r="H47" s="245"/>
      <c r="I47" s="245"/>
      <c r="J47" s="230"/>
      <c r="K47" s="230"/>
      <c r="L47" s="230"/>
      <c r="M47" s="245"/>
      <c r="N47" s="245"/>
      <c r="O47" s="230"/>
    </row>
    <row r="48" spans="1:15" s="231" customFormat="1" ht="12.5" customHeight="1">
      <c r="A48" s="759" t="s">
        <v>440</v>
      </c>
      <c r="B48" s="483" t="s">
        <v>441</v>
      </c>
      <c r="C48" s="490" t="s">
        <v>440</v>
      </c>
      <c r="D48" s="490" t="s">
        <v>24</v>
      </c>
      <c r="E48" s="491" t="s">
        <v>25</v>
      </c>
      <c r="F48" s="245"/>
      <c r="G48" s="342">
        <v>21216</v>
      </c>
      <c r="H48" s="812" t="s">
        <v>261</v>
      </c>
      <c r="I48" s="245"/>
      <c r="J48" s="342">
        <v>128132</v>
      </c>
      <c r="K48" s="812" t="s">
        <v>261</v>
      </c>
      <c r="L48" s="230"/>
      <c r="M48" s="342">
        <v>116704</v>
      </c>
      <c r="N48" s="812" t="s">
        <v>262</v>
      </c>
      <c r="O48" s="230"/>
    </row>
    <row r="49" spans="1:17" s="231" customFormat="1" ht="25">
      <c r="A49" s="1220" t="s">
        <v>442</v>
      </c>
      <c r="B49" s="1221" t="s">
        <v>443</v>
      </c>
      <c r="C49" s="1222" t="s">
        <v>442</v>
      </c>
      <c r="D49" s="1222" t="s">
        <v>24</v>
      </c>
      <c r="E49" s="1223" t="s">
        <v>25</v>
      </c>
      <c r="F49" s="1208"/>
      <c r="G49" s="1224">
        <v>20784</v>
      </c>
      <c r="H49" s="1207" t="s">
        <v>261</v>
      </c>
      <c r="I49" s="1208"/>
      <c r="J49" s="1224">
        <v>61538</v>
      </c>
      <c r="K49" s="1207" t="s">
        <v>261</v>
      </c>
      <c r="L49" s="1209"/>
      <c r="M49" s="1224">
        <v>56049</v>
      </c>
      <c r="N49" s="1207" t="s">
        <v>262</v>
      </c>
      <c r="O49" s="230"/>
    </row>
    <row r="50" spans="1:17" s="231" customFormat="1" ht="25">
      <c r="A50" s="1220" t="s">
        <v>444</v>
      </c>
      <c r="B50" s="1221" t="s">
        <v>445</v>
      </c>
      <c r="C50" s="1222" t="s">
        <v>444</v>
      </c>
      <c r="D50" s="1222" t="s">
        <v>24</v>
      </c>
      <c r="E50" s="1223" t="s">
        <v>31</v>
      </c>
      <c r="F50" s="1208"/>
      <c r="G50" s="1239">
        <f>G48-G49</f>
        <v>432</v>
      </c>
      <c r="H50" s="1207" t="s">
        <v>261</v>
      </c>
      <c r="I50" s="1208"/>
      <c r="J50" s="1239">
        <f>J48-J49</f>
        <v>66594</v>
      </c>
      <c r="K50" s="1207" t="s">
        <v>261</v>
      </c>
      <c r="L50" s="1225"/>
      <c r="M50" s="1239">
        <f>M48-M49</f>
        <v>60655</v>
      </c>
      <c r="N50" s="1207" t="s">
        <v>262</v>
      </c>
      <c r="O50" s="230"/>
    </row>
    <row r="51" spans="1:17" s="231" customFormat="1">
      <c r="A51" s="760" t="s">
        <v>446</v>
      </c>
      <c r="B51" s="321" t="s">
        <v>447</v>
      </c>
      <c r="C51" s="305" t="s">
        <v>446</v>
      </c>
      <c r="D51" s="305" t="s">
        <v>24</v>
      </c>
      <c r="E51" s="492" t="s">
        <v>25</v>
      </c>
      <c r="G51" s="343">
        <v>24</v>
      </c>
      <c r="H51" s="810" t="s">
        <v>261</v>
      </c>
      <c r="I51" s="245"/>
      <c r="J51" s="343">
        <v>22</v>
      </c>
      <c r="K51" s="810" t="s">
        <v>261</v>
      </c>
      <c r="M51" s="343">
        <v>22</v>
      </c>
      <c r="N51" s="810" t="s">
        <v>262</v>
      </c>
      <c r="O51" s="230"/>
    </row>
    <row r="52" spans="1:17" s="231" customFormat="1">
      <c r="A52" s="760" t="s">
        <v>448</v>
      </c>
      <c r="B52" s="321" t="s">
        <v>449</v>
      </c>
      <c r="C52" s="305" t="s">
        <v>448</v>
      </c>
      <c r="D52" s="305" t="s">
        <v>24</v>
      </c>
      <c r="E52" s="492" t="s">
        <v>25</v>
      </c>
      <c r="G52" s="343">
        <v>2</v>
      </c>
      <c r="H52" s="810" t="s">
        <v>261</v>
      </c>
      <c r="I52" s="245"/>
      <c r="J52" s="343">
        <v>6</v>
      </c>
      <c r="K52" s="810" t="s">
        <v>261</v>
      </c>
      <c r="M52" s="343">
        <v>5</v>
      </c>
      <c r="N52" s="810" t="s">
        <v>262</v>
      </c>
      <c r="O52" s="230"/>
    </row>
    <row r="53" spans="1:17" s="231" customFormat="1">
      <c r="A53" s="760" t="s">
        <v>450</v>
      </c>
      <c r="B53" s="321" t="s">
        <v>451</v>
      </c>
      <c r="C53" s="305" t="s">
        <v>450</v>
      </c>
      <c r="D53" s="305" t="s">
        <v>24</v>
      </c>
      <c r="E53" s="492" t="s">
        <v>25</v>
      </c>
      <c r="F53" s="245"/>
      <c r="G53" s="343">
        <v>0</v>
      </c>
      <c r="H53" s="810" t="s">
        <v>261</v>
      </c>
      <c r="I53" s="245"/>
      <c r="J53" s="343">
        <v>0</v>
      </c>
      <c r="K53" s="810" t="s">
        <v>261</v>
      </c>
      <c r="L53" s="230"/>
      <c r="M53" s="343">
        <v>0</v>
      </c>
      <c r="N53" s="810" t="s">
        <v>262</v>
      </c>
      <c r="O53" s="230"/>
    </row>
    <row r="54" spans="1:17" s="231" customFormat="1">
      <c r="A54" s="760" t="s">
        <v>452</v>
      </c>
      <c r="B54" s="321" t="s">
        <v>453</v>
      </c>
      <c r="C54" s="305" t="s">
        <v>452</v>
      </c>
      <c r="D54" s="305" t="s">
        <v>24</v>
      </c>
      <c r="E54" s="492" t="s">
        <v>25</v>
      </c>
      <c r="F54" s="245"/>
      <c r="G54" s="343">
        <v>510</v>
      </c>
      <c r="H54" s="810" t="s">
        <v>20</v>
      </c>
      <c r="I54" s="245"/>
      <c r="J54" s="343">
        <v>347</v>
      </c>
      <c r="K54" s="810" t="s">
        <v>20</v>
      </c>
      <c r="L54" s="230"/>
      <c r="M54" s="343">
        <v>429</v>
      </c>
      <c r="N54" s="810" t="s">
        <v>262</v>
      </c>
      <c r="O54" s="230"/>
    </row>
    <row r="55" spans="1:17" s="231" customFormat="1">
      <c r="A55" s="760" t="s">
        <v>454</v>
      </c>
      <c r="B55" s="321" t="s">
        <v>455</v>
      </c>
      <c r="C55" s="305" t="s">
        <v>454</v>
      </c>
      <c r="D55" s="305" t="s">
        <v>24</v>
      </c>
      <c r="E55" s="492" t="s">
        <v>25</v>
      </c>
      <c r="F55" s="245"/>
      <c r="G55" s="343">
        <v>410</v>
      </c>
      <c r="H55" s="810" t="s">
        <v>20</v>
      </c>
      <c r="I55" s="245"/>
      <c r="J55" s="343">
        <v>283</v>
      </c>
      <c r="K55" s="810" t="s">
        <v>20</v>
      </c>
      <c r="L55" s="230"/>
      <c r="M55" s="343">
        <v>344</v>
      </c>
      <c r="N55" s="810" t="s">
        <v>262</v>
      </c>
      <c r="O55" s="230"/>
    </row>
    <row r="56" spans="1:17" s="231" customFormat="1">
      <c r="A56" s="760" t="s">
        <v>456</v>
      </c>
      <c r="B56" s="321" t="s">
        <v>457</v>
      </c>
      <c r="C56" s="305" t="s">
        <v>456</v>
      </c>
      <c r="D56" s="305" t="s">
        <v>24</v>
      </c>
      <c r="E56" s="492" t="s">
        <v>25</v>
      </c>
      <c r="F56" s="245"/>
      <c r="G56" s="343">
        <v>586</v>
      </c>
      <c r="H56" s="810" t="s">
        <v>20</v>
      </c>
      <c r="I56" s="245"/>
      <c r="J56" s="343">
        <v>571</v>
      </c>
      <c r="K56" s="810" t="s">
        <v>20</v>
      </c>
      <c r="L56" s="230"/>
      <c r="M56" s="343">
        <v>579</v>
      </c>
      <c r="N56" s="810" t="s">
        <v>262</v>
      </c>
      <c r="O56" s="230"/>
    </row>
    <row r="57" spans="1:17" s="231" customFormat="1">
      <c r="A57" s="760" t="s">
        <v>458</v>
      </c>
      <c r="B57" s="321" t="s">
        <v>459</v>
      </c>
      <c r="C57" s="305" t="s">
        <v>458</v>
      </c>
      <c r="D57" s="305" t="s">
        <v>24</v>
      </c>
      <c r="E57" s="492" t="s">
        <v>25</v>
      </c>
      <c r="F57" s="245"/>
      <c r="G57" s="343">
        <v>449</v>
      </c>
      <c r="H57" s="810" t="s">
        <v>20</v>
      </c>
      <c r="I57" s="245"/>
      <c r="J57" s="343">
        <v>458</v>
      </c>
      <c r="K57" s="810" t="s">
        <v>20</v>
      </c>
      <c r="L57" s="230"/>
      <c r="M57" s="343">
        <v>458</v>
      </c>
      <c r="N57" s="810" t="s">
        <v>262</v>
      </c>
      <c r="O57" s="230"/>
    </row>
    <row r="58" spans="1:17" s="231" customFormat="1">
      <c r="A58" s="760" t="s">
        <v>460</v>
      </c>
      <c r="B58" s="321" t="s">
        <v>461</v>
      </c>
      <c r="C58" s="330" t="s">
        <v>460</v>
      </c>
      <c r="D58" s="330" t="s">
        <v>24</v>
      </c>
      <c r="E58" s="486" t="s">
        <v>25</v>
      </c>
      <c r="F58" s="245"/>
      <c r="G58" s="343">
        <v>283</v>
      </c>
      <c r="H58" s="810" t="s">
        <v>20</v>
      </c>
      <c r="I58" s="245"/>
      <c r="J58" s="343">
        <v>367</v>
      </c>
      <c r="K58" s="810" t="s">
        <v>20</v>
      </c>
      <c r="L58" s="230"/>
      <c r="M58" s="343">
        <v>325</v>
      </c>
      <c r="N58" s="810" t="s">
        <v>262</v>
      </c>
      <c r="O58" s="230"/>
    </row>
    <row r="59" spans="1:17" s="231" customFormat="1" ht="13" thickBot="1">
      <c r="A59" s="761" t="s">
        <v>462</v>
      </c>
      <c r="B59" s="487" t="s">
        <v>463</v>
      </c>
      <c r="C59" s="488" t="s">
        <v>462</v>
      </c>
      <c r="D59" s="488" t="s">
        <v>24</v>
      </c>
      <c r="E59" s="489" t="s">
        <v>25</v>
      </c>
      <c r="F59" s="245"/>
      <c r="G59" s="344">
        <v>219</v>
      </c>
      <c r="H59" s="345" t="s">
        <v>20</v>
      </c>
      <c r="I59" s="245"/>
      <c r="J59" s="344">
        <v>286</v>
      </c>
      <c r="K59" s="345" t="s">
        <v>20</v>
      </c>
      <c r="L59" s="230"/>
      <c r="M59" s="344">
        <v>260</v>
      </c>
      <c r="N59" s="345" t="s">
        <v>262</v>
      </c>
      <c r="O59" s="230"/>
    </row>
    <row r="60" spans="1:17" ht="13" thickBot="1"/>
    <row r="61" spans="1:17" s="231" customFormat="1" ht="16" thickBot="1">
      <c r="A61" s="249"/>
      <c r="B61" s="248" t="s">
        <v>464</v>
      </c>
      <c r="C61" s="247"/>
      <c r="D61" s="247"/>
      <c r="E61" s="246"/>
      <c r="F61" s="245"/>
      <c r="G61" s="245"/>
      <c r="H61" s="245"/>
      <c r="I61" s="245"/>
      <c r="J61" s="230"/>
      <c r="K61" s="230"/>
      <c r="L61" s="230"/>
      <c r="M61" s="245"/>
      <c r="N61" s="245"/>
      <c r="O61" s="230"/>
      <c r="Q61"/>
    </row>
    <row r="62" spans="1:17" s="231" customFormat="1">
      <c r="A62" s="930" t="s">
        <v>465</v>
      </c>
      <c r="B62" s="931" t="s">
        <v>466</v>
      </c>
      <c r="C62" s="932" t="s">
        <v>465</v>
      </c>
      <c r="D62" s="932" t="s">
        <v>24</v>
      </c>
      <c r="E62" s="933" t="s">
        <v>25</v>
      </c>
      <c r="F62" s="245"/>
      <c r="G62" s="347" t="s">
        <v>467</v>
      </c>
      <c r="H62" s="812" t="s">
        <v>261</v>
      </c>
      <c r="I62" s="245"/>
      <c r="J62" s="347" t="s">
        <v>467</v>
      </c>
      <c r="K62" s="812" t="s">
        <v>261</v>
      </c>
      <c r="L62" s="230"/>
      <c r="M62" s="347" t="s">
        <v>468</v>
      </c>
      <c r="N62" s="812" t="s">
        <v>262</v>
      </c>
      <c r="O62" s="230"/>
      <c r="Q62"/>
    </row>
    <row r="63" spans="1:17" s="231" customFormat="1">
      <c r="A63" s="320" t="s">
        <v>469</v>
      </c>
      <c r="B63" s="321" t="s">
        <v>470</v>
      </c>
      <c r="C63" s="305" t="s">
        <v>469</v>
      </c>
      <c r="D63" s="305" t="s">
        <v>24</v>
      </c>
      <c r="E63" s="322" t="s">
        <v>31</v>
      </c>
      <c r="F63" s="245"/>
      <c r="G63" s="348">
        <f>ROUNDDOWN((G65+G72),2)</f>
        <v>87.26</v>
      </c>
      <c r="H63" s="809" t="s">
        <v>21</v>
      </c>
      <c r="I63" s="245"/>
      <c r="J63" s="348">
        <f>ROUNDDOWN(J65+J72,2)</f>
        <v>86.7</v>
      </c>
      <c r="K63" s="809" t="s">
        <v>21</v>
      </c>
      <c r="L63" s="230"/>
      <c r="M63" s="348">
        <f>ROUNDDOWN(M65+M72,2)</f>
        <v>87.05</v>
      </c>
      <c r="N63" s="809" t="s">
        <v>262</v>
      </c>
      <c r="O63" s="230"/>
      <c r="Q63"/>
    </row>
    <row r="64" spans="1:17" s="231" customFormat="1">
      <c r="A64" s="320" t="s">
        <v>471</v>
      </c>
      <c r="B64" s="321" t="s">
        <v>472</v>
      </c>
      <c r="C64" s="305" t="s">
        <v>471</v>
      </c>
      <c r="D64" s="305" t="s">
        <v>24</v>
      </c>
      <c r="E64" s="322" t="s">
        <v>25</v>
      </c>
      <c r="F64" s="245"/>
      <c r="G64" s="343">
        <v>154822</v>
      </c>
      <c r="H64" s="153" t="s">
        <v>38</v>
      </c>
      <c r="I64" s="245"/>
      <c r="J64" s="343">
        <v>159219</v>
      </c>
      <c r="K64" s="153" t="s">
        <v>38</v>
      </c>
      <c r="L64" s="230"/>
      <c r="M64" s="343">
        <v>159219</v>
      </c>
      <c r="N64" s="153" t="s">
        <v>262</v>
      </c>
      <c r="O64" s="230"/>
      <c r="P64" s="336"/>
      <c r="Q64"/>
    </row>
    <row r="65" spans="1:17" s="231" customFormat="1">
      <c r="A65" s="320" t="s">
        <v>473</v>
      </c>
      <c r="B65" s="321" t="s">
        <v>474</v>
      </c>
      <c r="C65" s="305" t="s">
        <v>473</v>
      </c>
      <c r="D65" s="305" t="s">
        <v>24</v>
      </c>
      <c r="E65" s="322" t="s">
        <v>31</v>
      </c>
      <c r="F65" s="245"/>
      <c r="G65" s="348">
        <f>(1-((((G19*0.5)+(G21*50)+(G20*100)+(G22*1000))/(G$64/1000))-0)/(2400-0))*(50)</f>
        <v>45.068395749096815</v>
      </c>
      <c r="H65" s="809" t="s">
        <v>261</v>
      </c>
      <c r="I65" s="245"/>
      <c r="J65" s="348">
        <f>(1-((((J19*0.5)+(J21*50)+(J20*100)+(J22*1000))/(J$64/1000))-0)/(2400-0))*(50)</f>
        <v>45.205372265035372</v>
      </c>
      <c r="K65" s="809" t="s">
        <v>41</v>
      </c>
      <c r="L65" s="230"/>
      <c r="M65" s="348">
        <f>(1-((((M19*0.5)+(M21*50)+(M20*100)+(M22*1000))/(M$64/1000))-0)/(2400-0))*(50)</f>
        <v>45.175342871558463</v>
      </c>
      <c r="N65" s="809" t="s">
        <v>262</v>
      </c>
      <c r="O65" s="230"/>
      <c r="Q65"/>
    </row>
    <row r="66" spans="1:17" s="231" customFormat="1">
      <c r="A66" s="320" t="s">
        <v>475</v>
      </c>
      <c r="B66" s="321" t="s">
        <v>476</v>
      </c>
      <c r="C66" s="305" t="s">
        <v>475</v>
      </c>
      <c r="D66" s="305" t="s">
        <v>24</v>
      </c>
      <c r="E66" s="322" t="s">
        <v>25</v>
      </c>
      <c r="F66" s="245"/>
      <c r="G66" s="343">
        <v>2</v>
      </c>
      <c r="H66" s="809" t="s">
        <v>41</v>
      </c>
      <c r="I66" s="245"/>
      <c r="J66" s="343">
        <v>2</v>
      </c>
      <c r="K66" s="809" t="s">
        <v>41</v>
      </c>
      <c r="L66" s="230"/>
      <c r="M66" s="1072">
        <v>2.0499999999999998</v>
      </c>
      <c r="N66" s="809" t="s">
        <v>262</v>
      </c>
      <c r="O66" s="230"/>
      <c r="Q66"/>
    </row>
    <row r="67" spans="1:17" s="231" customFormat="1">
      <c r="A67" s="320" t="s">
        <v>477</v>
      </c>
      <c r="B67" s="321" t="s">
        <v>478</v>
      </c>
      <c r="C67" s="305" t="s">
        <v>477</v>
      </c>
      <c r="D67" s="305" t="s">
        <v>24</v>
      </c>
      <c r="E67" s="322" t="s">
        <v>25</v>
      </c>
      <c r="F67" s="245"/>
      <c r="G67" s="343">
        <v>1</v>
      </c>
      <c r="H67" s="809" t="s">
        <v>261</v>
      </c>
      <c r="I67" s="245"/>
      <c r="J67" s="1072">
        <v>0.66</v>
      </c>
      <c r="K67" s="809" t="s">
        <v>261</v>
      </c>
      <c r="L67" s="230"/>
      <c r="M67" s="1072">
        <v>0.75</v>
      </c>
      <c r="N67" s="809" t="s">
        <v>262</v>
      </c>
      <c r="O67" s="230"/>
      <c r="Q67"/>
    </row>
    <row r="68" spans="1:17" s="231" customFormat="1">
      <c r="A68" s="320" t="s">
        <v>479</v>
      </c>
      <c r="B68" s="321" t="s">
        <v>480</v>
      </c>
      <c r="C68" s="305" t="s">
        <v>479</v>
      </c>
      <c r="D68" s="305" t="s">
        <v>24</v>
      </c>
      <c r="E68" s="322" t="s">
        <v>25</v>
      </c>
      <c r="F68" s="245"/>
      <c r="G68" s="343">
        <v>2</v>
      </c>
      <c r="H68" s="809" t="s">
        <v>261</v>
      </c>
      <c r="I68" s="245"/>
      <c r="J68" s="1072">
        <v>2.13</v>
      </c>
      <c r="K68" s="809" t="s">
        <v>261</v>
      </c>
      <c r="L68" s="230"/>
      <c r="M68" s="1072">
        <v>2.0299999999999998</v>
      </c>
      <c r="N68" s="809" t="s">
        <v>262</v>
      </c>
      <c r="O68" s="230"/>
      <c r="Q68"/>
    </row>
    <row r="69" spans="1:17" s="231" customFormat="1" ht="13">
      <c r="A69" s="320" t="s">
        <v>481</v>
      </c>
      <c r="B69" s="321" t="s">
        <v>371</v>
      </c>
      <c r="C69" s="305" t="s">
        <v>481</v>
      </c>
      <c r="D69" s="305" t="s">
        <v>24</v>
      </c>
      <c r="E69" s="322" t="s">
        <v>25</v>
      </c>
      <c r="F69" s="245"/>
      <c r="G69" s="343">
        <v>0</v>
      </c>
      <c r="H69" s="809" t="s">
        <v>261</v>
      </c>
      <c r="I69" s="245"/>
      <c r="J69" s="343">
        <v>0</v>
      </c>
      <c r="K69" s="809" t="s">
        <v>261</v>
      </c>
      <c r="L69" s="822"/>
      <c r="M69" s="343">
        <v>0</v>
      </c>
      <c r="N69" s="809" t="s">
        <v>262</v>
      </c>
      <c r="O69" s="230"/>
      <c r="Q69"/>
    </row>
    <row r="70" spans="1:17" s="231" customFormat="1">
      <c r="A70" s="320" t="s">
        <v>482</v>
      </c>
      <c r="B70" s="321" t="s">
        <v>483</v>
      </c>
      <c r="C70" s="305"/>
      <c r="D70" s="305" t="s">
        <v>24</v>
      </c>
      <c r="E70" s="322" t="s">
        <v>25</v>
      </c>
      <c r="F70" s="245"/>
      <c r="G70" s="343" t="s">
        <v>484</v>
      </c>
      <c r="H70" s="809" t="s">
        <v>225</v>
      </c>
      <c r="I70" s="245"/>
      <c r="J70" s="1072">
        <v>6.81</v>
      </c>
      <c r="K70" s="809" t="s">
        <v>38</v>
      </c>
      <c r="L70" s="230"/>
      <c r="M70" s="1072">
        <v>6.71</v>
      </c>
      <c r="N70" s="809" t="s">
        <v>262</v>
      </c>
      <c r="O70" s="230"/>
      <c r="Q70"/>
    </row>
    <row r="71" spans="1:17" s="231" customFormat="1">
      <c r="A71" s="320" t="s">
        <v>485</v>
      </c>
      <c r="B71" s="321" t="s">
        <v>486</v>
      </c>
      <c r="C71" s="305"/>
      <c r="D71" s="305" t="s">
        <v>24</v>
      </c>
      <c r="E71" s="322" t="s">
        <v>25</v>
      </c>
      <c r="F71" s="245"/>
      <c r="G71" s="929" t="s">
        <v>484</v>
      </c>
      <c r="H71" s="325" t="s">
        <v>225</v>
      </c>
      <c r="I71" s="245"/>
      <c r="J71" s="929">
        <v>5.15</v>
      </c>
      <c r="K71" s="325" t="s">
        <v>20</v>
      </c>
      <c r="L71" s="230"/>
      <c r="M71" s="929">
        <v>5.34</v>
      </c>
      <c r="N71" s="325" t="s">
        <v>262</v>
      </c>
      <c r="O71" s="230"/>
      <c r="Q71"/>
    </row>
    <row r="72" spans="1:17" s="231" customFormat="1">
      <c r="A72" s="320" t="s">
        <v>487</v>
      </c>
      <c r="B72" s="321" t="s">
        <v>488</v>
      </c>
      <c r="C72" s="305" t="s">
        <v>482</v>
      </c>
      <c r="D72" s="305" t="s">
        <v>24</v>
      </c>
      <c r="E72" s="322" t="s">
        <v>31</v>
      </c>
      <c r="F72" s="245"/>
      <c r="G72" s="348">
        <v>42.199303016099996</v>
      </c>
      <c r="H72" s="809" t="s">
        <v>20</v>
      </c>
      <c r="I72" s="245"/>
      <c r="J72" s="348">
        <f>IF(ISBLANK(J70),"", (J70-1)/(7-1)*25+(J71-1)/(7-1)*25)</f>
        <v>41.5</v>
      </c>
      <c r="K72" s="809" t="s">
        <v>20</v>
      </c>
      <c r="L72" s="230"/>
      <c r="M72" s="348">
        <f>IF(ISBLANK(M70),"", (M70-1)/(7-1)*25+(M71-1)/(7-1)*25)</f>
        <v>41.875</v>
      </c>
      <c r="N72" s="809" t="s">
        <v>262</v>
      </c>
      <c r="O72" s="230"/>
      <c r="P72" s="799"/>
      <c r="Q72"/>
    </row>
    <row r="73" spans="1:17" s="231" customFormat="1" ht="13">
      <c r="A73" s="320" t="s">
        <v>489</v>
      </c>
      <c r="B73" s="321" t="s">
        <v>490</v>
      </c>
      <c r="C73" s="305" t="s">
        <v>485</v>
      </c>
      <c r="D73" s="305" t="s">
        <v>24</v>
      </c>
      <c r="E73" s="322" t="s">
        <v>25</v>
      </c>
      <c r="F73" s="245"/>
      <c r="G73" s="1072">
        <v>1.68</v>
      </c>
      <c r="H73" s="809" t="s">
        <v>38</v>
      </c>
      <c r="I73" s="245"/>
      <c r="J73" s="1072">
        <v>0.78</v>
      </c>
      <c r="K73" s="809" t="s">
        <v>38</v>
      </c>
      <c r="L73" s="822"/>
      <c r="M73" s="1072">
        <v>1.23</v>
      </c>
      <c r="N73" s="809" t="s">
        <v>262</v>
      </c>
      <c r="O73" s="230"/>
      <c r="Q73"/>
    </row>
    <row r="74" spans="1:17" s="231" customFormat="1" ht="13.5" thickBot="1">
      <c r="A74" s="331" t="s">
        <v>491</v>
      </c>
      <c r="B74" s="934" t="s">
        <v>492</v>
      </c>
      <c r="C74" s="333" t="s">
        <v>489</v>
      </c>
      <c r="D74" s="333" t="s">
        <v>24</v>
      </c>
      <c r="E74" s="935" t="s">
        <v>25</v>
      </c>
      <c r="F74" s="245"/>
      <c r="G74" s="1073">
        <v>6.12</v>
      </c>
      <c r="H74" s="820" t="s">
        <v>20</v>
      </c>
      <c r="I74" s="245"/>
      <c r="J74" s="1073">
        <v>7.7</v>
      </c>
      <c r="K74" s="820" t="s">
        <v>20</v>
      </c>
      <c r="L74" s="822"/>
      <c r="M74" s="1073">
        <v>6.91</v>
      </c>
      <c r="N74" s="820" t="s">
        <v>262</v>
      </c>
      <c r="O74" s="230"/>
      <c r="Q74"/>
    </row>
    <row r="75" spans="1:17" s="231" customFormat="1" ht="13" thickBot="1">
      <c r="A75" s="245"/>
      <c r="B75" s="336"/>
      <c r="C75" s="245"/>
      <c r="D75" s="245"/>
      <c r="E75" s="245"/>
      <c r="F75" s="245"/>
      <c r="G75" s="823"/>
      <c r="H75" s="824"/>
      <c r="I75" s="245"/>
      <c r="J75" s="823"/>
      <c r="K75" s="824"/>
      <c r="L75" s="230"/>
      <c r="M75" s="823"/>
      <c r="N75" s="824"/>
      <c r="O75" s="230"/>
      <c r="P75" s="799"/>
      <c r="Q75"/>
    </row>
    <row r="76" spans="1:17" s="231" customFormat="1" ht="16" thickBot="1">
      <c r="A76" s="249"/>
      <c r="B76" s="248" t="s">
        <v>493</v>
      </c>
      <c r="C76" s="247"/>
      <c r="D76" s="247"/>
      <c r="E76" s="246"/>
      <c r="F76" s="245"/>
      <c r="G76" s="245"/>
      <c r="H76" s="230"/>
      <c r="I76" s="245"/>
      <c r="J76" s="230"/>
      <c r="K76" s="230"/>
      <c r="L76" s="230"/>
      <c r="M76" s="245"/>
      <c r="N76" s="245"/>
      <c r="O76" s="230"/>
      <c r="P76" s="799"/>
      <c r="Q76"/>
    </row>
    <row r="77" spans="1:17" s="231" customFormat="1">
      <c r="A77" s="759" t="s">
        <v>494</v>
      </c>
      <c r="B77" s="483" t="s">
        <v>495</v>
      </c>
      <c r="C77" s="484" t="s">
        <v>491</v>
      </c>
      <c r="D77" s="484" t="s">
        <v>24</v>
      </c>
      <c r="E77" s="485" t="s">
        <v>25</v>
      </c>
      <c r="F77" s="245"/>
      <c r="G77" s="346" t="s">
        <v>27</v>
      </c>
      <c r="H77" s="812" t="s">
        <v>225</v>
      </c>
      <c r="I77" s="245"/>
      <c r="J77" s="1240" t="s">
        <v>27</v>
      </c>
      <c r="K77" s="812" t="s">
        <v>225</v>
      </c>
      <c r="L77" s="230"/>
      <c r="M77" s="346" t="s">
        <v>496</v>
      </c>
      <c r="N77" s="812" t="s">
        <v>262</v>
      </c>
      <c r="O77" s="230"/>
      <c r="P77" s="799"/>
      <c r="Q77"/>
    </row>
    <row r="78" spans="1:17" s="231" customFormat="1">
      <c r="A78" s="760" t="s">
        <v>497</v>
      </c>
      <c r="B78" s="321" t="s">
        <v>498</v>
      </c>
      <c r="C78" s="330" t="s">
        <v>494</v>
      </c>
      <c r="D78" s="330" t="s">
        <v>24</v>
      </c>
      <c r="E78" s="486" t="s">
        <v>31</v>
      </c>
      <c r="F78" s="245"/>
      <c r="G78" s="348">
        <f>ROUNDDOWN((G80+G85),2)</f>
        <v>87.25</v>
      </c>
      <c r="H78" s="810" t="s">
        <v>21</v>
      </c>
      <c r="I78" s="245"/>
      <c r="J78" s="348">
        <f>ROUNDDOWN((J80+J85),2)</f>
        <v>71.63</v>
      </c>
      <c r="K78" s="810" t="s">
        <v>20</v>
      </c>
      <c r="L78" s="230"/>
      <c r="M78" s="348">
        <f>ROUNDDOWN((M80+M85),2)</f>
        <v>72.349999999999994</v>
      </c>
      <c r="N78" s="810" t="s">
        <v>262</v>
      </c>
      <c r="O78" s="230"/>
      <c r="P78" s="799"/>
      <c r="Q78"/>
    </row>
    <row r="79" spans="1:17" s="231" customFormat="1">
      <c r="A79" s="760" t="s">
        <v>499</v>
      </c>
      <c r="B79" s="321" t="s">
        <v>500</v>
      </c>
      <c r="C79" s="330" t="s">
        <v>497</v>
      </c>
      <c r="D79" s="330" t="s">
        <v>24</v>
      </c>
      <c r="E79" s="486" t="s">
        <v>25</v>
      </c>
      <c r="F79" s="245"/>
      <c r="G79" s="343">
        <v>45312</v>
      </c>
      <c r="H79" s="810" t="s">
        <v>261</v>
      </c>
      <c r="I79" s="245"/>
      <c r="J79" s="343">
        <v>44355</v>
      </c>
      <c r="K79" s="810" t="s">
        <v>261</v>
      </c>
      <c r="L79" s="230"/>
      <c r="M79" s="343">
        <v>44355</v>
      </c>
      <c r="N79" s="810" t="s">
        <v>262</v>
      </c>
      <c r="O79" s="230"/>
      <c r="P79" s="799"/>
      <c r="Q79"/>
    </row>
    <row r="80" spans="1:17" s="231" customFormat="1">
      <c r="A80" s="760" t="s">
        <v>501</v>
      </c>
      <c r="B80" s="321" t="s">
        <v>502</v>
      </c>
      <c r="C80" s="330" t="s">
        <v>499</v>
      </c>
      <c r="D80" s="330" t="s">
        <v>24</v>
      </c>
      <c r="E80" s="486" t="s">
        <v>31</v>
      </c>
      <c r="F80" s="245"/>
      <c r="G80" s="348">
        <f>(1-((((G50*0.5)+(G51*50)+(G52*100)+(G53*1000))/(G$79/1000))-0)/(2400-0))*(50)</f>
        <v>49.257003295668547</v>
      </c>
      <c r="H80" s="810" t="s">
        <v>261</v>
      </c>
      <c r="I80" s="245"/>
      <c r="J80" s="348">
        <f>(1-((((J50*0.5)+(J51*50)+(J52*100)+(J53*1000))/(J$79/1000))-0)/(2400-0))*(50)</f>
        <v>33.562074925788146</v>
      </c>
      <c r="K80" s="810" t="s">
        <v>261</v>
      </c>
      <c r="L80" s="230"/>
      <c r="M80" s="348">
        <f>(1-((((M50*0.5)+(M51*50)+(M52*100)+(M53*1000))/(M$79/1000))-0)/(2400-0))*(50)</f>
        <v>35.003804531619885</v>
      </c>
      <c r="N80" s="810" t="s">
        <v>262</v>
      </c>
      <c r="O80" s="230"/>
      <c r="P80" s="799"/>
      <c r="Q80"/>
    </row>
    <row r="81" spans="1:17" s="231" customFormat="1">
      <c r="A81" s="760" t="s">
        <v>503</v>
      </c>
      <c r="B81" s="321" t="s">
        <v>504</v>
      </c>
      <c r="C81" s="330" t="s">
        <v>501</v>
      </c>
      <c r="D81" s="330" t="s">
        <v>24</v>
      </c>
      <c r="E81" s="486" t="s">
        <v>25</v>
      </c>
      <c r="F81" s="245"/>
      <c r="G81" s="343">
        <v>0</v>
      </c>
      <c r="H81" s="810" t="s">
        <v>261</v>
      </c>
      <c r="I81" s="245"/>
      <c r="J81" s="1072">
        <v>10.43</v>
      </c>
      <c r="K81" s="810" t="s">
        <v>261</v>
      </c>
      <c r="L81" s="230"/>
      <c r="M81" s="1072">
        <v>9.5</v>
      </c>
      <c r="N81" s="810" t="s">
        <v>262</v>
      </c>
      <c r="O81" s="230"/>
      <c r="P81" s="799"/>
      <c r="Q81"/>
    </row>
    <row r="82" spans="1:17" s="231" customFormat="1">
      <c r="A82" s="760" t="s">
        <v>505</v>
      </c>
      <c r="B82" s="321" t="s">
        <v>506</v>
      </c>
      <c r="C82" s="330" t="s">
        <v>503</v>
      </c>
      <c r="D82" s="330" t="s">
        <v>24</v>
      </c>
      <c r="E82" s="486" t="s">
        <v>25</v>
      </c>
      <c r="F82" s="245"/>
      <c r="G82" s="343">
        <v>1</v>
      </c>
      <c r="H82" s="810" t="s">
        <v>261</v>
      </c>
      <c r="I82" s="245"/>
      <c r="J82" s="1072">
        <v>0.34</v>
      </c>
      <c r="K82" s="810" t="s">
        <v>261</v>
      </c>
      <c r="L82" s="230"/>
      <c r="M82" s="1072">
        <v>0.34</v>
      </c>
      <c r="N82" s="810" t="s">
        <v>262</v>
      </c>
      <c r="O82" s="230"/>
      <c r="P82" s="799"/>
      <c r="Q82"/>
    </row>
    <row r="83" spans="1:17" s="231" customFormat="1">
      <c r="A83" s="760" t="s">
        <v>507</v>
      </c>
      <c r="B83" s="321" t="s">
        <v>508</v>
      </c>
      <c r="C83" s="330" t="s">
        <v>505</v>
      </c>
      <c r="D83" s="330" t="s">
        <v>24</v>
      </c>
      <c r="E83" s="486" t="s">
        <v>25</v>
      </c>
      <c r="F83" s="245"/>
      <c r="G83" s="343">
        <v>0</v>
      </c>
      <c r="H83" s="810" t="s">
        <v>261</v>
      </c>
      <c r="I83" s="245"/>
      <c r="J83" s="1072">
        <v>0.19</v>
      </c>
      <c r="K83" s="810" t="s">
        <v>261</v>
      </c>
      <c r="L83" s="230"/>
      <c r="M83" s="1072">
        <v>0.16</v>
      </c>
      <c r="N83" s="810" t="s">
        <v>262</v>
      </c>
      <c r="O83" s="230"/>
      <c r="P83" s="799"/>
      <c r="Q83"/>
    </row>
    <row r="84" spans="1:17" s="231" customFormat="1" ht="13">
      <c r="A84" s="760" t="s">
        <v>509</v>
      </c>
      <c r="B84" s="321" t="s">
        <v>510</v>
      </c>
      <c r="C84" s="330" t="s">
        <v>507</v>
      </c>
      <c r="D84" s="330" t="s">
        <v>24</v>
      </c>
      <c r="E84" s="486" t="s">
        <v>25</v>
      </c>
      <c r="F84" s="245"/>
      <c r="G84" s="343">
        <v>0</v>
      </c>
      <c r="H84" s="810" t="s">
        <v>261</v>
      </c>
      <c r="I84" s="245"/>
      <c r="J84" s="343">
        <v>0</v>
      </c>
      <c r="K84" s="810" t="s">
        <v>261</v>
      </c>
      <c r="L84" s="825"/>
      <c r="M84" s="343">
        <v>0</v>
      </c>
      <c r="N84" s="810" t="s">
        <v>262</v>
      </c>
      <c r="O84" s="230"/>
      <c r="P84" s="799"/>
      <c r="Q84"/>
    </row>
    <row r="85" spans="1:17" s="231" customFormat="1">
      <c r="A85" s="760" t="s">
        <v>511</v>
      </c>
      <c r="B85" s="493" t="s">
        <v>512</v>
      </c>
      <c r="C85" s="330" t="s">
        <v>509</v>
      </c>
      <c r="D85" s="330" t="s">
        <v>24</v>
      </c>
      <c r="E85" s="486" t="s">
        <v>25</v>
      </c>
      <c r="F85" s="245"/>
      <c r="G85" s="343">
        <v>38</v>
      </c>
      <c r="H85" s="810" t="s">
        <v>20</v>
      </c>
      <c r="I85" s="245"/>
      <c r="J85" s="1072">
        <v>38.07</v>
      </c>
      <c r="K85" s="810" t="s">
        <v>20</v>
      </c>
      <c r="L85" s="230"/>
      <c r="M85" s="1072">
        <v>37.35</v>
      </c>
      <c r="N85" s="810" t="s">
        <v>262</v>
      </c>
      <c r="O85" s="230"/>
      <c r="P85" s="1"/>
      <c r="Q85"/>
    </row>
    <row r="86" spans="1:17" s="231" customFormat="1">
      <c r="A86" s="760" t="s">
        <v>513</v>
      </c>
      <c r="B86" s="494" t="s">
        <v>514</v>
      </c>
      <c r="C86" s="330" t="s">
        <v>511</v>
      </c>
      <c r="D86" s="330" t="s">
        <v>24</v>
      </c>
      <c r="E86" s="486" t="s">
        <v>25</v>
      </c>
      <c r="F86" s="351"/>
      <c r="G86" s="826" t="s">
        <v>27</v>
      </c>
      <c r="H86" s="810" t="s">
        <v>225</v>
      </c>
      <c r="I86" s="350"/>
      <c r="J86" s="826" t="s">
        <v>27</v>
      </c>
      <c r="K86" s="810" t="s">
        <v>225</v>
      </c>
      <c r="L86" s="230"/>
      <c r="M86" s="821">
        <v>0</v>
      </c>
      <c r="N86" s="810" t="s">
        <v>262</v>
      </c>
      <c r="O86" s="230"/>
      <c r="Q86"/>
    </row>
    <row r="87" spans="1:17" s="231" customFormat="1">
      <c r="A87" s="760" t="s">
        <v>515</v>
      </c>
      <c r="B87" s="321" t="s">
        <v>516</v>
      </c>
      <c r="C87" s="330" t="s">
        <v>513</v>
      </c>
      <c r="D87" s="330" t="s">
        <v>24</v>
      </c>
      <c r="E87" s="486" t="s">
        <v>25</v>
      </c>
      <c r="F87" s="245"/>
      <c r="G87" s="826">
        <v>6.34</v>
      </c>
      <c r="H87" s="810" t="s">
        <v>261</v>
      </c>
      <c r="I87" s="245"/>
      <c r="J87" s="826">
        <v>6.04</v>
      </c>
      <c r="K87" s="810" t="s">
        <v>20</v>
      </c>
      <c r="L87" s="230"/>
      <c r="M87" s="826">
        <v>6.71</v>
      </c>
      <c r="N87" s="810" t="s">
        <v>262</v>
      </c>
      <c r="O87" s="230"/>
      <c r="Q87"/>
    </row>
    <row r="88" spans="1:17" s="231" customFormat="1" ht="13" thickBot="1">
      <c r="A88" s="761" t="s">
        <v>517</v>
      </c>
      <c r="B88" s="487" t="s">
        <v>518</v>
      </c>
      <c r="C88" s="488" t="s">
        <v>515</v>
      </c>
      <c r="D88" s="488" t="s">
        <v>24</v>
      </c>
      <c r="E88" s="489" t="s">
        <v>25</v>
      </c>
      <c r="F88" s="245"/>
      <c r="G88" s="349">
        <v>5.99</v>
      </c>
      <c r="H88" s="345" t="s">
        <v>261</v>
      </c>
      <c r="I88" s="350"/>
      <c r="J88" s="349">
        <v>5.89</v>
      </c>
      <c r="K88" s="345" t="s">
        <v>20</v>
      </c>
      <c r="L88" s="230"/>
      <c r="M88" s="349">
        <v>5.94</v>
      </c>
      <c r="N88" s="345" t="s">
        <v>262</v>
      </c>
      <c r="O88" s="230"/>
      <c r="Q88"/>
    </row>
    <row r="89" spans="1:17" s="231" customFormat="1" ht="12.5" customHeight="1">
      <c r="A89" s="245"/>
      <c r="B89" s="336"/>
      <c r="C89" s="245"/>
      <c r="D89" s="245"/>
      <c r="E89" s="245"/>
      <c r="F89" s="351"/>
      <c r="G89" s="823"/>
      <c r="H89" s="824"/>
      <c r="I89" s="245"/>
      <c r="K89" s="824"/>
      <c r="L89" s="230"/>
      <c r="M89" s="823"/>
      <c r="N89" s="824"/>
      <c r="O89" s="230"/>
      <c r="Q89"/>
    </row>
    <row r="90" spans="1:17" s="231" customFormat="1" ht="12.5" customHeight="1">
      <c r="A90" s="335"/>
      <c r="B90"/>
      <c r="C90"/>
      <c r="D90" s="245"/>
      <c r="E90" s="245"/>
      <c r="F90" s="230"/>
      <c r="G90" s="230"/>
      <c r="H90" s="230"/>
      <c r="I90" s="230"/>
      <c r="J90" s="230"/>
      <c r="K90" s="230"/>
      <c r="L90" s="244"/>
      <c r="M90" s="230"/>
      <c r="N90" s="230"/>
      <c r="Q90"/>
    </row>
    <row r="91" spans="1:17" s="231" customFormat="1" ht="12.5" customHeight="1" thickBot="1">
      <c r="A91" s="335"/>
      <c r="B91"/>
      <c r="C91"/>
      <c r="D91" s="245"/>
      <c r="E91" s="245"/>
      <c r="F91" s="230"/>
      <c r="G91" s="230"/>
      <c r="H91" s="230"/>
      <c r="I91" s="230"/>
      <c r="J91" s="230"/>
      <c r="K91" s="230"/>
      <c r="L91" s="244"/>
      <c r="M91" s="230"/>
      <c r="N91" s="230"/>
    </row>
    <row r="92" spans="1:17" s="231" customFormat="1">
      <c r="A92" s="1055" t="s">
        <v>45</v>
      </c>
      <c r="B92" s="1053"/>
      <c r="C92" s="1056"/>
      <c r="D92" s="1056"/>
      <c r="E92" s="422"/>
      <c r="F92" s="230"/>
      <c r="G92" s="230"/>
      <c r="H92" s="230"/>
      <c r="I92" s="230"/>
      <c r="K92" s="230"/>
      <c r="L92" s="230"/>
      <c r="M92" s="230"/>
      <c r="N92" s="230"/>
    </row>
    <row r="93" spans="1:17" s="231" customFormat="1" ht="12.5" customHeight="1">
      <c r="A93" s="1057"/>
      <c r="B93" s="1079"/>
      <c r="C93" s="1079"/>
      <c r="D93" s="1081"/>
      <c r="E93" s="1089"/>
      <c r="F93" s="230"/>
      <c r="G93" s="230"/>
      <c r="H93" s="230"/>
      <c r="I93" s="230"/>
      <c r="K93" s="230"/>
      <c r="L93" s="230"/>
      <c r="M93" s="230"/>
      <c r="N93" s="230"/>
    </row>
    <row r="94" spans="1:17" s="231" customFormat="1" ht="12.5" customHeight="1">
      <c r="A94" s="1059" t="s">
        <v>46</v>
      </c>
      <c r="B94" s="1080"/>
      <c r="C94" s="1079"/>
      <c r="D94" s="1079"/>
      <c r="E94" s="1089"/>
      <c r="F94" s="230"/>
      <c r="G94" s="230"/>
      <c r="H94" s="230"/>
      <c r="I94" s="230"/>
      <c r="K94" s="230"/>
      <c r="L94" s="230"/>
      <c r="M94" s="230"/>
      <c r="N94" s="230"/>
    </row>
    <row r="95" spans="1:17" s="231" customFormat="1">
      <c r="A95" s="1057"/>
      <c r="B95" s="1079"/>
      <c r="C95" s="1079"/>
      <c r="D95" s="1081"/>
      <c r="E95" s="1089"/>
      <c r="F95" s="230"/>
      <c r="G95" s="230"/>
      <c r="H95" s="230"/>
      <c r="I95" s="230"/>
      <c r="K95" s="230"/>
      <c r="L95" s="230"/>
      <c r="M95" s="230"/>
      <c r="N95" s="230"/>
    </row>
    <row r="96" spans="1:17" s="231" customFormat="1" ht="12.5" customHeight="1" thickBot="1">
      <c r="A96" s="1060" t="s">
        <v>47</v>
      </c>
      <c r="B96" s="1084"/>
      <c r="C96" s="1061" t="s">
        <v>48</v>
      </c>
      <c r="D96" s="1061"/>
      <c r="E96" s="1076"/>
      <c r="F96" s="230"/>
      <c r="G96" s="230"/>
      <c r="H96" s="230"/>
      <c r="I96" s="230"/>
      <c r="K96" s="230"/>
      <c r="L96" s="230"/>
      <c r="M96" s="230"/>
      <c r="N96" s="230"/>
    </row>
    <row r="97" spans="1:17" s="231" customFormat="1">
      <c r="A97" s="230"/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</row>
    <row r="99" spans="1:17">
      <c r="P99" s="230"/>
      <c r="Q99" s="230"/>
    </row>
    <row r="100" spans="1:17">
      <c r="P100" s="230"/>
      <c r="Q100" s="230"/>
    </row>
    <row r="101" spans="1:17">
      <c r="P101" s="230"/>
      <c r="Q101" s="230"/>
    </row>
    <row r="102" spans="1:17">
      <c r="P102" s="230"/>
      <c r="Q102" s="230"/>
    </row>
    <row r="103" spans="1:17">
      <c r="P103" s="230"/>
      <c r="Q103" s="230"/>
    </row>
    <row r="104" spans="1:17">
      <c r="P104" s="230"/>
      <c r="Q104" s="230"/>
    </row>
    <row r="105" spans="1:17">
      <c r="P105" s="230"/>
      <c r="Q105" s="230"/>
    </row>
    <row r="106" spans="1:17">
      <c r="P106" s="230"/>
      <c r="Q106" s="230"/>
    </row>
    <row r="107" spans="1:17">
      <c r="P107" s="230"/>
      <c r="Q107" s="230"/>
    </row>
    <row r="108" spans="1:17">
      <c r="P108" s="230"/>
      <c r="Q108" s="230"/>
    </row>
    <row r="109" spans="1:17">
      <c r="P109" s="230"/>
      <c r="Q109" s="230"/>
    </row>
    <row r="110" spans="1:17">
      <c r="P110" s="230"/>
      <c r="Q110" s="230"/>
    </row>
    <row r="111" spans="1:17">
      <c r="P111" s="230"/>
      <c r="Q111" s="230"/>
    </row>
    <row r="112" spans="1:17">
      <c r="P112" s="230"/>
      <c r="Q112" s="230"/>
    </row>
    <row r="113" s="230" customFormat="1"/>
    <row r="114" s="230" customFormat="1"/>
    <row r="115" s="230" customFormat="1"/>
    <row r="116" s="230" customFormat="1"/>
    <row r="117" s="230" customFormat="1"/>
    <row r="118" s="230" customFormat="1"/>
    <row r="119" s="230" customFormat="1"/>
    <row r="120" s="230" customFormat="1"/>
    <row r="121" s="230" customFormat="1"/>
    <row r="122" s="230" customFormat="1"/>
    <row r="123" s="230" customFormat="1"/>
    <row r="124" s="230" customFormat="1"/>
    <row r="125" s="230" customFormat="1"/>
    <row r="126" s="230" customFormat="1"/>
    <row r="127" s="230" customFormat="1"/>
    <row r="128" s="230" customFormat="1"/>
    <row r="129" s="230" customFormat="1"/>
    <row r="130" s="230" customFormat="1"/>
    <row r="131" s="230" customFormat="1"/>
    <row r="132" s="230" customFormat="1"/>
    <row r="133" s="230" customFormat="1"/>
    <row r="134" s="230" customFormat="1"/>
    <row r="135" s="230" customFormat="1"/>
    <row r="136" s="230" customFormat="1"/>
    <row r="137" s="230" customFormat="1"/>
    <row r="138" s="230" customFormat="1"/>
    <row r="139" s="230" customFormat="1"/>
    <row r="140" s="230" customFormat="1"/>
    <row r="141" s="230" customFormat="1"/>
    <row r="142" s="230" customFormat="1"/>
    <row r="143" s="230" customFormat="1"/>
    <row r="144" s="230" customFormat="1"/>
    <row r="145" s="230" customFormat="1"/>
    <row r="146" s="230" customFormat="1"/>
    <row r="147" s="230" customFormat="1"/>
    <row r="148" s="230" customFormat="1"/>
    <row r="149" s="230" customFormat="1"/>
    <row r="150" s="230" customFormat="1"/>
  </sheetData>
  <mergeCells count="3">
    <mergeCell ref="J10:K11"/>
    <mergeCell ref="M10:N11"/>
    <mergeCell ref="G10:H11"/>
  </mergeCells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B3E5-C650-46B5-A8A2-9B56E1A83557}">
  <dimension ref="A1:HU57"/>
  <sheetViews>
    <sheetView zoomScaleNormal="100" zoomScalePageLayoutView="85" workbookViewId="0">
      <selection sqref="A1:XFD1048576"/>
    </sheetView>
  </sheetViews>
  <sheetFormatPr defaultColWidth="9.1796875" defaultRowHeight="12.5"/>
  <cols>
    <col min="1" max="1" width="10.1796875" style="68" customWidth="1"/>
    <col min="2" max="2" width="75.1796875" style="68" customWidth="1"/>
    <col min="3" max="4" width="13.1796875" style="68" customWidth="1"/>
    <col min="5" max="5" width="6.54296875" style="68" customWidth="1"/>
    <col min="6" max="6" width="11.453125" style="68" customWidth="1"/>
    <col min="7" max="7" width="7.26953125" style="68" customWidth="1"/>
    <col min="8" max="8" width="9.81640625" style="68" customWidth="1"/>
    <col min="9" max="9" width="11.453125" style="68" customWidth="1"/>
    <col min="10" max="10" width="7.36328125" style="68" customWidth="1"/>
    <col min="11" max="13" width="9.1796875" style="68" customWidth="1"/>
    <col min="14" max="16384" width="9.1796875" style="68"/>
  </cols>
  <sheetData>
    <row r="1" spans="1:229" s="4" customFormat="1" ht="20">
      <c r="A1" s="38" t="s">
        <v>0</v>
      </c>
      <c r="B1" s="38"/>
      <c r="C1" s="38"/>
      <c r="D1" s="38"/>
      <c r="G1" s="68"/>
      <c r="H1" s="68"/>
      <c r="I1" s="68"/>
    </row>
    <row r="2" spans="1:229" s="4" customFormat="1" ht="20">
      <c r="G2" s="68"/>
      <c r="H2" s="68"/>
      <c r="I2" s="68"/>
    </row>
    <row r="3" spans="1:229" s="4" customFormat="1" ht="20">
      <c r="A3" s="5" t="s">
        <v>1</v>
      </c>
      <c r="B3" s="5"/>
      <c r="C3" s="5"/>
      <c r="D3" s="5"/>
      <c r="E3" s="7"/>
      <c r="F3" s="7"/>
      <c r="G3" s="7"/>
      <c r="H3" s="7"/>
      <c r="I3" s="7"/>
      <c r="J3" s="7"/>
      <c r="K3" s="7"/>
    </row>
    <row r="4" spans="1:229" s="1" customFormat="1" ht="15.5">
      <c r="A4" s="8"/>
      <c r="B4" s="18"/>
      <c r="C4" s="18"/>
      <c r="D4" s="18"/>
    </row>
    <row r="5" spans="1:229" s="1" customFormat="1" ht="16" thickBot="1">
      <c r="A5" s="8"/>
      <c r="B5" s="18"/>
      <c r="C5" s="18"/>
      <c r="D5" s="18"/>
      <c r="G5" s="68"/>
      <c r="H5" s="68"/>
      <c r="I5" s="68"/>
    </row>
    <row r="6" spans="1:229" s="1" customFormat="1" ht="20">
      <c r="A6" s="40" t="s">
        <v>2</v>
      </c>
      <c r="B6" s="10"/>
      <c r="G6" s="68"/>
      <c r="H6" s="68"/>
      <c r="I6" s="68"/>
    </row>
    <row r="7" spans="1:229" s="1" customFormat="1" ht="20.5" thickBot="1">
      <c r="A7" s="888" t="s">
        <v>519</v>
      </c>
      <c r="B7" s="12"/>
      <c r="G7" s="68"/>
      <c r="H7" s="68"/>
      <c r="I7" s="68"/>
    </row>
    <row r="8" spans="1:229" s="1" customFormat="1" ht="14.5" customHeight="1">
      <c r="A8" s="8"/>
      <c r="G8" s="68"/>
      <c r="H8" s="68"/>
      <c r="I8" s="68"/>
    </row>
    <row r="9" spans="1:229" s="1" customFormat="1" ht="15.65" customHeight="1" thickBot="1">
      <c r="G9" s="68"/>
      <c r="H9" s="68"/>
      <c r="I9" s="68"/>
      <c r="K9" s="6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</row>
    <row r="10" spans="1:229" s="2" customFormat="1" ht="15.75" customHeight="1">
      <c r="A10" s="14" t="s">
        <v>4</v>
      </c>
      <c r="B10" s="15" t="s">
        <v>5</v>
      </c>
      <c r="C10" s="16" t="s">
        <v>6</v>
      </c>
      <c r="D10" s="17" t="s">
        <v>7</v>
      </c>
      <c r="E10" s="68"/>
      <c r="F10" s="1241" t="s">
        <v>8</v>
      </c>
      <c r="G10" s="1242"/>
      <c r="H10" s="942"/>
      <c r="I10" s="1241" t="s">
        <v>9</v>
      </c>
      <c r="J10" s="1242"/>
      <c r="K10" s="18"/>
    </row>
    <row r="11" spans="1:229" s="2" customFormat="1" ht="15.5">
      <c r="A11" s="19" t="s">
        <v>10</v>
      </c>
      <c r="B11" s="20"/>
      <c r="C11" s="21"/>
      <c r="D11" s="22" t="s">
        <v>11</v>
      </c>
      <c r="E11" s="68"/>
      <c r="F11" s="1243"/>
      <c r="G11" s="1244"/>
      <c r="H11" s="942"/>
      <c r="I11" s="1243"/>
      <c r="J11" s="1244"/>
      <c r="K11" s="82"/>
    </row>
    <row r="12" spans="1:229" s="1" customFormat="1" ht="16" thickBot="1">
      <c r="A12" s="23"/>
      <c r="B12" s="24"/>
      <c r="C12" s="25"/>
      <c r="D12" s="26"/>
      <c r="E12" s="68"/>
      <c r="F12" s="36" t="s">
        <v>12</v>
      </c>
      <c r="G12" s="936" t="s">
        <v>13</v>
      </c>
      <c r="H12" s="231"/>
      <c r="I12" s="36" t="s">
        <v>14</v>
      </c>
      <c r="J12" s="936" t="s">
        <v>13</v>
      </c>
      <c r="K12" s="18"/>
    </row>
    <row r="13" spans="1:229" s="1" customFormat="1" ht="13" thickBot="1">
      <c r="B13" s="27"/>
      <c r="E13" s="68"/>
      <c r="F13" s="68"/>
      <c r="G13" s="68"/>
      <c r="L13"/>
    </row>
    <row r="14" spans="1:229" s="1" customFormat="1" ht="15.5">
      <c r="A14" s="516"/>
      <c r="B14" s="393" t="s">
        <v>520</v>
      </c>
      <c r="C14" s="394"/>
      <c r="D14" s="395"/>
      <c r="E14" s="50"/>
      <c r="F14" s="68"/>
      <c r="G14" s="68"/>
      <c r="H14" s="68"/>
      <c r="I14" s="50"/>
      <c r="J14" s="50"/>
      <c r="K14" s="50"/>
      <c r="L14"/>
    </row>
    <row r="15" spans="1:229" s="1" customFormat="1">
      <c r="A15" s="396" t="s">
        <v>521</v>
      </c>
      <c r="B15" s="209" t="s">
        <v>522</v>
      </c>
      <c r="C15" s="138" t="s">
        <v>24</v>
      </c>
      <c r="D15" s="397" t="s">
        <v>523</v>
      </c>
      <c r="E15" s="50"/>
      <c r="F15" s="898">
        <f>F28</f>
        <v>74.489999999999995</v>
      </c>
      <c r="G15" s="794" t="s">
        <v>20</v>
      </c>
      <c r="H15" s="68"/>
      <c r="I15" s="898">
        <f>I28</f>
        <v>80.569999999999993</v>
      </c>
      <c r="J15" s="794" t="s">
        <v>262</v>
      </c>
      <c r="K15" s="50"/>
      <c r="L15"/>
    </row>
    <row r="16" spans="1:229" s="1" customFormat="1">
      <c r="A16" s="396" t="s">
        <v>524</v>
      </c>
      <c r="B16" s="209" t="s">
        <v>525</v>
      </c>
      <c r="C16" s="138" t="s">
        <v>24</v>
      </c>
      <c r="D16" s="397" t="s">
        <v>25</v>
      </c>
      <c r="E16" s="50"/>
      <c r="F16" s="1235">
        <v>1598</v>
      </c>
      <c r="G16" s="795" t="s">
        <v>261</v>
      </c>
      <c r="H16" s="68"/>
      <c r="I16" s="299">
        <v>1318</v>
      </c>
      <c r="J16" s="298" t="s">
        <v>262</v>
      </c>
      <c r="K16" s="50"/>
      <c r="L16"/>
    </row>
    <row r="17" spans="1:12" s="1" customFormat="1">
      <c r="A17" s="396" t="s">
        <v>526</v>
      </c>
      <c r="B17" s="209" t="s">
        <v>527</v>
      </c>
      <c r="C17" s="138" t="s">
        <v>24</v>
      </c>
      <c r="D17" s="397" t="s">
        <v>25</v>
      </c>
      <c r="E17" s="50"/>
      <c r="F17" s="1235">
        <v>3</v>
      </c>
      <c r="G17" s="795" t="s">
        <v>261</v>
      </c>
      <c r="H17" s="68"/>
      <c r="I17" s="299">
        <v>0</v>
      </c>
      <c r="J17" s="298" t="s">
        <v>262</v>
      </c>
      <c r="K17" s="50"/>
      <c r="L17"/>
    </row>
    <row r="18" spans="1:12" s="1" customFormat="1">
      <c r="A18" s="396" t="s">
        <v>528</v>
      </c>
      <c r="B18" s="209" t="s">
        <v>529</v>
      </c>
      <c r="C18" s="138" t="s">
        <v>24</v>
      </c>
      <c r="D18" s="397" t="s">
        <v>25</v>
      </c>
      <c r="E18" s="50"/>
      <c r="F18" s="1235">
        <v>2</v>
      </c>
      <c r="G18" s="795" t="s">
        <v>261</v>
      </c>
      <c r="H18" s="68"/>
      <c r="I18" s="297">
        <v>0</v>
      </c>
      <c r="J18" s="298" t="s">
        <v>262</v>
      </c>
      <c r="K18" s="50"/>
      <c r="L18"/>
    </row>
    <row r="19" spans="1:12" s="1" customFormat="1">
      <c r="A19" s="396" t="s">
        <v>530</v>
      </c>
      <c r="B19" s="209" t="s">
        <v>531</v>
      </c>
      <c r="C19" s="138" t="s">
        <v>24</v>
      </c>
      <c r="D19" s="397" t="s">
        <v>25</v>
      </c>
      <c r="E19" s="50"/>
      <c r="F19" s="1235" t="s">
        <v>532</v>
      </c>
      <c r="G19" s="795" t="s">
        <v>261</v>
      </c>
      <c r="H19" s="68"/>
      <c r="I19" s="297">
        <v>0</v>
      </c>
      <c r="J19" s="298" t="s">
        <v>262</v>
      </c>
      <c r="K19" s="50"/>
      <c r="L19"/>
    </row>
    <row r="20" spans="1:12" s="1" customFormat="1">
      <c r="A20" s="396" t="s">
        <v>533</v>
      </c>
      <c r="B20" s="209" t="s">
        <v>534</v>
      </c>
      <c r="C20" s="138" t="s">
        <v>30</v>
      </c>
      <c r="D20" s="397" t="s">
        <v>25</v>
      </c>
      <c r="E20" s="50"/>
      <c r="F20" s="1236">
        <v>0.72799999999999998</v>
      </c>
      <c r="G20" s="796" t="s">
        <v>20</v>
      </c>
      <c r="H20" s="68"/>
      <c r="I20" s="1237">
        <v>0.85</v>
      </c>
      <c r="J20" s="300" t="s">
        <v>262</v>
      </c>
      <c r="K20" s="50"/>
      <c r="L20"/>
    </row>
    <row r="21" spans="1:12" s="1" customFormat="1">
      <c r="A21" s="396" t="s">
        <v>535</v>
      </c>
      <c r="B21" s="209" t="s">
        <v>536</v>
      </c>
      <c r="C21" s="138" t="s">
        <v>30</v>
      </c>
      <c r="D21" s="397" t="s">
        <v>25</v>
      </c>
      <c r="E21" s="50"/>
      <c r="F21" s="1074">
        <v>0.79869999999999997</v>
      </c>
      <c r="G21" s="795" t="s">
        <v>20</v>
      </c>
      <c r="H21" s="68"/>
      <c r="I21" s="1075">
        <v>0.85940000000000005</v>
      </c>
      <c r="J21" s="298" t="s">
        <v>262</v>
      </c>
      <c r="K21" s="50"/>
      <c r="L21"/>
    </row>
    <row r="22" spans="1:12" s="1" customFormat="1">
      <c r="A22" s="396" t="s">
        <v>537</v>
      </c>
      <c r="B22" s="209" t="s">
        <v>538</v>
      </c>
      <c r="C22" s="138" t="s">
        <v>30</v>
      </c>
      <c r="D22" s="397" t="s">
        <v>539</v>
      </c>
      <c r="E22" s="50"/>
      <c r="F22" s="899">
        <f>'B5'!F17</f>
        <v>0.91695264241592311</v>
      </c>
      <c r="G22" s="379" t="s">
        <v>20</v>
      </c>
      <c r="H22" s="68"/>
      <c r="I22" s="899">
        <f>'B5'!I17</f>
        <v>0.94284375732021553</v>
      </c>
      <c r="J22" s="379" t="s">
        <v>262</v>
      </c>
      <c r="K22" s="50"/>
      <c r="L22"/>
    </row>
    <row r="23" spans="1:12" s="1" customFormat="1">
      <c r="A23" s="396" t="s">
        <v>540</v>
      </c>
      <c r="B23" s="209" t="s">
        <v>541</v>
      </c>
      <c r="C23" s="138" t="s">
        <v>30</v>
      </c>
      <c r="D23" s="397" t="s">
        <v>25</v>
      </c>
      <c r="E23" s="50"/>
      <c r="F23" s="1074">
        <v>0.56999999999999995</v>
      </c>
      <c r="G23" s="796" t="s">
        <v>20</v>
      </c>
      <c r="H23" s="68"/>
      <c r="I23" s="1074">
        <v>0.65</v>
      </c>
      <c r="J23" s="796" t="s">
        <v>262</v>
      </c>
      <c r="K23" s="50"/>
      <c r="L23"/>
    </row>
    <row r="24" spans="1:12" s="1" customFormat="1">
      <c r="A24" s="501" t="s">
        <v>542</v>
      </c>
      <c r="B24" s="454" t="s">
        <v>543</v>
      </c>
      <c r="C24" s="517" t="s">
        <v>30</v>
      </c>
      <c r="D24" s="518" t="s">
        <v>25</v>
      </c>
      <c r="E24" s="50"/>
      <c r="F24" s="1238">
        <v>0.33</v>
      </c>
      <c r="G24" s="797" t="s">
        <v>20</v>
      </c>
      <c r="H24" s="68"/>
      <c r="I24" s="1238">
        <v>0.65</v>
      </c>
      <c r="J24" s="797" t="s">
        <v>262</v>
      </c>
      <c r="K24" s="50"/>
      <c r="L24"/>
    </row>
    <row r="25" spans="1:12" s="1" customFormat="1">
      <c r="A25" s="50"/>
      <c r="C25" s="50"/>
      <c r="D25" s="50"/>
      <c r="E25" s="50"/>
      <c r="F25" s="68"/>
      <c r="G25" s="68"/>
      <c r="H25" s="68"/>
      <c r="I25" s="50"/>
      <c r="J25" s="50"/>
      <c r="K25" s="50"/>
      <c r="L25"/>
    </row>
    <row r="26" spans="1:12" s="1" customFormat="1" ht="15.5">
      <c r="A26" s="30"/>
      <c r="B26" s="31" t="s">
        <v>544</v>
      </c>
      <c r="C26" s="32"/>
      <c r="D26" s="33"/>
      <c r="E26" s="881"/>
      <c r="F26" s="68"/>
      <c r="G26" s="68"/>
      <c r="H26" s="68"/>
      <c r="I26" s="50"/>
      <c r="J26" s="50"/>
      <c r="K26" s="50"/>
      <c r="L26"/>
    </row>
    <row r="27" spans="1:12" s="1" customFormat="1" ht="12.65" customHeight="1">
      <c r="A27" s="139" t="s">
        <v>545</v>
      </c>
      <c r="B27" s="209" t="s">
        <v>546</v>
      </c>
      <c r="C27" s="149" t="s">
        <v>24</v>
      </c>
      <c r="D27" s="150" t="s">
        <v>25</v>
      </c>
      <c r="E27" s="881"/>
      <c r="F27" s="762" t="s">
        <v>547</v>
      </c>
      <c r="G27" s="870" t="s">
        <v>261</v>
      </c>
      <c r="H27" s="68"/>
      <c r="I27" s="793" t="s">
        <v>548</v>
      </c>
      <c r="J27" s="882" t="s">
        <v>262</v>
      </c>
      <c r="K27" s="50"/>
    </row>
    <row r="28" spans="1:12" s="1" customFormat="1">
      <c r="A28" s="139" t="s">
        <v>549</v>
      </c>
      <c r="B28" s="209" t="s">
        <v>550</v>
      </c>
      <c r="C28" s="149" t="s">
        <v>24</v>
      </c>
      <c r="D28" s="150" t="s">
        <v>31</v>
      </c>
      <c r="E28" s="50"/>
      <c r="F28" s="348">
        <f>ROUNDDOWN(F34+F29,2)</f>
        <v>74.489999999999995</v>
      </c>
      <c r="G28" s="883" t="s">
        <v>20</v>
      </c>
      <c r="H28" s="68"/>
      <c r="I28" s="348">
        <f>ROUNDDOWN(I34+I29,2)</f>
        <v>80.569999999999993</v>
      </c>
      <c r="J28" s="884" t="s">
        <v>262</v>
      </c>
      <c r="K28" s="27"/>
    </row>
    <row r="29" spans="1:12" s="1" customFormat="1">
      <c r="A29" s="139" t="s">
        <v>551</v>
      </c>
      <c r="B29" s="209" t="s">
        <v>552</v>
      </c>
      <c r="C29" s="149" t="s">
        <v>24</v>
      </c>
      <c r="D29" s="150" t="s">
        <v>25</v>
      </c>
      <c r="E29" s="50"/>
      <c r="F29" s="885">
        <v>39.25</v>
      </c>
      <c r="G29" s="883" t="s">
        <v>261</v>
      </c>
      <c r="H29" s="68"/>
      <c r="I29" s="297">
        <v>41.18</v>
      </c>
      <c r="J29" s="884" t="s">
        <v>262</v>
      </c>
      <c r="K29" s="27"/>
    </row>
    <row r="30" spans="1:12" s="1" customFormat="1">
      <c r="A30" s="139" t="s">
        <v>553</v>
      </c>
      <c r="B30" s="209" t="s">
        <v>554</v>
      </c>
      <c r="C30" s="149" t="s">
        <v>24</v>
      </c>
      <c r="D30" s="150" t="s">
        <v>25</v>
      </c>
      <c r="E30" s="50"/>
      <c r="F30" s="885">
        <v>10.69</v>
      </c>
      <c r="G30" s="883" t="s">
        <v>261</v>
      </c>
      <c r="H30" s="68"/>
      <c r="I30" s="297">
        <v>8.82</v>
      </c>
      <c r="J30" s="884" t="s">
        <v>262</v>
      </c>
      <c r="K30" s="50"/>
    </row>
    <row r="31" spans="1:12" s="1" customFormat="1">
      <c r="A31" s="139" t="s">
        <v>555</v>
      </c>
      <c r="B31" s="209" t="s">
        <v>556</v>
      </c>
      <c r="C31" s="149" t="s">
        <v>24</v>
      </c>
      <c r="D31" s="150" t="s">
        <v>25</v>
      </c>
      <c r="E31" s="50"/>
      <c r="F31" s="885">
        <v>0.03</v>
      </c>
      <c r="G31" s="883" t="s">
        <v>261</v>
      </c>
      <c r="H31" s="68"/>
      <c r="I31" s="1092">
        <v>0</v>
      </c>
      <c r="J31" s="884" t="s">
        <v>262</v>
      </c>
      <c r="K31" s="50"/>
    </row>
    <row r="32" spans="1:12" s="1" customFormat="1">
      <c r="A32" s="139" t="s">
        <v>557</v>
      </c>
      <c r="B32" s="209" t="s">
        <v>558</v>
      </c>
      <c r="C32" s="149" t="s">
        <v>24</v>
      </c>
      <c r="D32" s="150" t="s">
        <v>25</v>
      </c>
      <c r="E32" s="50"/>
      <c r="F32" s="885">
        <v>0.03</v>
      </c>
      <c r="G32" s="883" t="s">
        <v>261</v>
      </c>
      <c r="H32" s="68"/>
      <c r="I32" s="1092">
        <v>0</v>
      </c>
      <c r="J32" s="884" t="s">
        <v>262</v>
      </c>
      <c r="K32" s="50"/>
    </row>
    <row r="33" spans="1:14" s="1" customFormat="1">
      <c r="A33" s="139" t="s">
        <v>559</v>
      </c>
      <c r="B33" s="209" t="s">
        <v>560</v>
      </c>
      <c r="C33" s="149" t="s">
        <v>24</v>
      </c>
      <c r="D33" s="150" t="s">
        <v>25</v>
      </c>
      <c r="E33" s="50"/>
      <c r="F33" s="885">
        <v>0</v>
      </c>
      <c r="G33" s="883" t="s">
        <v>261</v>
      </c>
      <c r="H33" s="68"/>
      <c r="I33" s="1092">
        <v>0</v>
      </c>
      <c r="J33" s="884" t="s">
        <v>262</v>
      </c>
      <c r="K33" s="50"/>
    </row>
    <row r="34" spans="1:14" s="1" customFormat="1">
      <c r="A34" s="139" t="s">
        <v>561</v>
      </c>
      <c r="B34" s="209" t="s">
        <v>562</v>
      </c>
      <c r="C34" s="149" t="s">
        <v>24</v>
      </c>
      <c r="D34" s="150" t="s">
        <v>25</v>
      </c>
      <c r="E34" s="50"/>
      <c r="F34" s="892">
        <v>35.24</v>
      </c>
      <c r="G34" s="883" t="s">
        <v>20</v>
      </c>
      <c r="H34" s="68"/>
      <c r="I34" s="297">
        <v>39.39</v>
      </c>
      <c r="J34" s="884" t="s">
        <v>262</v>
      </c>
      <c r="K34" s="50"/>
    </row>
    <row r="35" spans="1:14" s="1" customFormat="1">
      <c r="A35" s="139" t="s">
        <v>563</v>
      </c>
      <c r="B35" s="209" t="s">
        <v>564</v>
      </c>
      <c r="C35" s="149" t="s">
        <v>24</v>
      </c>
      <c r="D35" s="150" t="s">
        <v>25</v>
      </c>
      <c r="E35" s="50"/>
      <c r="F35" s="885">
        <v>3.32</v>
      </c>
      <c r="G35" s="883" t="s">
        <v>20</v>
      </c>
      <c r="H35" s="68"/>
      <c r="I35" s="297">
        <v>2.5099999999999998</v>
      </c>
      <c r="J35" s="884" t="s">
        <v>262</v>
      </c>
      <c r="K35" s="50"/>
    </row>
    <row r="36" spans="1:14" s="1" customFormat="1">
      <c r="A36" s="139" t="s">
        <v>565</v>
      </c>
      <c r="B36" s="209" t="s">
        <v>566</v>
      </c>
      <c r="C36" s="149" t="s">
        <v>24</v>
      </c>
      <c r="D36" s="150" t="s">
        <v>25</v>
      </c>
      <c r="E36" s="50"/>
      <c r="F36" s="885">
        <v>3.34</v>
      </c>
      <c r="G36" s="883" t="s">
        <v>20</v>
      </c>
      <c r="H36" s="68"/>
      <c r="I36" s="297">
        <v>2.85</v>
      </c>
      <c r="J36" s="884" t="s">
        <v>262</v>
      </c>
      <c r="K36" s="50"/>
    </row>
    <row r="37" spans="1:14" s="1" customFormat="1">
      <c r="A37" s="139" t="s">
        <v>567</v>
      </c>
      <c r="B37" s="209" t="s">
        <v>568</v>
      </c>
      <c r="C37" s="149" t="s">
        <v>24</v>
      </c>
      <c r="D37" s="150" t="s">
        <v>25</v>
      </c>
      <c r="E37" s="50"/>
      <c r="F37" s="885">
        <v>1.69</v>
      </c>
      <c r="G37" s="883" t="s">
        <v>20</v>
      </c>
      <c r="H37" s="68"/>
      <c r="I37" s="297">
        <v>1.17</v>
      </c>
      <c r="J37" s="884" t="s">
        <v>262</v>
      </c>
      <c r="K37" s="50"/>
    </row>
    <row r="38" spans="1:14" s="1" customFormat="1">
      <c r="A38" s="139" t="s">
        <v>569</v>
      </c>
      <c r="B38" s="209" t="s">
        <v>570</v>
      </c>
      <c r="C38" s="149" t="s">
        <v>24</v>
      </c>
      <c r="D38" s="150" t="s">
        <v>25</v>
      </c>
      <c r="E38" s="50"/>
      <c r="F38" s="885">
        <v>2.5099999999999998</v>
      </c>
      <c r="G38" s="883" t="s">
        <v>20</v>
      </c>
      <c r="H38" s="68"/>
      <c r="I38" s="297">
        <v>2.04</v>
      </c>
      <c r="J38" s="884" t="s">
        <v>262</v>
      </c>
      <c r="K38" s="50"/>
    </row>
    <row r="39" spans="1:14" s="1" customFormat="1">
      <c r="A39" s="186" t="s">
        <v>571</v>
      </c>
      <c r="B39" s="210" t="s">
        <v>572</v>
      </c>
      <c r="C39" s="155" t="s">
        <v>24</v>
      </c>
      <c r="D39" s="56" t="s">
        <v>25</v>
      </c>
      <c r="E39" s="50"/>
      <c r="F39" s="763">
        <v>3.91</v>
      </c>
      <c r="G39" s="218" t="s">
        <v>20</v>
      </c>
      <c r="H39" s="68"/>
      <c r="I39" s="301">
        <v>2.04</v>
      </c>
      <c r="J39" s="218" t="s">
        <v>262</v>
      </c>
      <c r="K39" s="50"/>
    </row>
    <row r="40" spans="1:14" s="1" customFormat="1">
      <c r="A40" s="50"/>
      <c r="B40" s="204"/>
      <c r="C40" s="50"/>
      <c r="D40" s="50"/>
      <c r="E40" s="50"/>
      <c r="F40" s="50"/>
      <c r="G40" s="50"/>
      <c r="H40" s="302"/>
      <c r="I40" s="303"/>
      <c r="J40" s="68"/>
      <c r="K40" s="302"/>
      <c r="L40" s="68"/>
      <c r="M40" s="68"/>
      <c r="N40" s="68"/>
    </row>
    <row r="41" spans="1:14" s="1" customFormat="1" ht="12.65" customHeight="1">
      <c r="A41" s="50"/>
      <c r="B41" s="204"/>
      <c r="C41" s="50"/>
      <c r="D41" s="50"/>
      <c r="E41" s="50"/>
      <c r="F41" s="50"/>
      <c r="G41" s="50"/>
      <c r="H41" s="302"/>
      <c r="I41" s="303"/>
      <c r="J41" s="68"/>
      <c r="K41" s="302"/>
      <c r="L41" s="68"/>
      <c r="M41" s="68"/>
      <c r="N41" s="68"/>
    </row>
    <row r="42" spans="1:14" s="1" customFormat="1" ht="13" thickBot="1">
      <c r="A42" s="50"/>
      <c r="B42" s="204"/>
      <c r="C42" s="50"/>
      <c r="D42" s="50"/>
      <c r="E42" s="50"/>
      <c r="F42" s="50"/>
      <c r="G42" s="50"/>
      <c r="H42" s="302"/>
      <c r="I42" s="303"/>
      <c r="J42" s="68"/>
      <c r="K42" s="302"/>
      <c r="L42" s="68"/>
      <c r="M42" s="68"/>
      <c r="N42" s="68"/>
    </row>
    <row r="43" spans="1:14" s="1" customFormat="1">
      <c r="A43" s="1055" t="s">
        <v>45</v>
      </c>
      <c r="B43" s="1053"/>
      <c r="C43" s="1056"/>
      <c r="D43" s="422"/>
      <c r="E43" s="50"/>
      <c r="F43" s="50"/>
      <c r="G43" s="50"/>
      <c r="H43" s="302"/>
      <c r="I43" s="303"/>
      <c r="J43" s="68"/>
      <c r="K43" s="302"/>
      <c r="L43" s="68"/>
      <c r="M43" s="68"/>
      <c r="N43" s="68"/>
    </row>
    <row r="44" spans="1:14" s="1" customFormat="1">
      <c r="A44" s="1057"/>
      <c r="B44" s="1079"/>
      <c r="C44" s="1079"/>
      <c r="D44" s="1089"/>
      <c r="E44" s="50"/>
      <c r="F44" s="50"/>
      <c r="G44" s="50"/>
      <c r="H44" s="302"/>
      <c r="I44" s="303"/>
      <c r="J44" s="68"/>
      <c r="K44" s="302"/>
      <c r="L44" s="68"/>
      <c r="M44" s="68"/>
      <c r="N44" s="68"/>
    </row>
    <row r="45" spans="1:14" s="1" customFormat="1">
      <c r="A45" s="1059" t="s">
        <v>46</v>
      </c>
      <c r="B45" s="1080"/>
      <c r="C45" s="1079"/>
      <c r="D45" s="1089"/>
      <c r="E45" s="50"/>
      <c r="F45" s="50"/>
      <c r="G45" s="50"/>
      <c r="H45" s="302"/>
      <c r="I45" s="303"/>
      <c r="J45" s="68"/>
      <c r="K45" s="302"/>
      <c r="L45" s="68"/>
      <c r="M45" s="68"/>
      <c r="N45" s="68"/>
    </row>
    <row r="46" spans="1:14" s="1" customFormat="1">
      <c r="A46" s="1057"/>
      <c r="B46" s="1079"/>
      <c r="C46" s="1079"/>
      <c r="D46" s="1089"/>
      <c r="E46" s="50"/>
      <c r="F46" s="50"/>
      <c r="G46" s="50"/>
      <c r="H46" s="302"/>
      <c r="I46" s="303"/>
      <c r="J46" s="68"/>
      <c r="K46" s="302"/>
      <c r="L46" s="68"/>
      <c r="M46" s="68"/>
      <c r="N46" s="68"/>
    </row>
    <row r="47" spans="1:14" s="1" customFormat="1" ht="13" thickBot="1">
      <c r="A47" s="1060" t="s">
        <v>47</v>
      </c>
      <c r="B47" s="1084"/>
      <c r="C47" s="1061" t="s">
        <v>48</v>
      </c>
      <c r="D47" s="1076"/>
      <c r="E47" s="50"/>
      <c r="F47" s="50"/>
      <c r="G47" s="50"/>
      <c r="H47" s="302"/>
      <c r="I47" s="303"/>
      <c r="J47" s="68"/>
      <c r="K47" s="302"/>
      <c r="L47" s="68"/>
      <c r="M47" s="68"/>
      <c r="N47" s="68"/>
    </row>
    <row r="48" spans="1:14" s="1" customFormat="1">
      <c r="A48" s="50"/>
      <c r="B48" s="204"/>
      <c r="C48" s="50"/>
      <c r="D48" s="50"/>
      <c r="E48" s="50"/>
      <c r="F48" s="50"/>
      <c r="G48" s="50"/>
      <c r="H48" s="302"/>
      <c r="I48" s="303"/>
      <c r="J48" s="68"/>
      <c r="K48" s="302"/>
      <c r="L48" s="68"/>
      <c r="M48" s="68"/>
      <c r="N48" s="68"/>
    </row>
    <row r="49" spans="1:14" s="1" customFormat="1">
      <c r="A49" s="50"/>
      <c r="C49" s="50"/>
      <c r="D49" s="50"/>
      <c r="E49" s="50"/>
      <c r="F49" s="50"/>
      <c r="G49" s="50"/>
      <c r="H49" s="302"/>
      <c r="I49" s="303"/>
      <c r="J49" s="68"/>
      <c r="L49" s="68"/>
      <c r="M49" s="68"/>
      <c r="N49" s="68"/>
    </row>
    <row r="50" spans="1:14" s="1" customFormat="1" ht="15.5">
      <c r="A50" s="50"/>
      <c r="B50"/>
      <c r="C50" s="68"/>
      <c r="D50" s="68"/>
      <c r="E50" s="68"/>
      <c r="F50" s="68"/>
      <c r="G50" s="68"/>
      <c r="H50" s="28"/>
      <c r="I50" s="68"/>
      <c r="J50" s="68"/>
      <c r="K50" s="68"/>
    </row>
    <row r="51" spans="1:14" s="1" customFormat="1">
      <c r="G51" s="68"/>
      <c r="H51" s="68"/>
      <c r="I51" s="68"/>
      <c r="J51" s="68"/>
    </row>
    <row r="52" spans="1:14" s="1" customFormat="1">
      <c r="G52" s="68"/>
      <c r="H52" s="68"/>
      <c r="I52" s="68"/>
      <c r="J52" s="68"/>
    </row>
    <row r="53" spans="1:14" s="1" customFormat="1">
      <c r="G53" s="68"/>
      <c r="H53" s="68"/>
      <c r="I53" s="68"/>
      <c r="J53" s="68"/>
    </row>
    <row r="54" spans="1:14" s="1" customFormat="1">
      <c r="G54" s="68"/>
      <c r="H54" s="68"/>
      <c r="I54" s="68"/>
      <c r="J54" s="68"/>
    </row>
    <row r="55" spans="1:14" s="1" customFormat="1">
      <c r="G55" s="68"/>
      <c r="H55" s="68"/>
      <c r="I55" s="68"/>
      <c r="J55" s="68"/>
    </row>
    <row r="56" spans="1:14" s="1" customFormat="1">
      <c r="B56" s="68"/>
      <c r="C56" s="68"/>
      <c r="D56" s="68"/>
      <c r="E56" s="68"/>
      <c r="F56" s="68"/>
      <c r="G56" s="68"/>
      <c r="H56" s="68"/>
      <c r="I56" s="68"/>
      <c r="J56" s="68"/>
    </row>
    <row r="57" spans="1:14" s="1" customForma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</row>
  </sheetData>
  <mergeCells count="2">
    <mergeCell ref="F10:G11"/>
    <mergeCell ref="I10:J11"/>
  </mergeCells>
  <phoneticPr fontId="25" type="noConversion"/>
  <pageMargins left="0.25" right="0.25" top="0.75" bottom="0.75" header="0.3" footer="0.3"/>
  <pageSetup paperSize="8" orientation="landscape" r:id="rId1"/>
  <headerFooter>
    <oddFooter>&amp;L&amp;1#&amp;"Arial"&amp;11&amp;K000000SW Private Commercial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092E-DBDA-43A4-97B7-345F545915AE}">
  <dimension ref="A1:K130"/>
  <sheetViews>
    <sheetView zoomScaleNormal="100" workbookViewId="0">
      <selection sqref="A1:XFD1048576"/>
    </sheetView>
  </sheetViews>
  <sheetFormatPr defaultColWidth="8.7265625" defaultRowHeight="12.5"/>
  <cols>
    <col min="1" max="1" width="9.1796875" style="68" bestFit="1" customWidth="1"/>
    <col min="2" max="2" width="92.7265625" style="68" bestFit="1" customWidth="1"/>
    <col min="3" max="5" width="8.7265625" style="68"/>
    <col min="6" max="6" width="12.81640625" style="68" customWidth="1"/>
    <col min="7" max="7" width="5.81640625" style="68" customWidth="1"/>
    <col min="8" max="8" width="8.7265625" style="68"/>
    <col min="9" max="9" width="12.26953125" style="68" customWidth="1"/>
    <col min="10" max="10" width="5.26953125" style="68" customWidth="1"/>
    <col min="11" max="11" width="8.7265625" style="68"/>
    <col min="12" max="12" width="8.7265625" style="68" customWidth="1"/>
    <col min="13" max="13" width="8.7265625" style="68"/>
    <col min="14" max="14" width="8.7265625" style="68" customWidth="1"/>
    <col min="15" max="16384" width="8.7265625" style="68"/>
  </cols>
  <sheetData>
    <row r="1" spans="1:11" ht="20">
      <c r="A1" s="38" t="s">
        <v>0</v>
      </c>
      <c r="B1" s="38"/>
      <c r="C1" s="38"/>
      <c r="D1" s="38"/>
      <c r="E1" s="38"/>
    </row>
    <row r="2" spans="1:11" ht="20">
      <c r="A2" s="4"/>
      <c r="B2" s="1"/>
      <c r="C2" s="1"/>
      <c r="D2" s="1"/>
      <c r="E2" s="1"/>
    </row>
    <row r="3" spans="1:11" ht="2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893"/>
    </row>
    <row r="6" spans="1:11" ht="20">
      <c r="A6" s="40" t="s">
        <v>2</v>
      </c>
      <c r="B6" s="10"/>
    </row>
    <row r="7" spans="1:11" ht="20">
      <c r="A7" s="11" t="s">
        <v>573</v>
      </c>
      <c r="B7" s="12"/>
      <c r="C7" s="51"/>
      <c r="D7" s="51"/>
      <c r="E7" s="51"/>
    </row>
    <row r="8" spans="1:11" ht="15.5">
      <c r="A8" s="8"/>
      <c r="B8" s="1"/>
      <c r="C8" s="1"/>
      <c r="D8" s="1"/>
      <c r="E8" s="1"/>
    </row>
    <row r="9" spans="1:11" ht="15.5">
      <c r="A9" s="8"/>
      <c r="B9" s="1"/>
      <c r="C9" s="1"/>
      <c r="D9" s="1"/>
      <c r="E9" s="1"/>
    </row>
    <row r="10" spans="1:11" ht="15.5">
      <c r="A10" s="14" t="s">
        <v>4</v>
      </c>
      <c r="B10" s="183" t="s">
        <v>5</v>
      </c>
      <c r="C10" s="16" t="s">
        <v>6</v>
      </c>
      <c r="D10" s="17" t="s">
        <v>7</v>
      </c>
      <c r="E10" s="1"/>
      <c r="F10" s="1249" t="s">
        <v>381</v>
      </c>
      <c r="G10" s="1250"/>
      <c r="I10" s="1249" t="s">
        <v>8</v>
      </c>
      <c r="J10" s="1250"/>
    </row>
    <row r="11" spans="1:11" ht="15.5">
      <c r="A11" s="19" t="s">
        <v>10</v>
      </c>
      <c r="B11" s="20"/>
      <c r="C11" s="21"/>
      <c r="D11" s="22" t="s">
        <v>11</v>
      </c>
      <c r="E11" s="1"/>
      <c r="F11" s="1251"/>
      <c r="G11" s="1252"/>
      <c r="I11" s="1251"/>
      <c r="J11" s="1252"/>
    </row>
    <row r="12" spans="1:11" ht="16" thickBot="1">
      <c r="A12" s="23"/>
      <c r="B12" s="184"/>
      <c r="C12" s="25"/>
      <c r="D12" s="26"/>
      <c r="E12" s="1"/>
      <c r="F12" s="319" t="s">
        <v>382</v>
      </c>
      <c r="G12" s="937" t="s">
        <v>13</v>
      </c>
      <c r="H12" s="251"/>
      <c r="I12" s="36" t="s">
        <v>12</v>
      </c>
      <c r="J12" s="936" t="s">
        <v>13</v>
      </c>
    </row>
    <row r="13" spans="1:11" ht="13" thickBot="1">
      <c r="E13" s="1"/>
    </row>
    <row r="14" spans="1:11" ht="56.25" customHeight="1">
      <c r="A14" s="827"/>
      <c r="B14" s="372" t="s">
        <v>574</v>
      </c>
      <c r="C14" s="32"/>
      <c r="D14" s="33"/>
      <c r="E14" s="1"/>
    </row>
    <row r="15" spans="1:11">
      <c r="A15" s="185" t="s">
        <v>575</v>
      </c>
      <c r="B15" s="52" t="s">
        <v>576</v>
      </c>
      <c r="C15" s="137" t="s">
        <v>24</v>
      </c>
      <c r="D15" s="53" t="s">
        <v>25</v>
      </c>
      <c r="E15" s="1"/>
      <c r="F15" s="352">
        <v>0</v>
      </c>
      <c r="G15" s="353" t="s">
        <v>26</v>
      </c>
      <c r="I15" s="352">
        <v>0</v>
      </c>
      <c r="J15" s="353" t="s">
        <v>26</v>
      </c>
    </row>
    <row r="16" spans="1:11">
      <c r="A16" s="139" t="s">
        <v>577</v>
      </c>
      <c r="B16" s="54" t="s">
        <v>578</v>
      </c>
      <c r="C16" s="138" t="s">
        <v>24</v>
      </c>
      <c r="D16" s="55" t="s">
        <v>25</v>
      </c>
      <c r="E16" s="1"/>
      <c r="F16" s="354">
        <v>12</v>
      </c>
      <c r="G16" s="355" t="s">
        <v>261</v>
      </c>
      <c r="I16" s="354">
        <v>6</v>
      </c>
      <c r="J16" s="355" t="s">
        <v>261</v>
      </c>
    </row>
    <row r="17" spans="1:10">
      <c r="A17" s="139" t="s">
        <v>579</v>
      </c>
      <c r="B17" s="54" t="s">
        <v>1489</v>
      </c>
      <c r="C17" s="138" t="s">
        <v>24</v>
      </c>
      <c r="D17" s="55" t="s">
        <v>31</v>
      </c>
      <c r="E17" s="1"/>
      <c r="F17" s="356">
        <f>SUM(F15:F16)</f>
        <v>12</v>
      </c>
      <c r="G17" s="355" t="s">
        <v>261</v>
      </c>
      <c r="I17" s="356">
        <f>SUM(I15:I16)</f>
        <v>6</v>
      </c>
      <c r="J17" s="355" t="s">
        <v>261</v>
      </c>
    </row>
    <row r="18" spans="1:10">
      <c r="A18" s="186" t="s">
        <v>580</v>
      </c>
      <c r="B18" s="154" t="s">
        <v>581</v>
      </c>
      <c r="C18" s="155" t="s">
        <v>582</v>
      </c>
      <c r="D18" s="56" t="s">
        <v>25</v>
      </c>
      <c r="E18" s="1"/>
      <c r="F18" s="357">
        <v>390</v>
      </c>
      <c r="G18" s="358" t="s">
        <v>261</v>
      </c>
      <c r="I18" s="357">
        <v>180</v>
      </c>
      <c r="J18" s="358" t="s">
        <v>261</v>
      </c>
    </row>
    <row r="19" spans="1:10">
      <c r="E19" s="1"/>
    </row>
    <row r="20" spans="1:10" ht="45" customHeight="1" thickBot="1">
      <c r="A20" s="827"/>
      <c r="B20" s="372" t="s">
        <v>583</v>
      </c>
      <c r="C20" s="32"/>
      <c r="D20" s="33"/>
      <c r="E20" s="1"/>
    </row>
    <row r="21" spans="1:10">
      <c r="A21" s="499" t="s">
        <v>584</v>
      </c>
      <c r="B21" s="500" t="s">
        <v>585</v>
      </c>
      <c r="C21" s="452" t="s">
        <v>24</v>
      </c>
      <c r="D21" s="453" t="s">
        <v>25</v>
      </c>
      <c r="E21" s="1"/>
      <c r="F21" s="352">
        <v>0</v>
      </c>
      <c r="G21" s="353" t="s">
        <v>26</v>
      </c>
      <c r="I21" s="352">
        <v>0</v>
      </c>
      <c r="J21" s="353" t="s">
        <v>26</v>
      </c>
    </row>
    <row r="22" spans="1:10">
      <c r="A22" s="396" t="s">
        <v>586</v>
      </c>
      <c r="B22" s="54" t="s">
        <v>587</v>
      </c>
      <c r="C22" s="138" t="s">
        <v>24</v>
      </c>
      <c r="D22" s="397" t="s">
        <v>25</v>
      </c>
      <c r="E22" s="1"/>
      <c r="F22" s="354">
        <v>58</v>
      </c>
      <c r="G22" s="355" t="s">
        <v>261</v>
      </c>
      <c r="I22" s="354">
        <v>1872</v>
      </c>
      <c r="J22" s="355" t="s">
        <v>261</v>
      </c>
    </row>
    <row r="23" spans="1:10">
      <c r="A23" s="396" t="s">
        <v>588</v>
      </c>
      <c r="B23" s="54" t="s">
        <v>589</v>
      </c>
      <c r="C23" s="138" t="s">
        <v>24</v>
      </c>
      <c r="D23" s="397" t="s">
        <v>25</v>
      </c>
      <c r="E23" s="1"/>
      <c r="F23" s="106" t="s">
        <v>27</v>
      </c>
      <c r="G23" s="74" t="s">
        <v>225</v>
      </c>
      <c r="I23" s="106" t="s">
        <v>27</v>
      </c>
      <c r="J23" s="74" t="s">
        <v>225</v>
      </c>
    </row>
    <row r="24" spans="1:10">
      <c r="A24" s="396" t="s">
        <v>590</v>
      </c>
      <c r="B24" s="54" t="s">
        <v>591</v>
      </c>
      <c r="C24" s="138" t="s">
        <v>24</v>
      </c>
      <c r="D24" s="397" t="s">
        <v>25</v>
      </c>
      <c r="E24" s="1"/>
      <c r="F24" s="106" t="s">
        <v>27</v>
      </c>
      <c r="G24" s="74" t="s">
        <v>225</v>
      </c>
      <c r="I24" s="106" t="s">
        <v>27</v>
      </c>
      <c r="J24" s="74" t="s">
        <v>225</v>
      </c>
    </row>
    <row r="25" spans="1:10">
      <c r="A25" s="396" t="s">
        <v>592</v>
      </c>
      <c r="B25" s="54" t="s">
        <v>593</v>
      </c>
      <c r="C25" s="138" t="s">
        <v>24</v>
      </c>
      <c r="D25" s="397" t="s">
        <v>25</v>
      </c>
      <c r="E25" s="1"/>
      <c r="F25" s="106" t="s">
        <v>27</v>
      </c>
      <c r="G25" s="74" t="s">
        <v>225</v>
      </c>
      <c r="I25" s="106" t="s">
        <v>27</v>
      </c>
      <c r="J25" s="74" t="s">
        <v>225</v>
      </c>
    </row>
    <row r="26" spans="1:10">
      <c r="A26" s="396" t="s">
        <v>594</v>
      </c>
      <c r="B26" s="54" t="s">
        <v>595</v>
      </c>
      <c r="C26" s="138" t="s">
        <v>24</v>
      </c>
      <c r="D26" s="397" t="s">
        <v>25</v>
      </c>
      <c r="E26" s="1"/>
      <c r="F26" s="106" t="s">
        <v>27</v>
      </c>
      <c r="G26" s="74" t="s">
        <v>225</v>
      </c>
      <c r="I26" s="106" t="s">
        <v>27</v>
      </c>
      <c r="J26" s="74" t="s">
        <v>225</v>
      </c>
    </row>
    <row r="27" spans="1:10">
      <c r="A27" s="396" t="s">
        <v>596</v>
      </c>
      <c r="B27" s="54" t="s">
        <v>1490</v>
      </c>
      <c r="C27" s="138" t="s">
        <v>24</v>
      </c>
      <c r="D27" s="397" t="s">
        <v>25</v>
      </c>
      <c r="E27" s="1"/>
      <c r="F27" s="359">
        <f>SUM(F21:F26)</f>
        <v>58</v>
      </c>
      <c r="G27" s="360" t="s">
        <v>261</v>
      </c>
      <c r="I27" s="359">
        <f>SUM(I21:I26)</f>
        <v>1872</v>
      </c>
      <c r="J27" s="360" t="s">
        <v>261</v>
      </c>
    </row>
    <row r="28" spans="1:10" ht="13" thickBot="1">
      <c r="A28" s="501" t="s">
        <v>597</v>
      </c>
      <c r="B28" s="466" t="s">
        <v>598</v>
      </c>
      <c r="C28" s="399" t="s">
        <v>582</v>
      </c>
      <c r="D28" s="400" t="s">
        <v>25</v>
      </c>
      <c r="E28" s="1"/>
      <c r="F28" s="357">
        <v>2275</v>
      </c>
      <c r="G28" s="358" t="s">
        <v>261</v>
      </c>
      <c r="I28" s="357">
        <v>324479.24</v>
      </c>
      <c r="J28" s="358" t="s">
        <v>261</v>
      </c>
    </row>
    <row r="29" spans="1:10" ht="13" thickBot="1">
      <c r="E29" s="1"/>
    </row>
    <row r="30" spans="1:10" ht="42" customHeight="1">
      <c r="A30" s="827"/>
      <c r="B30" s="372" t="s">
        <v>599</v>
      </c>
      <c r="C30" s="32"/>
      <c r="D30" s="33"/>
      <c r="E30" s="1"/>
    </row>
    <row r="31" spans="1:10">
      <c r="A31" s="499" t="s">
        <v>600</v>
      </c>
      <c r="B31" s="502" t="s">
        <v>601</v>
      </c>
      <c r="C31" s="452" t="s">
        <v>24</v>
      </c>
      <c r="D31" s="453" t="s">
        <v>25</v>
      </c>
      <c r="E31" s="1"/>
      <c r="F31" s="108">
        <v>124</v>
      </c>
      <c r="G31" s="77" t="s">
        <v>261</v>
      </c>
      <c r="I31" s="108">
        <v>171</v>
      </c>
      <c r="J31" s="77" t="s">
        <v>261</v>
      </c>
    </row>
    <row r="32" spans="1:10">
      <c r="A32" s="396" t="s">
        <v>602</v>
      </c>
      <c r="B32" s="211" t="s">
        <v>603</v>
      </c>
      <c r="C32" s="138" t="s">
        <v>24</v>
      </c>
      <c r="D32" s="397" t="s">
        <v>25</v>
      </c>
      <c r="E32" s="1"/>
      <c r="F32" s="361">
        <v>111</v>
      </c>
      <c r="G32" s="360" t="s">
        <v>261</v>
      </c>
      <c r="I32" s="361">
        <v>163</v>
      </c>
      <c r="J32" s="360" t="s">
        <v>261</v>
      </c>
    </row>
    <row r="33" spans="1:10">
      <c r="A33" s="396" t="s">
        <v>604</v>
      </c>
      <c r="B33" s="211" t="s">
        <v>605</v>
      </c>
      <c r="C33" s="138" t="s">
        <v>582</v>
      </c>
      <c r="D33" s="397" t="s">
        <v>25</v>
      </c>
      <c r="E33" s="1"/>
      <c r="F33" s="362">
        <v>36000.300000000003</v>
      </c>
      <c r="G33" s="153" t="s">
        <v>261</v>
      </c>
      <c r="I33" s="362">
        <v>51465.94</v>
      </c>
      <c r="J33" s="74" t="s">
        <v>261</v>
      </c>
    </row>
    <row r="34" spans="1:10">
      <c r="A34" s="396" t="s">
        <v>606</v>
      </c>
      <c r="B34" s="211" t="s">
        <v>607</v>
      </c>
      <c r="C34" s="138" t="s">
        <v>582</v>
      </c>
      <c r="D34" s="397" t="s">
        <v>25</v>
      </c>
      <c r="E34" s="1"/>
      <c r="F34" s="363">
        <v>30138.26</v>
      </c>
      <c r="G34" s="360" t="s">
        <v>261</v>
      </c>
      <c r="I34" s="363">
        <v>45536.62</v>
      </c>
      <c r="J34" s="360" t="s">
        <v>261</v>
      </c>
    </row>
    <row r="35" spans="1:10">
      <c r="A35" s="396" t="s">
        <v>608</v>
      </c>
      <c r="B35" s="211" t="s">
        <v>609</v>
      </c>
      <c r="C35" s="138" t="s">
        <v>24</v>
      </c>
      <c r="D35" s="397" t="s">
        <v>25</v>
      </c>
      <c r="E35" s="1"/>
      <c r="F35" s="106" t="s">
        <v>27</v>
      </c>
      <c r="G35" s="153" t="s">
        <v>225</v>
      </c>
      <c r="I35" s="106" t="s">
        <v>27</v>
      </c>
      <c r="J35" s="74" t="s">
        <v>225</v>
      </c>
    </row>
    <row r="36" spans="1:10">
      <c r="A36" s="396" t="s">
        <v>610</v>
      </c>
      <c r="B36" s="211" t="s">
        <v>611</v>
      </c>
      <c r="C36" s="138" t="s">
        <v>24</v>
      </c>
      <c r="D36" s="397" t="s">
        <v>25</v>
      </c>
      <c r="E36" s="1"/>
      <c r="F36" s="361">
        <v>110</v>
      </c>
      <c r="G36" s="360" t="s">
        <v>261</v>
      </c>
      <c r="I36" s="361">
        <v>107</v>
      </c>
      <c r="J36" s="360" t="s">
        <v>261</v>
      </c>
    </row>
    <row r="37" spans="1:10">
      <c r="A37" s="396" t="s">
        <v>612</v>
      </c>
      <c r="B37" s="211" t="s">
        <v>613</v>
      </c>
      <c r="C37" s="138" t="s">
        <v>582</v>
      </c>
      <c r="D37" s="397" t="s">
        <v>25</v>
      </c>
      <c r="E37" s="1"/>
      <c r="F37" s="106" t="s">
        <v>27</v>
      </c>
      <c r="G37" s="153" t="s">
        <v>225</v>
      </c>
      <c r="I37" s="106" t="s">
        <v>27</v>
      </c>
      <c r="J37" s="74" t="s">
        <v>225</v>
      </c>
    </row>
    <row r="38" spans="1:10">
      <c r="A38" s="501" t="s">
        <v>614</v>
      </c>
      <c r="B38" s="503" t="s">
        <v>615</v>
      </c>
      <c r="C38" s="399" t="s">
        <v>582</v>
      </c>
      <c r="D38" s="400" t="s">
        <v>25</v>
      </c>
      <c r="E38" s="1"/>
      <c r="F38" s="364">
        <v>78016.259999999995</v>
      </c>
      <c r="G38" s="365" t="s">
        <v>261</v>
      </c>
      <c r="I38" s="364">
        <v>69314.33</v>
      </c>
      <c r="J38" s="365" t="s">
        <v>261</v>
      </c>
    </row>
    <row r="39" spans="1:10">
      <c r="E39" s="1"/>
    </row>
    <row r="40" spans="1:10" ht="38.25" customHeight="1">
      <c r="A40" s="827"/>
      <c r="B40" s="372" t="s">
        <v>616</v>
      </c>
      <c r="C40" s="32"/>
      <c r="D40" s="33"/>
      <c r="E40" s="1"/>
    </row>
    <row r="41" spans="1:10">
      <c r="A41" s="499" t="s">
        <v>617</v>
      </c>
      <c r="B41" s="500" t="s">
        <v>618</v>
      </c>
      <c r="C41" s="452" t="s">
        <v>24</v>
      </c>
      <c r="D41" s="453" t="s">
        <v>25</v>
      </c>
      <c r="E41" s="1"/>
      <c r="F41" s="105">
        <v>8</v>
      </c>
      <c r="G41" s="353" t="s">
        <v>261</v>
      </c>
      <c r="I41" s="105">
        <v>10</v>
      </c>
      <c r="J41" s="353" t="s">
        <v>261</v>
      </c>
    </row>
    <row r="42" spans="1:10">
      <c r="A42" s="396" t="s">
        <v>619</v>
      </c>
      <c r="B42" s="54" t="s">
        <v>620</v>
      </c>
      <c r="C42" s="138" t="s">
        <v>582</v>
      </c>
      <c r="D42" s="397" t="s">
        <v>25</v>
      </c>
      <c r="E42" s="1"/>
      <c r="F42" s="366">
        <v>1284.3</v>
      </c>
      <c r="G42" s="360" t="s">
        <v>261</v>
      </c>
      <c r="I42" s="366">
        <v>1922.6</v>
      </c>
      <c r="J42" s="360" t="s">
        <v>261</v>
      </c>
    </row>
    <row r="43" spans="1:10">
      <c r="A43" s="396" t="s">
        <v>621</v>
      </c>
      <c r="B43" s="54" t="s">
        <v>622</v>
      </c>
      <c r="C43" s="138" t="s">
        <v>24</v>
      </c>
      <c r="D43" s="397" t="s">
        <v>25</v>
      </c>
      <c r="E43" s="1"/>
      <c r="F43" s="106" t="s">
        <v>27</v>
      </c>
      <c r="G43" s="360" t="s">
        <v>225</v>
      </c>
      <c r="I43" s="106" t="s">
        <v>27</v>
      </c>
      <c r="J43" s="360" t="s">
        <v>225</v>
      </c>
    </row>
    <row r="44" spans="1:10">
      <c r="A44" s="501" t="s">
        <v>623</v>
      </c>
      <c r="B44" s="466" t="s">
        <v>624</v>
      </c>
      <c r="C44" s="399" t="s">
        <v>582</v>
      </c>
      <c r="D44" s="400" t="s">
        <v>25</v>
      </c>
      <c r="E44" s="1"/>
      <c r="F44" s="107" t="s">
        <v>27</v>
      </c>
      <c r="G44" s="365" t="s">
        <v>225</v>
      </c>
      <c r="I44" s="107" t="s">
        <v>27</v>
      </c>
      <c r="J44" s="365" t="s">
        <v>225</v>
      </c>
    </row>
    <row r="45" spans="1:10" ht="13" thickBot="1">
      <c r="E45" s="1"/>
    </row>
    <row r="46" spans="1:10" ht="43.5" customHeight="1" thickBot="1">
      <c r="A46" s="827"/>
      <c r="B46" s="372" t="s">
        <v>625</v>
      </c>
      <c r="C46" s="32"/>
      <c r="D46" s="33"/>
      <c r="E46" s="1"/>
    </row>
    <row r="47" spans="1:10">
      <c r="A47" s="505" t="s">
        <v>626</v>
      </c>
      <c r="B47" s="375" t="s">
        <v>627</v>
      </c>
      <c r="C47" s="376" t="s">
        <v>24</v>
      </c>
      <c r="D47" s="390" t="s">
        <v>25</v>
      </c>
      <c r="E47" s="1"/>
      <c r="F47" s="352">
        <v>0</v>
      </c>
      <c r="G47" s="367" t="s">
        <v>26</v>
      </c>
      <c r="I47" s="352">
        <v>0</v>
      </c>
      <c r="J47" s="367" t="s">
        <v>26</v>
      </c>
    </row>
    <row r="48" spans="1:10">
      <c r="A48" s="506" t="s">
        <v>628</v>
      </c>
      <c r="B48" s="373" t="s">
        <v>629</v>
      </c>
      <c r="C48" s="374" t="s">
        <v>24</v>
      </c>
      <c r="D48" s="391" t="s">
        <v>25</v>
      </c>
      <c r="E48" s="1"/>
      <c r="F48" s="361">
        <v>0</v>
      </c>
      <c r="G48" s="368" t="s">
        <v>26</v>
      </c>
      <c r="I48" s="361">
        <v>0</v>
      </c>
      <c r="J48" s="368" t="s">
        <v>26</v>
      </c>
    </row>
    <row r="49" spans="1:10">
      <c r="A49" s="506" t="s">
        <v>630</v>
      </c>
      <c r="B49" s="373" t="s">
        <v>631</v>
      </c>
      <c r="C49" s="374" t="s">
        <v>24</v>
      </c>
      <c r="D49" s="391" t="s">
        <v>31</v>
      </c>
      <c r="E49" s="1"/>
      <c r="F49" s="361">
        <v>0</v>
      </c>
      <c r="G49" s="368" t="s">
        <v>26</v>
      </c>
      <c r="I49" s="361">
        <v>0</v>
      </c>
      <c r="J49" s="368" t="s">
        <v>26</v>
      </c>
    </row>
    <row r="50" spans="1:10">
      <c r="A50" s="506" t="s">
        <v>632</v>
      </c>
      <c r="B50" s="373" t="s">
        <v>633</v>
      </c>
      <c r="C50" s="374" t="s">
        <v>24</v>
      </c>
      <c r="D50" s="391" t="s">
        <v>31</v>
      </c>
      <c r="E50" s="1"/>
      <c r="F50" s="828">
        <f>SUM(F48:F49)</f>
        <v>0</v>
      </c>
      <c r="G50" s="368" t="s">
        <v>26</v>
      </c>
      <c r="I50" s="828">
        <f>SUM(I48:I49)</f>
        <v>0</v>
      </c>
      <c r="J50" s="368" t="s">
        <v>26</v>
      </c>
    </row>
    <row r="51" spans="1:10">
      <c r="A51" s="507" t="s">
        <v>634</v>
      </c>
      <c r="B51" s="377" t="s">
        <v>635</v>
      </c>
      <c r="C51" s="378" t="s">
        <v>582</v>
      </c>
      <c r="D51" s="392" t="s">
        <v>25</v>
      </c>
      <c r="E51" s="1"/>
      <c r="F51" s="852">
        <v>0</v>
      </c>
      <c r="G51" s="369" t="s">
        <v>26</v>
      </c>
      <c r="I51" s="364">
        <v>0</v>
      </c>
      <c r="J51" s="369" t="s">
        <v>26</v>
      </c>
    </row>
    <row r="52" spans="1:10" ht="13" thickBot="1">
      <c r="E52" s="1"/>
    </row>
    <row r="53" spans="1:10" ht="31.5" customHeight="1" thickBot="1">
      <c r="A53" s="827"/>
      <c r="B53" s="372" t="s">
        <v>636</v>
      </c>
      <c r="C53" s="32"/>
      <c r="D53" s="33"/>
      <c r="E53" s="1"/>
    </row>
    <row r="54" spans="1:10">
      <c r="A54" s="505" t="s">
        <v>637</v>
      </c>
      <c r="B54" s="375" t="s">
        <v>627</v>
      </c>
      <c r="C54" s="376" t="s">
        <v>24</v>
      </c>
      <c r="D54" s="390" t="s">
        <v>25</v>
      </c>
      <c r="E54" s="1"/>
      <c r="F54" s="352">
        <v>0</v>
      </c>
      <c r="G54" s="353" t="s">
        <v>26</v>
      </c>
      <c r="I54" s="352">
        <v>0</v>
      </c>
      <c r="J54" s="353" t="s">
        <v>26</v>
      </c>
    </row>
    <row r="55" spans="1:10">
      <c r="A55" s="506" t="s">
        <v>638</v>
      </c>
      <c r="B55" s="373" t="s">
        <v>629</v>
      </c>
      <c r="C55" s="374" t="s">
        <v>24</v>
      </c>
      <c r="D55" s="391" t="s">
        <v>25</v>
      </c>
      <c r="E55" s="1"/>
      <c r="F55" s="354">
        <v>0</v>
      </c>
      <c r="G55" s="355" t="s">
        <v>26</v>
      </c>
      <c r="I55" s="354">
        <v>0</v>
      </c>
      <c r="J55" s="355" t="s">
        <v>26</v>
      </c>
    </row>
    <row r="56" spans="1:10">
      <c r="A56" s="506" t="s">
        <v>639</v>
      </c>
      <c r="B56" s="373" t="s">
        <v>631</v>
      </c>
      <c r="C56" s="374" t="s">
        <v>24</v>
      </c>
      <c r="D56" s="391" t="s">
        <v>25</v>
      </c>
      <c r="E56" s="1"/>
      <c r="F56" s="354">
        <v>0</v>
      </c>
      <c r="G56" s="355" t="s">
        <v>26</v>
      </c>
      <c r="I56" s="354">
        <v>0</v>
      </c>
      <c r="J56" s="355" t="s">
        <v>26</v>
      </c>
    </row>
    <row r="57" spans="1:10">
      <c r="A57" s="506" t="s">
        <v>640</v>
      </c>
      <c r="B57" s="373" t="s">
        <v>633</v>
      </c>
      <c r="C57" s="374" t="s">
        <v>24</v>
      </c>
      <c r="D57" s="391" t="s">
        <v>31</v>
      </c>
      <c r="E57" s="1"/>
      <c r="F57" s="356">
        <f>SUM(F55:F56)</f>
        <v>0</v>
      </c>
      <c r="G57" s="355" t="s">
        <v>26</v>
      </c>
      <c r="I57" s="356">
        <f>SUM(I55:I56)</f>
        <v>0</v>
      </c>
      <c r="J57" s="355" t="s">
        <v>26</v>
      </c>
    </row>
    <row r="58" spans="1:10">
      <c r="A58" s="507" t="s">
        <v>641</v>
      </c>
      <c r="B58" s="377" t="s">
        <v>635</v>
      </c>
      <c r="C58" s="378" t="s">
        <v>582</v>
      </c>
      <c r="D58" s="392" t="s">
        <v>25</v>
      </c>
      <c r="E58" s="1"/>
      <c r="F58" s="1046">
        <v>0</v>
      </c>
      <c r="G58" s="358" t="s">
        <v>26</v>
      </c>
      <c r="I58" s="357">
        <v>0</v>
      </c>
      <c r="J58" s="358" t="s">
        <v>26</v>
      </c>
    </row>
    <row r="59" spans="1:10" ht="13" thickBot="1">
      <c r="E59" s="1"/>
    </row>
    <row r="60" spans="1:10" ht="30" customHeight="1" thickBot="1">
      <c r="A60" s="827"/>
      <c r="B60" s="372" t="s">
        <v>642</v>
      </c>
      <c r="C60" s="32"/>
      <c r="D60" s="33"/>
      <c r="E60" s="1"/>
    </row>
    <row r="61" spans="1:10" ht="12.65" customHeight="1">
      <c r="A61" s="505" t="s">
        <v>643</v>
      </c>
      <c r="B61" s="375" t="s">
        <v>644</v>
      </c>
      <c r="C61" s="376" t="s">
        <v>24</v>
      </c>
      <c r="D61" s="390" t="s">
        <v>25</v>
      </c>
      <c r="E61" s="1"/>
      <c r="F61" s="108">
        <v>2487</v>
      </c>
      <c r="G61" s="77" t="s">
        <v>21</v>
      </c>
      <c r="I61" s="108">
        <v>4226</v>
      </c>
      <c r="J61" s="77" t="s">
        <v>261</v>
      </c>
    </row>
    <row r="62" spans="1:10" ht="12.65" customHeight="1">
      <c r="A62" s="506" t="s">
        <v>645</v>
      </c>
      <c r="B62" s="373" t="s">
        <v>646</v>
      </c>
      <c r="C62" s="374" t="s">
        <v>30</v>
      </c>
      <c r="D62" s="391" t="s">
        <v>25</v>
      </c>
      <c r="E62" s="1"/>
      <c r="F62" s="370">
        <v>0.98629999999999995</v>
      </c>
      <c r="G62" s="153" t="s">
        <v>21</v>
      </c>
      <c r="I62" s="370" t="s">
        <v>27</v>
      </c>
      <c r="J62" s="153" t="s">
        <v>647</v>
      </c>
    </row>
    <row r="63" spans="1:10" ht="12.65" customHeight="1">
      <c r="A63" s="506" t="s">
        <v>648</v>
      </c>
      <c r="B63" s="373" t="s">
        <v>649</v>
      </c>
      <c r="C63" s="374" t="s">
        <v>24</v>
      </c>
      <c r="D63" s="391" t="s">
        <v>25</v>
      </c>
      <c r="E63" s="1"/>
      <c r="F63" s="181">
        <v>2487</v>
      </c>
      <c r="G63" s="153" t="s">
        <v>21</v>
      </c>
      <c r="I63" s="181">
        <v>4226</v>
      </c>
      <c r="J63" s="153" t="s">
        <v>261</v>
      </c>
    </row>
    <row r="64" spans="1:10" ht="12.65" customHeight="1">
      <c r="A64" s="506" t="s">
        <v>650</v>
      </c>
      <c r="B64" s="373" t="s">
        <v>651</v>
      </c>
      <c r="C64" s="374" t="s">
        <v>30</v>
      </c>
      <c r="D64" s="391" t="s">
        <v>25</v>
      </c>
      <c r="E64" s="1"/>
      <c r="F64" s="370">
        <v>0.98629999999999995</v>
      </c>
      <c r="G64" s="153" t="s">
        <v>21</v>
      </c>
      <c r="I64" s="370" t="s">
        <v>27</v>
      </c>
      <c r="J64" s="153" t="s">
        <v>647</v>
      </c>
    </row>
    <row r="65" spans="1:10" ht="12.65" customHeight="1">
      <c r="A65" s="506" t="s">
        <v>652</v>
      </c>
      <c r="B65" s="373" t="s">
        <v>653</v>
      </c>
      <c r="C65" s="374" t="s">
        <v>24</v>
      </c>
      <c r="D65" s="391" t="s">
        <v>25</v>
      </c>
      <c r="E65" s="1"/>
      <c r="F65" s="361">
        <v>32</v>
      </c>
      <c r="G65" s="360" t="s">
        <v>261</v>
      </c>
      <c r="I65" s="371">
        <v>0</v>
      </c>
      <c r="J65" s="360" t="s">
        <v>261</v>
      </c>
    </row>
    <row r="66" spans="1:10" ht="12.65" customHeight="1">
      <c r="A66" s="506" t="s">
        <v>654</v>
      </c>
      <c r="B66" s="829" t="s">
        <v>655</v>
      </c>
      <c r="C66" s="374" t="s">
        <v>24</v>
      </c>
      <c r="D66" s="391" t="s">
        <v>25</v>
      </c>
      <c r="E66" s="1"/>
      <c r="F66" s="851">
        <v>10</v>
      </c>
      <c r="G66" s="360" t="s">
        <v>26</v>
      </c>
      <c r="I66" s="830">
        <v>15</v>
      </c>
      <c r="J66" s="360" t="s">
        <v>261</v>
      </c>
    </row>
    <row r="67" spans="1:10" ht="12.65" customHeight="1">
      <c r="A67" s="506" t="s">
        <v>656</v>
      </c>
      <c r="B67" s="829" t="s">
        <v>657</v>
      </c>
      <c r="C67" s="374" t="s">
        <v>24</v>
      </c>
      <c r="D67" s="391" t="s">
        <v>31</v>
      </c>
      <c r="E67" s="1"/>
      <c r="F67" s="831">
        <f>SUM(F65:F66)</f>
        <v>42</v>
      </c>
      <c r="G67" s="360" t="s">
        <v>261</v>
      </c>
      <c r="I67" s="831">
        <f>SUM(I65:I66)</f>
        <v>15</v>
      </c>
      <c r="J67" s="360" t="s">
        <v>261</v>
      </c>
    </row>
    <row r="68" spans="1:10" ht="13" customHeight="1">
      <c r="A68" s="507" t="s">
        <v>658</v>
      </c>
      <c r="B68" s="832" t="s">
        <v>659</v>
      </c>
      <c r="C68" s="378" t="s">
        <v>582</v>
      </c>
      <c r="D68" s="392" t="s">
        <v>25</v>
      </c>
      <c r="E68" s="1"/>
      <c r="F68" s="1047">
        <v>1250</v>
      </c>
      <c r="G68" s="365" t="s">
        <v>261</v>
      </c>
      <c r="I68" s="833">
        <v>450</v>
      </c>
      <c r="J68" s="365" t="s">
        <v>261</v>
      </c>
    </row>
    <row r="69" spans="1:10" ht="13" thickBot="1">
      <c r="E69" s="1"/>
    </row>
    <row r="70" spans="1:10" ht="38.25" customHeight="1" thickBot="1">
      <c r="A70" s="827"/>
      <c r="B70" s="372" t="s">
        <v>660</v>
      </c>
      <c r="C70" s="32"/>
      <c r="D70" s="33"/>
      <c r="E70" s="1"/>
    </row>
    <row r="71" spans="1:10">
      <c r="A71" s="505" t="s">
        <v>661</v>
      </c>
      <c r="B71" s="375" t="s">
        <v>627</v>
      </c>
      <c r="C71" s="376" t="s">
        <v>24</v>
      </c>
      <c r="D71" s="390" t="s">
        <v>25</v>
      </c>
      <c r="E71" s="1"/>
      <c r="F71" s="352">
        <v>0</v>
      </c>
      <c r="G71" s="353" t="s">
        <v>26</v>
      </c>
      <c r="I71" s="352">
        <v>0</v>
      </c>
      <c r="J71" s="353" t="s">
        <v>26</v>
      </c>
    </row>
    <row r="72" spans="1:10">
      <c r="A72" s="506" t="s">
        <v>662</v>
      </c>
      <c r="B72" s="373" t="s">
        <v>629</v>
      </c>
      <c r="C72" s="374" t="s">
        <v>24</v>
      </c>
      <c r="D72" s="391" t="s">
        <v>25</v>
      </c>
      <c r="E72" s="1"/>
      <c r="F72" s="361">
        <v>0</v>
      </c>
      <c r="G72" s="360" t="s">
        <v>26</v>
      </c>
      <c r="I72" s="361">
        <v>0</v>
      </c>
      <c r="J72" s="360" t="s">
        <v>26</v>
      </c>
    </row>
    <row r="73" spans="1:10">
      <c r="A73" s="506" t="s">
        <v>663</v>
      </c>
      <c r="B73" s="373" t="s">
        <v>631</v>
      </c>
      <c r="C73" s="374" t="s">
        <v>24</v>
      </c>
      <c r="D73" s="391" t="s">
        <v>25</v>
      </c>
      <c r="E73" s="1"/>
      <c r="F73" s="361">
        <v>0</v>
      </c>
      <c r="G73" s="360" t="s">
        <v>26</v>
      </c>
      <c r="I73" s="361">
        <v>0</v>
      </c>
      <c r="J73" s="360" t="s">
        <v>26</v>
      </c>
    </row>
    <row r="74" spans="1:10">
      <c r="A74" s="506" t="s">
        <v>664</v>
      </c>
      <c r="B74" s="373" t="s">
        <v>633</v>
      </c>
      <c r="C74" s="374" t="s">
        <v>24</v>
      </c>
      <c r="D74" s="391" t="s">
        <v>31</v>
      </c>
      <c r="E74" s="1"/>
      <c r="F74" s="359">
        <f>SUM(F72:F73)</f>
        <v>0</v>
      </c>
      <c r="G74" s="360" t="s">
        <v>26</v>
      </c>
      <c r="I74" s="359">
        <f>SUM(I72:I73)</f>
        <v>0</v>
      </c>
      <c r="J74" s="360" t="s">
        <v>26</v>
      </c>
    </row>
    <row r="75" spans="1:10">
      <c r="A75" s="507" t="s">
        <v>665</v>
      </c>
      <c r="B75" s="377" t="s">
        <v>635</v>
      </c>
      <c r="C75" s="378" t="s">
        <v>582</v>
      </c>
      <c r="D75" s="392" t="s">
        <v>25</v>
      </c>
      <c r="E75" s="1"/>
      <c r="F75" s="364">
        <v>0</v>
      </c>
      <c r="G75" s="365" t="s">
        <v>26</v>
      </c>
      <c r="I75" s="364">
        <v>0</v>
      </c>
      <c r="J75" s="365" t="s">
        <v>26</v>
      </c>
    </row>
    <row r="76" spans="1:10" ht="13" thickBot="1">
      <c r="E76" s="1"/>
    </row>
    <row r="77" spans="1:10" ht="36" customHeight="1" thickBot="1">
      <c r="A77" s="827"/>
      <c r="B77" s="504" t="s">
        <v>666</v>
      </c>
      <c r="C77" s="32"/>
      <c r="D77" s="33"/>
      <c r="E77" s="1"/>
    </row>
    <row r="78" spans="1:10">
      <c r="A78" s="505" t="s">
        <v>667</v>
      </c>
      <c r="B78" s="375" t="s">
        <v>627</v>
      </c>
      <c r="C78" s="376" t="s">
        <v>24</v>
      </c>
      <c r="D78" s="390" t="s">
        <v>25</v>
      </c>
      <c r="E78" s="1"/>
      <c r="F78" s="352">
        <v>0</v>
      </c>
      <c r="G78" s="353" t="s">
        <v>26</v>
      </c>
      <c r="I78" s="352">
        <v>0</v>
      </c>
      <c r="J78" s="353" t="s">
        <v>26</v>
      </c>
    </row>
    <row r="79" spans="1:10">
      <c r="A79" s="506" t="s">
        <v>668</v>
      </c>
      <c r="B79" s="373" t="s">
        <v>629</v>
      </c>
      <c r="C79" s="374" t="s">
        <v>24</v>
      </c>
      <c r="D79" s="391" t="s">
        <v>25</v>
      </c>
      <c r="E79" s="1"/>
      <c r="F79" s="361">
        <v>0</v>
      </c>
      <c r="G79" s="360" t="s">
        <v>26</v>
      </c>
      <c r="I79" s="361">
        <v>0</v>
      </c>
      <c r="J79" s="360" t="s">
        <v>26</v>
      </c>
    </row>
    <row r="80" spans="1:10">
      <c r="A80" s="506" t="s">
        <v>669</v>
      </c>
      <c r="B80" s="373" t="s">
        <v>631</v>
      </c>
      <c r="C80" s="374" t="s">
        <v>24</v>
      </c>
      <c r="D80" s="391" t="s">
        <v>25</v>
      </c>
      <c r="E80" s="1"/>
      <c r="F80" s="361">
        <v>0</v>
      </c>
      <c r="G80" s="360" t="s">
        <v>26</v>
      </c>
      <c r="I80" s="361">
        <v>0</v>
      </c>
      <c r="J80" s="360" t="s">
        <v>26</v>
      </c>
    </row>
    <row r="81" spans="1:10">
      <c r="A81" s="506" t="s">
        <v>670</v>
      </c>
      <c r="B81" s="373" t="s">
        <v>633</v>
      </c>
      <c r="C81" s="374" t="s">
        <v>24</v>
      </c>
      <c r="D81" s="391" t="s">
        <v>31</v>
      </c>
      <c r="E81" s="1"/>
      <c r="F81" s="359">
        <f>SUM(F79:F80)</f>
        <v>0</v>
      </c>
      <c r="G81" s="360" t="s">
        <v>26</v>
      </c>
      <c r="I81" s="359">
        <f>SUM(I79:I80)</f>
        <v>0</v>
      </c>
      <c r="J81" s="360" t="s">
        <v>26</v>
      </c>
    </row>
    <row r="82" spans="1:10">
      <c r="A82" s="507" t="s">
        <v>671</v>
      </c>
      <c r="B82" s="377" t="s">
        <v>635</v>
      </c>
      <c r="C82" s="378" t="s">
        <v>582</v>
      </c>
      <c r="D82" s="392" t="s">
        <v>25</v>
      </c>
      <c r="E82" s="1"/>
      <c r="F82" s="364">
        <v>0</v>
      </c>
      <c r="G82" s="365" t="s">
        <v>26</v>
      </c>
      <c r="I82" s="364">
        <v>0</v>
      </c>
      <c r="J82" s="365" t="s">
        <v>26</v>
      </c>
    </row>
    <row r="83" spans="1:10">
      <c r="E83" s="1"/>
    </row>
    <row r="84" spans="1:10" ht="34.5" customHeight="1">
      <c r="A84" s="827"/>
      <c r="B84" s="504" t="s">
        <v>672</v>
      </c>
      <c r="C84" s="32"/>
      <c r="D84" s="33"/>
      <c r="E84" s="1"/>
    </row>
    <row r="85" spans="1:10">
      <c r="A85" s="505" t="s">
        <v>673</v>
      </c>
      <c r="B85" s="375" t="s">
        <v>674</v>
      </c>
      <c r="C85" s="376" t="s">
        <v>24</v>
      </c>
      <c r="D85" s="390" t="s">
        <v>25</v>
      </c>
      <c r="E85" s="1"/>
      <c r="F85" s="108">
        <v>48</v>
      </c>
      <c r="G85" s="367" t="s">
        <v>261</v>
      </c>
      <c r="I85" s="385">
        <v>30</v>
      </c>
      <c r="J85" s="386" t="s">
        <v>261</v>
      </c>
    </row>
    <row r="86" spans="1:10">
      <c r="A86" s="506" t="s">
        <v>675</v>
      </c>
      <c r="B86" s="373" t="s">
        <v>627</v>
      </c>
      <c r="C86" s="374" t="s">
        <v>24</v>
      </c>
      <c r="D86" s="391" t="s">
        <v>25</v>
      </c>
      <c r="E86" s="1"/>
      <c r="F86" s="361">
        <v>0</v>
      </c>
      <c r="G86" s="360" t="s">
        <v>261</v>
      </c>
      <c r="I86" s="510">
        <v>0</v>
      </c>
      <c r="J86" s="511" t="s">
        <v>261</v>
      </c>
    </row>
    <row r="87" spans="1:10">
      <c r="A87" s="506" t="s">
        <v>676</v>
      </c>
      <c r="B87" s="373" t="s">
        <v>629</v>
      </c>
      <c r="C87" s="374" t="s">
        <v>24</v>
      </c>
      <c r="D87" s="391" t="s">
        <v>25</v>
      </c>
      <c r="E87" s="1"/>
      <c r="F87" s="361">
        <v>0</v>
      </c>
      <c r="G87" s="360" t="s">
        <v>261</v>
      </c>
      <c r="I87" s="510">
        <v>0</v>
      </c>
      <c r="J87" s="511" t="s">
        <v>261</v>
      </c>
    </row>
    <row r="88" spans="1:10">
      <c r="A88" s="506" t="s">
        <v>677</v>
      </c>
      <c r="B88" s="373" t="s">
        <v>631</v>
      </c>
      <c r="C88" s="374" t="s">
        <v>24</v>
      </c>
      <c r="D88" s="391" t="s">
        <v>25</v>
      </c>
      <c r="E88" s="1"/>
      <c r="F88" s="361">
        <v>0</v>
      </c>
      <c r="G88" s="360" t="s">
        <v>261</v>
      </c>
      <c r="I88" s="510">
        <v>1</v>
      </c>
      <c r="J88" s="511" t="s">
        <v>261</v>
      </c>
    </row>
    <row r="89" spans="1:10">
      <c r="A89" s="506" t="s">
        <v>678</v>
      </c>
      <c r="B89" s="373" t="s">
        <v>633</v>
      </c>
      <c r="C89" s="374" t="s">
        <v>24</v>
      </c>
      <c r="D89" s="391" t="s">
        <v>31</v>
      </c>
      <c r="E89" s="1"/>
      <c r="F89" s="359">
        <f>SUM(F87:F88)</f>
        <v>0</v>
      </c>
      <c r="G89" s="360" t="s">
        <v>261</v>
      </c>
      <c r="I89" s="512">
        <f>SUM(I87:I88)</f>
        <v>1</v>
      </c>
      <c r="J89" s="511" t="s">
        <v>261</v>
      </c>
    </row>
    <row r="90" spans="1:10">
      <c r="A90" s="507" t="s">
        <v>679</v>
      </c>
      <c r="B90" s="377" t="s">
        <v>635</v>
      </c>
      <c r="C90" s="378" t="s">
        <v>582</v>
      </c>
      <c r="D90" s="392" t="s">
        <v>25</v>
      </c>
      <c r="E90" s="1"/>
      <c r="F90" s="364">
        <v>12517.45</v>
      </c>
      <c r="G90" s="365" t="s">
        <v>261</v>
      </c>
      <c r="I90" s="513">
        <v>8702.56</v>
      </c>
      <c r="J90" s="514" t="s">
        <v>261</v>
      </c>
    </row>
    <row r="91" spans="1:10">
      <c r="E91" s="1"/>
    </row>
    <row r="92" spans="1:10" ht="35.25" customHeight="1">
      <c r="A92" s="827"/>
      <c r="B92" s="504" t="s">
        <v>680</v>
      </c>
      <c r="C92" s="32"/>
      <c r="D92" s="33"/>
      <c r="E92" s="1"/>
    </row>
    <row r="93" spans="1:10">
      <c r="A93" s="505" t="s">
        <v>681</v>
      </c>
      <c r="B93" s="375" t="s">
        <v>682</v>
      </c>
      <c r="C93" s="376" t="s">
        <v>24</v>
      </c>
      <c r="D93" s="390" t="s">
        <v>25</v>
      </c>
      <c r="E93" s="1"/>
      <c r="F93" s="352">
        <v>0</v>
      </c>
      <c r="G93" s="367" t="s">
        <v>26</v>
      </c>
      <c r="I93" s="352">
        <v>0</v>
      </c>
      <c r="J93" s="367" t="s">
        <v>26</v>
      </c>
    </row>
    <row r="94" spans="1:10">
      <c r="A94" s="506" t="s">
        <v>683</v>
      </c>
      <c r="B94" s="373" t="s">
        <v>684</v>
      </c>
      <c r="C94" s="374" t="s">
        <v>24</v>
      </c>
      <c r="D94" s="391" t="s">
        <v>25</v>
      </c>
      <c r="E94" s="1"/>
      <c r="F94" s="361">
        <v>0</v>
      </c>
      <c r="G94" s="368" t="s">
        <v>26</v>
      </c>
      <c r="I94" s="361">
        <v>0</v>
      </c>
      <c r="J94" s="368" t="s">
        <v>26</v>
      </c>
    </row>
    <row r="95" spans="1:10">
      <c r="A95" s="506" t="s">
        <v>685</v>
      </c>
      <c r="B95" s="373" t="s">
        <v>686</v>
      </c>
      <c r="C95" s="374" t="s">
        <v>24</v>
      </c>
      <c r="D95" s="391" t="s">
        <v>25</v>
      </c>
      <c r="E95" s="1"/>
      <c r="F95" s="361">
        <v>0</v>
      </c>
      <c r="G95" s="368" t="s">
        <v>26</v>
      </c>
      <c r="I95" s="361">
        <v>0</v>
      </c>
      <c r="J95" s="368" t="s">
        <v>26</v>
      </c>
    </row>
    <row r="96" spans="1:10">
      <c r="A96" s="507" t="s">
        <v>687</v>
      </c>
      <c r="B96" s="377" t="s">
        <v>688</v>
      </c>
      <c r="C96" s="378" t="s">
        <v>582</v>
      </c>
      <c r="D96" s="392" t="s">
        <v>25</v>
      </c>
      <c r="E96" s="1"/>
      <c r="F96" s="364">
        <v>0</v>
      </c>
      <c r="G96" s="369" t="s">
        <v>26</v>
      </c>
      <c r="I96" s="364">
        <v>0</v>
      </c>
      <c r="J96" s="369" t="s">
        <v>26</v>
      </c>
    </row>
    <row r="97" spans="1:10" ht="13" thickBot="1">
      <c r="E97" s="1"/>
    </row>
    <row r="98" spans="1:10" ht="27.75" customHeight="1" thickBot="1">
      <c r="A98" s="827"/>
      <c r="B98" s="372" t="s">
        <v>689</v>
      </c>
      <c r="C98" s="32"/>
      <c r="D98" s="33"/>
      <c r="E98" s="1"/>
    </row>
    <row r="99" spans="1:10">
      <c r="A99" s="505" t="s">
        <v>690</v>
      </c>
      <c r="B99" s="375" t="s">
        <v>691</v>
      </c>
      <c r="C99" s="376" t="s">
        <v>24</v>
      </c>
      <c r="D99" s="390" t="s">
        <v>25</v>
      </c>
      <c r="E99" s="1"/>
      <c r="F99" s="352">
        <v>0</v>
      </c>
      <c r="G99" s="367" t="s">
        <v>26</v>
      </c>
      <c r="I99" s="352">
        <v>0</v>
      </c>
      <c r="J99" s="367" t="s">
        <v>26</v>
      </c>
    </row>
    <row r="100" spans="1:10">
      <c r="A100" s="506" t="s">
        <v>692</v>
      </c>
      <c r="B100" s="508" t="s">
        <v>693</v>
      </c>
      <c r="C100" s="374" t="s">
        <v>24</v>
      </c>
      <c r="D100" s="391" t="s">
        <v>25</v>
      </c>
      <c r="E100" s="1"/>
      <c r="F100" s="361">
        <v>0</v>
      </c>
      <c r="G100" s="368" t="s">
        <v>26</v>
      </c>
      <c r="I100" s="361">
        <v>0</v>
      </c>
      <c r="J100" s="368" t="s">
        <v>26</v>
      </c>
    </row>
    <row r="101" spans="1:10">
      <c r="A101" s="506" t="s">
        <v>694</v>
      </c>
      <c r="B101" s="373" t="s">
        <v>695</v>
      </c>
      <c r="C101" s="374" t="s">
        <v>24</v>
      </c>
      <c r="D101" s="391" t="s">
        <v>25</v>
      </c>
      <c r="E101" s="1"/>
      <c r="F101" s="361">
        <v>0</v>
      </c>
      <c r="G101" s="368" t="s">
        <v>26</v>
      </c>
      <c r="I101" s="361">
        <v>0</v>
      </c>
      <c r="J101" s="368" t="s">
        <v>26</v>
      </c>
    </row>
    <row r="102" spans="1:10">
      <c r="A102" s="506" t="s">
        <v>696</v>
      </c>
      <c r="B102" s="373" t="s">
        <v>697</v>
      </c>
      <c r="C102" s="374" t="s">
        <v>24</v>
      </c>
      <c r="D102" s="391" t="s">
        <v>25</v>
      </c>
      <c r="E102" s="1"/>
      <c r="F102" s="361">
        <v>0</v>
      </c>
      <c r="G102" s="368" t="s">
        <v>26</v>
      </c>
      <c r="I102" s="361">
        <v>0</v>
      </c>
      <c r="J102" s="368" t="s">
        <v>26</v>
      </c>
    </row>
    <row r="103" spans="1:10">
      <c r="A103" s="506" t="s">
        <v>698</v>
      </c>
      <c r="B103" s="373" t="s">
        <v>699</v>
      </c>
      <c r="C103" s="374" t="s">
        <v>24</v>
      </c>
      <c r="D103" s="391" t="s">
        <v>31</v>
      </c>
      <c r="E103" s="1"/>
      <c r="F103" s="359">
        <f>F101+F102</f>
        <v>0</v>
      </c>
      <c r="G103" s="368" t="s">
        <v>26</v>
      </c>
      <c r="I103" s="359">
        <f>I101+I102</f>
        <v>0</v>
      </c>
      <c r="J103" s="368" t="s">
        <v>26</v>
      </c>
    </row>
    <row r="104" spans="1:10">
      <c r="A104" s="507" t="s">
        <v>700</v>
      </c>
      <c r="B104" s="377" t="s">
        <v>635</v>
      </c>
      <c r="C104" s="378" t="s">
        <v>582</v>
      </c>
      <c r="D104" s="392" t="s">
        <v>25</v>
      </c>
      <c r="E104" s="1"/>
      <c r="F104" s="364">
        <v>0</v>
      </c>
      <c r="G104" s="369" t="s">
        <v>26</v>
      </c>
      <c r="I104" s="364">
        <v>0</v>
      </c>
      <c r="J104" s="369" t="s">
        <v>26</v>
      </c>
    </row>
    <row r="105" spans="1:10">
      <c r="E105" s="1"/>
    </row>
    <row r="106" spans="1:10" ht="15.5">
      <c r="A106" s="30"/>
      <c r="B106" s="31" t="s">
        <v>701</v>
      </c>
      <c r="C106" s="32"/>
      <c r="D106" s="33"/>
      <c r="E106" s="1"/>
    </row>
    <row r="107" spans="1:10">
      <c r="A107" s="505" t="s">
        <v>702</v>
      </c>
      <c r="B107" s="834" t="s">
        <v>703</v>
      </c>
      <c r="C107" s="376" t="s">
        <v>24</v>
      </c>
      <c r="D107" s="390" t="s">
        <v>25</v>
      </c>
      <c r="E107" s="1"/>
      <c r="F107" s="835">
        <v>2405</v>
      </c>
      <c r="G107" s="353" t="s">
        <v>261</v>
      </c>
      <c r="I107" s="835">
        <v>389</v>
      </c>
      <c r="J107" s="353" t="s">
        <v>261</v>
      </c>
    </row>
    <row r="108" spans="1:10">
      <c r="A108" s="507" t="s">
        <v>704</v>
      </c>
      <c r="B108" s="832" t="s">
        <v>705</v>
      </c>
      <c r="C108" s="378" t="s">
        <v>582</v>
      </c>
      <c r="D108" s="392" t="s">
        <v>25</v>
      </c>
      <c r="E108" s="1"/>
      <c r="F108" s="364">
        <v>228122.77</v>
      </c>
      <c r="G108" s="1048" t="s">
        <v>261</v>
      </c>
      <c r="I108" s="364">
        <v>81442.11</v>
      </c>
      <c r="J108" s="1048" t="s">
        <v>261</v>
      </c>
    </row>
    <row r="109" spans="1:10">
      <c r="E109" s="1"/>
    </row>
    <row r="110" spans="1:10" ht="15.5">
      <c r="A110" s="57"/>
      <c r="B110" s="58" t="s">
        <v>706</v>
      </c>
      <c r="C110" s="59"/>
      <c r="D110" s="60"/>
      <c r="E110" s="1"/>
    </row>
    <row r="111" spans="1:10" ht="15.5">
      <c r="A111" s="509"/>
      <c r="B111" s="31" t="s">
        <v>707</v>
      </c>
      <c r="C111" s="32"/>
      <c r="D111" s="33"/>
      <c r="E111" s="1"/>
    </row>
    <row r="112" spans="1:10">
      <c r="A112" s="505" t="s">
        <v>708</v>
      </c>
      <c r="B112" s="375" t="s">
        <v>709</v>
      </c>
      <c r="C112" s="376" t="s">
        <v>24</v>
      </c>
      <c r="D112" s="390" t="s">
        <v>25</v>
      </c>
      <c r="E112" s="1"/>
      <c r="F112" s="352">
        <v>0</v>
      </c>
      <c r="G112" s="353" t="s">
        <v>26</v>
      </c>
      <c r="I112" s="352">
        <v>0</v>
      </c>
      <c r="J112" s="353" t="s">
        <v>26</v>
      </c>
    </row>
    <row r="113" spans="1:10">
      <c r="A113" s="506" t="s">
        <v>710</v>
      </c>
      <c r="B113" s="373" t="s">
        <v>629</v>
      </c>
      <c r="C113" s="374" t="s">
        <v>24</v>
      </c>
      <c r="D113" s="391" t="s">
        <v>25</v>
      </c>
      <c r="E113" s="1"/>
      <c r="F113" s="361">
        <v>0</v>
      </c>
      <c r="G113" s="360" t="s">
        <v>26</v>
      </c>
      <c r="I113" s="361">
        <v>0</v>
      </c>
      <c r="J113" s="360" t="s">
        <v>26</v>
      </c>
    </row>
    <row r="114" spans="1:10">
      <c r="A114" s="506" t="s">
        <v>711</v>
      </c>
      <c r="B114" s="373" t="s">
        <v>631</v>
      </c>
      <c r="C114" s="374" t="s">
        <v>24</v>
      </c>
      <c r="D114" s="391" t="s">
        <v>25</v>
      </c>
      <c r="E114" s="1"/>
      <c r="F114" s="361">
        <v>0</v>
      </c>
      <c r="G114" s="360" t="s">
        <v>26</v>
      </c>
      <c r="I114" s="361">
        <v>0</v>
      </c>
      <c r="J114" s="360" t="s">
        <v>26</v>
      </c>
    </row>
    <row r="115" spans="1:10">
      <c r="A115" s="506" t="s">
        <v>712</v>
      </c>
      <c r="B115" s="373" t="s">
        <v>633</v>
      </c>
      <c r="C115" s="374" t="s">
        <v>24</v>
      </c>
      <c r="D115" s="391" t="s">
        <v>31</v>
      </c>
      <c r="E115" s="1"/>
      <c r="F115" s="359">
        <f>SUM(F113:F114)</f>
        <v>0</v>
      </c>
      <c r="G115" s="360" t="s">
        <v>26</v>
      </c>
      <c r="I115" s="359">
        <f>SUM(I113:I114)</f>
        <v>0</v>
      </c>
      <c r="J115" s="360" t="s">
        <v>26</v>
      </c>
    </row>
    <row r="116" spans="1:10">
      <c r="A116" s="520" t="s">
        <v>713</v>
      </c>
      <c r="B116" s="521" t="s">
        <v>714</v>
      </c>
      <c r="C116" s="522" t="s">
        <v>582</v>
      </c>
      <c r="D116" s="523" t="s">
        <v>25</v>
      </c>
      <c r="E116" s="1"/>
      <c r="F116" s="364">
        <v>0</v>
      </c>
      <c r="G116" s="365" t="s">
        <v>26</v>
      </c>
      <c r="I116" s="364">
        <v>0</v>
      </c>
      <c r="J116" s="365" t="s">
        <v>26</v>
      </c>
    </row>
    <row r="117" spans="1:10" ht="16" thickBot="1">
      <c r="A117" s="519"/>
      <c r="B117" s="381" t="s">
        <v>715</v>
      </c>
      <c r="C117" s="382"/>
      <c r="D117" s="383"/>
      <c r="E117" s="1"/>
    </row>
    <row r="118" spans="1:10">
      <c r="A118" s="524" t="s">
        <v>716</v>
      </c>
      <c r="B118" s="525" t="s">
        <v>709</v>
      </c>
      <c r="C118" s="526" t="s">
        <v>24</v>
      </c>
      <c r="D118" s="527" t="s">
        <v>25</v>
      </c>
      <c r="E118" s="1"/>
      <c r="F118" s="352">
        <v>0</v>
      </c>
      <c r="G118" s="367" t="s">
        <v>26</v>
      </c>
      <c r="I118" s="352">
        <v>0</v>
      </c>
      <c r="J118" s="353" t="s">
        <v>26</v>
      </c>
    </row>
    <row r="119" spans="1:10">
      <c r="A119" s="506" t="s">
        <v>717</v>
      </c>
      <c r="B119" s="373" t="s">
        <v>629</v>
      </c>
      <c r="C119" s="374" t="s">
        <v>24</v>
      </c>
      <c r="D119" s="391" t="s">
        <v>25</v>
      </c>
      <c r="E119" s="1"/>
      <c r="F119" s="361">
        <v>0</v>
      </c>
      <c r="G119" s="368" t="s">
        <v>26</v>
      </c>
      <c r="I119" s="361">
        <v>0</v>
      </c>
      <c r="J119" s="360" t="s">
        <v>26</v>
      </c>
    </row>
    <row r="120" spans="1:10">
      <c r="A120" s="506" t="s">
        <v>718</v>
      </c>
      <c r="B120" s="373" t="s">
        <v>631</v>
      </c>
      <c r="C120" s="374" t="s">
        <v>24</v>
      </c>
      <c r="D120" s="391" t="s">
        <v>25</v>
      </c>
      <c r="E120" s="1"/>
      <c r="F120" s="361">
        <v>0</v>
      </c>
      <c r="G120" s="368" t="s">
        <v>26</v>
      </c>
      <c r="I120" s="361">
        <v>0</v>
      </c>
      <c r="J120" s="360" t="s">
        <v>26</v>
      </c>
    </row>
    <row r="121" spans="1:10">
      <c r="A121" s="506" t="s">
        <v>719</v>
      </c>
      <c r="B121" s="373" t="s">
        <v>633</v>
      </c>
      <c r="C121" s="374" t="s">
        <v>24</v>
      </c>
      <c r="D121" s="391" t="s">
        <v>31</v>
      </c>
      <c r="E121" s="1"/>
      <c r="F121" s="359">
        <f>SUM(F119:F120)</f>
        <v>0</v>
      </c>
      <c r="G121" s="368" t="s">
        <v>26</v>
      </c>
      <c r="I121" s="359">
        <f>SUM(I119:I120)</f>
        <v>0</v>
      </c>
      <c r="J121" s="360" t="s">
        <v>26</v>
      </c>
    </row>
    <row r="122" spans="1:10" ht="13" thickBot="1">
      <c r="A122" s="507" t="s">
        <v>720</v>
      </c>
      <c r="B122" s="377" t="s">
        <v>714</v>
      </c>
      <c r="C122" s="378" t="s">
        <v>582</v>
      </c>
      <c r="D122" s="392" t="s">
        <v>25</v>
      </c>
      <c r="E122" s="1"/>
      <c r="F122" s="364">
        <v>0</v>
      </c>
      <c r="G122" s="369" t="s">
        <v>26</v>
      </c>
      <c r="I122" s="364">
        <v>0</v>
      </c>
      <c r="J122" s="365" t="s">
        <v>26</v>
      </c>
    </row>
    <row r="123" spans="1:10">
      <c r="E123" s="1"/>
    </row>
    <row r="125" spans="1:10" ht="13" thickBot="1"/>
    <row r="126" spans="1:10">
      <c r="A126" s="1055" t="s">
        <v>45</v>
      </c>
      <c r="B126" s="1053"/>
      <c r="C126" s="1056"/>
      <c r="D126" s="422"/>
    </row>
    <row r="127" spans="1:10">
      <c r="A127" s="1057"/>
      <c r="B127" s="1079"/>
      <c r="C127" s="1079"/>
      <c r="D127" s="1089"/>
    </row>
    <row r="128" spans="1:10">
      <c r="A128" s="1059" t="s">
        <v>46</v>
      </c>
      <c r="B128" s="1080"/>
      <c r="C128" s="1079"/>
      <c r="D128" s="1089"/>
    </row>
    <row r="129" spans="1:4">
      <c r="A129" s="1057"/>
      <c r="B129" s="1079"/>
      <c r="C129" s="1079"/>
      <c r="D129" s="1089"/>
    </row>
    <row r="130" spans="1:4" ht="13" thickBot="1">
      <c r="A130" s="1060" t="s">
        <v>47</v>
      </c>
      <c r="B130" s="1084"/>
      <c r="C130" s="1061" t="s">
        <v>48</v>
      </c>
      <c r="D130" s="1076"/>
    </row>
  </sheetData>
  <mergeCells count="2">
    <mergeCell ref="I10:J11"/>
    <mergeCell ref="F10:G11"/>
  </mergeCells>
  <pageMargins left="0.25" right="0.25" top="0.75" bottom="0.75" header="0.3" footer="0.3"/>
  <pageSetup paperSize="8" fitToHeight="0" orientation="landscape" r:id="rId1"/>
  <headerFooter>
    <oddFooter>&amp;L&amp;1#&amp;"Arial"&amp;11&amp;K000000SW Private 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16B52D8D-71BC-4E62-A83B-06261B800B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0843EF9-9096-47D2-A155-FF99152B6C1E}"/>
</file>

<file path=customXml/itemProps3.xml><?xml version="1.0" encoding="utf-8"?>
<ds:datastoreItem xmlns:ds="http://schemas.openxmlformats.org/officeDocument/2006/customXml" ds:itemID="{1A8CC66D-1E69-4F81-A423-87D92285094D}"/>
</file>

<file path=customXml/itemProps4.xml><?xml version="1.0" encoding="utf-8"?>
<ds:datastoreItem xmlns:ds="http://schemas.openxmlformats.org/officeDocument/2006/customXml" ds:itemID="{24268B1D-79BE-4256-83F3-1A928DFF2C57}"/>
</file>

<file path=customXml/itemProps5.xml><?xml version="1.0" encoding="utf-8"?>
<ds:datastoreItem xmlns:ds="http://schemas.openxmlformats.org/officeDocument/2006/customXml" ds:itemID="{8C17C9C2-C719-4EB1-9361-8F51119A12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B1</vt:lpstr>
      <vt:lpstr>B2</vt:lpstr>
      <vt:lpstr>B3</vt:lpstr>
      <vt:lpstr>B3a</vt:lpstr>
      <vt:lpstr>B4</vt:lpstr>
      <vt:lpstr>B5</vt:lpstr>
      <vt:lpstr>B6</vt:lpstr>
      <vt:lpstr>B6A</vt:lpstr>
      <vt:lpstr>B7</vt:lpstr>
      <vt:lpstr>B8</vt:lpstr>
      <vt:lpstr>B9</vt:lpstr>
      <vt:lpstr>B9a</vt:lpstr>
      <vt:lpstr>B9b</vt:lpstr>
      <vt:lpstr>B9c</vt:lpstr>
      <vt:lpstr>B9d</vt:lpstr>
      <vt:lpstr>B9e</vt:lpstr>
      <vt:lpstr>B9f</vt:lpstr>
      <vt:lpstr>B10</vt:lpstr>
      <vt:lpstr>B11a</vt:lpstr>
      <vt:lpstr>B11b</vt:lpstr>
      <vt:lpstr>B11c</vt:lpstr>
      <vt:lpstr>B11d</vt:lpstr>
      <vt:lpstr>B11d!Print_Area</vt:lpstr>
      <vt:lpstr>'B2'!Print_Area</vt:lpstr>
      <vt:lpstr>'B3'!Print_Area</vt:lpstr>
      <vt:lpstr>'B6'!Print_Area</vt:lpstr>
      <vt:lpstr>B6A!Print_Area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2024-05-13T13:16:52Z</dcterms:created>
  <dcterms:modified xsi:type="dcterms:W3CDTF">2024-05-13T13:16:57Z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</Properties>
</file>