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507" documentId="8_{BD45E974-185F-4B6A-9727-559B0130100F}" xr6:coauthVersionLast="47" xr6:coauthVersionMax="47" xr10:uidLastSave="{13CED7F0-EB9D-456B-B3D0-D88C9E80FF8E}"/>
  <bookViews>
    <workbookView xWindow="-110" yWindow="-110" windowWidth="38620" windowHeight="21220" tabRatio="898" xr2:uid="{2AD4310D-7F10-414D-BFF7-39FB28D885FC}"/>
  </bookViews>
  <sheets>
    <sheet name="summary" sheetId="84" r:id="rId1"/>
    <sheet name="M1" sheetId="1" r:id="rId2"/>
    <sheet name="M3" sheetId="59" r:id="rId3"/>
    <sheet name="M4" sheetId="76" r:id="rId4"/>
    <sheet name="M5" sheetId="10" r:id="rId5"/>
    <sheet name="M6" sheetId="63" r:id="rId6"/>
    <sheet name="M6-R updated format" sheetId="64" r:id="rId7"/>
    <sheet name="M7" sheetId="8" r:id="rId8"/>
    <sheet name="M8" sheetId="74" r:id="rId9"/>
    <sheet name="M11" sheetId="73" r:id="rId10"/>
    <sheet name="M18 W" sheetId="55" r:id="rId11"/>
    <sheet name="M18 WW" sheetId="56" r:id="rId12"/>
    <sheet name="M21" sheetId="62" r:id="rId13"/>
    <sheet name="M27a" sheetId="71" r:id="rId14"/>
    <sheet name="M28a" sheetId="72" r:id="rId15"/>
    <sheet name="M29" sheetId="75" r:id="rId16"/>
    <sheet name="M30" sheetId="67" r:id="rId17"/>
    <sheet name="M31" sheetId="68" r:id="rId18"/>
    <sheet name="M4 Stat" sheetId="82" r:id="rId19"/>
    <sheet name="M5 stat" sheetId="83" r:id="rId20"/>
    <sheet name="M6-R previous format" sheetId="79" r:id="rId21"/>
    <sheet name="report year index" sheetId="57" r:id="rId22"/>
    <sheet name="M2" sheetId="13" state="hidden" r:id="rId2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6" hidden="1">'M30'!$A$6:$H$345</definedName>
    <definedName name="_Order1" hidden="1">255</definedName>
    <definedName name="_Order2" hidden="1">255</definedName>
    <definedName name="endofreportyear">'report year index'!$C$15</definedName>
    <definedName name="Pal_Workbook_GUID" hidden="1">"XGDIM2DJ1D6LXTZ97BNZ1XL8"</definedName>
    <definedName name="_xlnm.Print_Area" localSheetId="9">'M11'!$A$1:$H$35</definedName>
    <definedName name="_xlnm.Print_Area" localSheetId="22">'M2'!$A$1:$G$52</definedName>
    <definedName name="_xlnm.Print_Area" localSheetId="12">'M21'!$A$2:$H$66</definedName>
    <definedName name="_xlnm.Print_Area" localSheetId="13">M27a!$A$1:$N$44</definedName>
    <definedName name="_xlnm.Print_Area" localSheetId="14">M28a!$A$1:$O$48</definedName>
    <definedName name="_xlnm.Print_Area" localSheetId="2">'M3'!$A$2:$I$8</definedName>
    <definedName name="_xlnm.Print_Area" localSheetId="16">'M30'!$A$2:$H$353</definedName>
    <definedName name="_xlnm.Print_Area" localSheetId="17">'M31'!$A$2:$K$28</definedName>
    <definedName name="_xlnm.Print_Area" localSheetId="3">'M4'!$A$1:$H$41</definedName>
    <definedName name="_xlnm.Print_Area" localSheetId="18">'M4 Stat'!$A$1:$H$40</definedName>
    <definedName name="_xlnm.Print_Area" localSheetId="4">'M5'!$A$2:$H$47</definedName>
    <definedName name="_xlnm.Print_Area" localSheetId="19">'M5 stat'!$A$2:$H$47</definedName>
    <definedName name="_xlnm.Print_Area" localSheetId="7">'M7'!$A$2:$L$47</definedName>
    <definedName name="_xlnm.Print_Area" localSheetId="8">'M8'!$A$2:$I$8</definedName>
    <definedName name="_xlnm.Print_Area" localSheetId="0">summary!$B$2:$D$17</definedName>
    <definedName name="repaymentafter31marchRY">'report year index'!$C$15</definedName>
    <definedName name="reportminus1">'report year index'!$C$6</definedName>
    <definedName name="reportminus2">'report year index'!$C$5</definedName>
    <definedName name="reportminus3">'report year index'!$C$4</definedName>
    <definedName name="reportminus4">'report year index'!$C$3</definedName>
    <definedName name="reportminus5">'report year index'!$C$2</definedName>
    <definedName name="reportplus1">'report year index'!$C$8</definedName>
    <definedName name="reportplus2">'report year index'!$C$9</definedName>
    <definedName name="reportplus3">'report year index'!$C$10</definedName>
    <definedName name="reportplus4">'report year index'!$C$11</definedName>
    <definedName name="reportplus5">'report year index'!$C$12</definedName>
    <definedName name="reportyear">'report year index'!$C$7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75" l="1"/>
  <c r="G18" i="75"/>
  <c r="H16" i="75" s="1"/>
  <c r="H18" i="75" s="1"/>
  <c r="H22" i="75" s="1"/>
  <c r="G22" i="75"/>
  <c r="G10" i="82"/>
  <c r="H10" i="82"/>
  <c r="H11" i="82"/>
  <c r="H12" i="82"/>
  <c r="H13" i="82"/>
  <c r="H14" i="82"/>
  <c r="H17" i="82" s="1"/>
  <c r="H20" i="82" s="1"/>
  <c r="H23" i="82" s="1"/>
  <c r="H25" i="82" s="1"/>
  <c r="H27" i="82" s="1"/>
  <c r="H35" i="82" s="1"/>
  <c r="H39" i="82" s="1"/>
  <c r="H15" i="82"/>
  <c r="G16" i="82"/>
  <c r="G17" i="82" s="1"/>
  <c r="G20" i="82" s="1"/>
  <c r="G23" i="82" s="1"/>
  <c r="G25" i="82" s="1"/>
  <c r="G27" i="82" s="1"/>
  <c r="G35" i="82" s="1"/>
  <c r="G39" i="82" s="1"/>
  <c r="H16" i="82"/>
  <c r="H18" i="82"/>
  <c r="H19" i="82"/>
  <c r="G32" i="82"/>
  <c r="H32" i="82"/>
  <c r="H37" i="82"/>
  <c r="G14" i="83"/>
  <c r="G18" i="83" s="1"/>
  <c r="H14" i="83"/>
  <c r="H18" i="83" s="1"/>
  <c r="G26" i="83"/>
  <c r="H26" i="83"/>
  <c r="G29" i="83"/>
  <c r="G31" i="83" s="1"/>
  <c r="H29" i="83"/>
  <c r="H31" i="83" s="1"/>
  <c r="G30" i="83"/>
  <c r="H30" i="83"/>
  <c r="G37" i="83"/>
  <c r="H37" i="83"/>
  <c r="G45" i="83"/>
  <c r="H45" i="83"/>
  <c r="F9" i="79"/>
  <c r="G9" i="79"/>
  <c r="F10" i="79"/>
  <c r="G10" i="79"/>
  <c r="F11" i="79"/>
  <c r="G11" i="79"/>
  <c r="F12" i="79"/>
  <c r="G12" i="79"/>
  <c r="G28" i="79" s="1"/>
  <c r="F13" i="79"/>
  <c r="F27" i="79" s="1"/>
  <c r="G13" i="79"/>
  <c r="G27" i="79" s="1"/>
  <c r="F15" i="79"/>
  <c r="G15" i="79"/>
  <c r="F19" i="79"/>
  <c r="G19" i="79"/>
  <c r="G22" i="79" s="1"/>
  <c r="G24" i="79" s="1"/>
  <c r="F20" i="79"/>
  <c r="G20" i="79"/>
  <c r="F21" i="79"/>
  <c r="G21" i="79"/>
  <c r="F22" i="79"/>
  <c r="F24" i="79" s="1"/>
  <c r="F23" i="79"/>
  <c r="G23" i="79"/>
  <c r="F28" i="79"/>
  <c r="H38" i="83" l="1"/>
  <c r="G38" i="83"/>
  <c r="G17" i="79"/>
  <c r="G29" i="79" s="1"/>
  <c r="F17" i="79"/>
  <c r="F29" i="79" s="1"/>
  <c r="H29" i="10" l="1"/>
  <c r="G29" i="10"/>
  <c r="F31" i="74" l="1"/>
  <c r="F34" i="74" s="1"/>
  <c r="G42" i="72" l="1"/>
  <c r="H43" i="10"/>
  <c r="H42" i="10"/>
  <c r="G41" i="72"/>
  <c r="M29" i="74"/>
  <c r="M28" i="74"/>
  <c r="M27" i="74"/>
  <c r="M26" i="74"/>
  <c r="M25" i="74"/>
  <c r="M24" i="74"/>
  <c r="M23" i="74"/>
  <c r="M22" i="74"/>
  <c r="M21" i="74"/>
  <c r="M20" i="74"/>
  <c r="M19" i="74"/>
  <c r="M18" i="74"/>
  <c r="M17" i="74"/>
  <c r="M16" i="74"/>
  <c r="M15" i="74"/>
  <c r="M14" i="74"/>
  <c r="M13" i="74"/>
  <c r="M12" i="74"/>
  <c r="M11" i="74"/>
  <c r="G17" i="1"/>
  <c r="G21" i="1"/>
  <c r="G37" i="10"/>
  <c r="R32" i="56"/>
  <c r="T32" i="56" s="1"/>
  <c r="V32" i="56" s="1"/>
  <c r="Q51" i="56"/>
  <c r="Q54" i="56" s="1"/>
  <c r="L71" i="56"/>
  <c r="T71" i="56" s="1"/>
  <c r="V71" i="56" s="1"/>
  <c r="L73" i="56"/>
  <c r="T73" i="56" s="1"/>
  <c r="V73" i="56" s="1"/>
  <c r="L72" i="56"/>
  <c r="T72" i="56" s="1"/>
  <c r="V72" i="56" s="1"/>
  <c r="L74" i="56"/>
  <c r="T74" i="56" s="1"/>
  <c r="V74" i="56" s="1"/>
  <c r="H38" i="63"/>
  <c r="H33" i="1"/>
  <c r="H35" i="1" s="1"/>
  <c r="G16" i="63"/>
  <c r="G15" i="63"/>
  <c r="H45" i="10"/>
  <c r="H11" i="76"/>
  <c r="F21" i="71"/>
  <c r="K21" i="71"/>
  <c r="N21" i="71"/>
  <c r="L41" i="8"/>
  <c r="L42" i="8"/>
  <c r="B40" i="72"/>
  <c r="H30" i="8"/>
  <c r="G30" i="8"/>
  <c r="K30" i="8"/>
  <c r="J30" i="8"/>
  <c r="M36" i="72"/>
  <c r="L30" i="72"/>
  <c r="G65" i="62"/>
  <c r="G14" i="62"/>
  <c r="F14" i="62"/>
  <c r="H10" i="75"/>
  <c r="H11" i="75"/>
  <c r="H12" i="75" s="1"/>
  <c r="H20" i="76"/>
  <c r="F19" i="71"/>
  <c r="K19" i="71"/>
  <c r="N19" i="71" s="1"/>
  <c r="H21" i="1"/>
  <c r="I44" i="72"/>
  <c r="L44" i="72"/>
  <c r="H44" i="72"/>
  <c r="M44" i="72"/>
  <c r="H16" i="71"/>
  <c r="H20" i="71"/>
  <c r="H23" i="71" s="1"/>
  <c r="H25" i="71" s="1"/>
  <c r="H27" i="71" s="1"/>
  <c r="H34" i="71" s="1"/>
  <c r="H38" i="71" s="1"/>
  <c r="H36" i="72"/>
  <c r="G36" i="72"/>
  <c r="J44" i="72"/>
  <c r="M16" i="71"/>
  <c r="M20" i="71"/>
  <c r="M23" i="71"/>
  <c r="M25" i="71"/>
  <c r="M27" i="71" s="1"/>
  <c r="M34" i="71" s="1"/>
  <c r="M38" i="71" s="1"/>
  <c r="L16" i="71"/>
  <c r="L20" i="71" s="1"/>
  <c r="L23" i="71" s="1"/>
  <c r="L25" i="71" s="1"/>
  <c r="L27" i="71" s="1"/>
  <c r="L34" i="71" s="1"/>
  <c r="L38" i="71" s="1"/>
  <c r="J16" i="71"/>
  <c r="J20" i="71"/>
  <c r="I16" i="71"/>
  <c r="I20" i="71"/>
  <c r="I23" i="71"/>
  <c r="I25" i="71" s="1"/>
  <c r="I27" i="71" s="1"/>
  <c r="I34" i="71" s="1"/>
  <c r="I38" i="71" s="1"/>
  <c r="H25" i="72"/>
  <c r="G25" i="72"/>
  <c r="J17" i="72"/>
  <c r="G22" i="73"/>
  <c r="G24" i="73" s="1"/>
  <c r="F22" i="73"/>
  <c r="F24" i="73" s="1"/>
  <c r="G18" i="8"/>
  <c r="G25" i="8"/>
  <c r="G23" i="8"/>
  <c r="H36" i="8"/>
  <c r="G36" i="8"/>
  <c r="H42" i="8"/>
  <c r="G42" i="8"/>
  <c r="M32" i="74"/>
  <c r="G11" i="1"/>
  <c r="G14" i="1"/>
  <c r="G25" i="1" s="1"/>
  <c r="F10" i="64" s="1"/>
  <c r="F13" i="64" s="1"/>
  <c r="A4" i="67"/>
  <c r="H17" i="72"/>
  <c r="I36" i="72"/>
  <c r="I30" i="72"/>
  <c r="I25" i="72"/>
  <c r="I37" i="72" s="1"/>
  <c r="I17" i="72"/>
  <c r="G30" i="72"/>
  <c r="B31" i="74"/>
  <c r="H7" i="83"/>
  <c r="G7" i="83"/>
  <c r="H7" i="82"/>
  <c r="G7" i="82"/>
  <c r="H11" i="1"/>
  <c r="H14" i="1"/>
  <c r="H25" i="1"/>
  <c r="G10" i="64"/>
  <c r="G13" i="64" s="1"/>
  <c r="M33" i="74"/>
  <c r="G39" i="13"/>
  <c r="F39" i="13"/>
  <c r="G32" i="13"/>
  <c r="F32" i="13"/>
  <c r="F23" i="13"/>
  <c r="L31" i="74"/>
  <c r="J31" i="74"/>
  <c r="I31" i="74"/>
  <c r="H31" i="74"/>
  <c r="M31" i="74" s="1"/>
  <c r="M34" i="74" s="1"/>
  <c r="G31" i="74"/>
  <c r="G52" i="13"/>
  <c r="F52" i="13"/>
  <c r="G13" i="13"/>
  <c r="F13" i="13"/>
  <c r="M28" i="59"/>
  <c r="J28" i="59"/>
  <c r="I28" i="59"/>
  <c r="H28" i="59"/>
  <c r="H36" i="59"/>
  <c r="M16" i="59"/>
  <c r="M36" i="59"/>
  <c r="L16" i="59"/>
  <c r="K16" i="59"/>
  <c r="J16" i="59"/>
  <c r="J36" i="59"/>
  <c r="H16" i="59"/>
  <c r="J7" i="68"/>
  <c r="G15" i="64"/>
  <c r="F15" i="64"/>
  <c r="G12" i="64"/>
  <c r="G11" i="64"/>
  <c r="G19" i="64"/>
  <c r="F12" i="64"/>
  <c r="F11" i="64"/>
  <c r="F19" i="64"/>
  <c r="H12" i="76"/>
  <c r="F11" i="71"/>
  <c r="G12" i="76"/>
  <c r="F41" i="72"/>
  <c r="F42" i="72"/>
  <c r="F40" i="72"/>
  <c r="K40" i="72" s="1"/>
  <c r="B43" i="72"/>
  <c r="B41" i="72"/>
  <c r="B42" i="72"/>
  <c r="F34" i="72"/>
  <c r="F35" i="72"/>
  <c r="K35" i="72" s="1"/>
  <c r="N35" i="72"/>
  <c r="F33" i="72"/>
  <c r="K33" i="72" s="1"/>
  <c r="N33" i="72"/>
  <c r="N36" i="72" s="1"/>
  <c r="B37" i="72"/>
  <c r="B34" i="72"/>
  <c r="B35" i="72"/>
  <c r="B36" i="72"/>
  <c r="B33" i="72"/>
  <c r="B30" i="72"/>
  <c r="B29" i="72"/>
  <c r="B28" i="72"/>
  <c r="B25" i="72"/>
  <c r="B21" i="72"/>
  <c r="F21" i="72"/>
  <c r="K21" i="72" s="1"/>
  <c r="N21" i="72"/>
  <c r="B22" i="72"/>
  <c r="F22" i="72"/>
  <c r="K22" i="72"/>
  <c r="B23" i="72"/>
  <c r="F23" i="72"/>
  <c r="K23" i="72" s="1"/>
  <c r="N23" i="72" s="1"/>
  <c r="B24" i="72"/>
  <c r="F24" i="72"/>
  <c r="K24" i="72"/>
  <c r="F20" i="72"/>
  <c r="K20" i="72" s="1"/>
  <c r="B20" i="72"/>
  <c r="F14" i="72"/>
  <c r="K14" i="72"/>
  <c r="N14" i="72" s="1"/>
  <c r="F15" i="72"/>
  <c r="K15" i="72"/>
  <c r="N15" i="72" s="1"/>
  <c r="F16" i="72"/>
  <c r="B14" i="72"/>
  <c r="B15" i="72"/>
  <c r="B16" i="72"/>
  <c r="B17" i="72"/>
  <c r="B13" i="72"/>
  <c r="B10" i="72"/>
  <c r="B38" i="71"/>
  <c r="B37" i="71"/>
  <c r="B36" i="71"/>
  <c r="F36" i="71"/>
  <c r="K36" i="71" s="1"/>
  <c r="N36" i="71" s="1"/>
  <c r="B35" i="71"/>
  <c r="F35" i="71"/>
  <c r="K35" i="71"/>
  <c r="N35" i="71" s="1"/>
  <c r="B34" i="71"/>
  <c r="F26" i="71"/>
  <c r="K26" i="71"/>
  <c r="B26" i="71"/>
  <c r="B25" i="71"/>
  <c r="B24" i="71"/>
  <c r="F24" i="71"/>
  <c r="K24" i="71" s="1"/>
  <c r="N24" i="71" s="1"/>
  <c r="B23" i="71"/>
  <c r="F22" i="71"/>
  <c r="K22" i="71"/>
  <c r="N22" i="71"/>
  <c r="B21" i="71"/>
  <c r="B22" i="71"/>
  <c r="B20" i="71"/>
  <c r="B19" i="71"/>
  <c r="B18" i="71"/>
  <c r="F18" i="71"/>
  <c r="K18" i="71"/>
  <c r="N18" i="71"/>
  <c r="B17" i="71"/>
  <c r="B16" i="71"/>
  <c r="B15" i="71"/>
  <c r="B14" i="71"/>
  <c r="B13" i="71"/>
  <c r="B12" i="71"/>
  <c r="F25" i="64"/>
  <c r="G26" i="64"/>
  <c r="F26" i="64"/>
  <c r="F16" i="64"/>
  <c r="G16" i="64"/>
  <c r="G34" i="64" s="1"/>
  <c r="G17" i="64"/>
  <c r="F17" i="64"/>
  <c r="G21" i="64"/>
  <c r="F21" i="64"/>
  <c r="B12" i="64"/>
  <c r="B11" i="64"/>
  <c r="F29" i="64"/>
  <c r="G25" i="64"/>
  <c r="G6" i="79"/>
  <c r="F6" i="79"/>
  <c r="G38" i="63"/>
  <c r="G14" i="63"/>
  <c r="G45" i="10"/>
  <c r="H33" i="76"/>
  <c r="G33" i="76"/>
  <c r="H7" i="76"/>
  <c r="G7" i="76"/>
  <c r="I16" i="59"/>
  <c r="I36" i="59"/>
  <c r="E11" i="59"/>
  <c r="O11" i="59" s="1"/>
  <c r="L23" i="8"/>
  <c r="H7" i="75"/>
  <c r="N72" i="55"/>
  <c r="V72" i="55" s="1"/>
  <c r="X72" i="55" s="1"/>
  <c r="N73" i="55"/>
  <c r="V73" i="55" s="1"/>
  <c r="X73" i="55" s="1"/>
  <c r="N74" i="55"/>
  <c r="V74" i="55" s="1"/>
  <c r="X74" i="55" s="1"/>
  <c r="N71" i="55"/>
  <c r="V71" i="55" s="1"/>
  <c r="X71" i="55" s="1"/>
  <c r="K31" i="74"/>
  <c r="F56" i="62"/>
  <c r="F58" i="62"/>
  <c r="F61" i="62" s="1"/>
  <c r="F53" i="62"/>
  <c r="G29" i="64"/>
  <c r="I7" i="68"/>
  <c r="J36" i="72"/>
  <c r="L36" i="72"/>
  <c r="M30" i="72"/>
  <c r="J30" i="72"/>
  <c r="H30" i="72"/>
  <c r="J25" i="72"/>
  <c r="J37" i="72" s="1"/>
  <c r="M25" i="72"/>
  <c r="L25" i="72"/>
  <c r="M17" i="72"/>
  <c r="L17" i="72"/>
  <c r="J23" i="71"/>
  <c r="J25" i="71"/>
  <c r="J27" i="71" s="1"/>
  <c r="J34" i="71" s="1"/>
  <c r="J38" i="71"/>
  <c r="F65" i="62"/>
  <c r="G56" i="62"/>
  <c r="G58" i="62" s="1"/>
  <c r="G61" i="62" s="1"/>
  <c r="G53" i="62"/>
  <c r="G43" i="62"/>
  <c r="F43" i="62"/>
  <c r="G6" i="62"/>
  <c r="F6" i="62"/>
  <c r="L66" i="56"/>
  <c r="T66" i="56" s="1"/>
  <c r="V66" i="56" s="1"/>
  <c r="L63" i="56"/>
  <c r="T63" i="56" s="1"/>
  <c r="V63" i="56"/>
  <c r="R62" i="56"/>
  <c r="T62" i="56" s="1"/>
  <c r="V62" i="56" s="1"/>
  <c r="T61" i="56"/>
  <c r="V61" i="56"/>
  <c r="R59" i="56"/>
  <c r="N59" i="56"/>
  <c r="J59" i="56"/>
  <c r="I59" i="56"/>
  <c r="H59" i="56"/>
  <c r="F59" i="56"/>
  <c r="T58" i="56"/>
  <c r="V58" i="56"/>
  <c r="L57" i="56"/>
  <c r="R52" i="56"/>
  <c r="T52" i="56"/>
  <c r="V52" i="56"/>
  <c r="L52" i="56"/>
  <c r="Q68" i="56"/>
  <c r="P51" i="56"/>
  <c r="P54" i="56" s="1"/>
  <c r="P68" i="56" s="1"/>
  <c r="N51" i="56"/>
  <c r="N54" i="56" s="1"/>
  <c r="N65" i="56" s="1"/>
  <c r="N68" i="56" s="1"/>
  <c r="J51" i="56"/>
  <c r="J54" i="56"/>
  <c r="J65" i="56" s="1"/>
  <c r="J68" i="56"/>
  <c r="J78" i="56" s="1"/>
  <c r="I51" i="56"/>
  <c r="I54" i="56"/>
  <c r="I65" i="56" s="1"/>
  <c r="I68" i="56" s="1"/>
  <c r="I78" i="56" s="1"/>
  <c r="H51" i="56"/>
  <c r="H54" i="56"/>
  <c r="F51" i="56"/>
  <c r="F54" i="56" s="1"/>
  <c r="R49" i="56"/>
  <c r="R48" i="56"/>
  <c r="R46" i="56"/>
  <c r="T46" i="56" s="1"/>
  <c r="V46" i="56" s="1"/>
  <c r="R45" i="56"/>
  <c r="T45" i="56" s="1"/>
  <c r="V45" i="56" s="1"/>
  <c r="R44" i="56"/>
  <c r="T44" i="56"/>
  <c r="V44" i="56"/>
  <c r="R43" i="56"/>
  <c r="T43" i="56"/>
  <c r="V43" i="56" s="1"/>
  <c r="R42" i="56"/>
  <c r="T42" i="56" s="1"/>
  <c r="V42" i="56" s="1"/>
  <c r="R41" i="56"/>
  <c r="T41" i="56"/>
  <c r="V41" i="56" s="1"/>
  <c r="R40" i="56"/>
  <c r="T40" i="56"/>
  <c r="V40" i="56" s="1"/>
  <c r="R39" i="56"/>
  <c r="T39" i="56" s="1"/>
  <c r="V39" i="56" s="1"/>
  <c r="R38" i="56"/>
  <c r="T38" i="56" s="1"/>
  <c r="V38" i="56" s="1"/>
  <c r="R37" i="56"/>
  <c r="T37" i="56"/>
  <c r="V37" i="56" s="1"/>
  <c r="R36" i="56"/>
  <c r="T36" i="56"/>
  <c r="V36" i="56"/>
  <c r="R35" i="56"/>
  <c r="T35" i="56"/>
  <c r="V35" i="56" s="1"/>
  <c r="R34" i="56"/>
  <c r="T34" i="56" s="1"/>
  <c r="V34" i="56" s="1"/>
  <c r="R33" i="56"/>
  <c r="T33" i="56"/>
  <c r="V33" i="56" s="1"/>
  <c r="R31" i="56"/>
  <c r="T31" i="56"/>
  <c r="V31" i="56" s="1"/>
  <c r="R30" i="56"/>
  <c r="T30" i="56" s="1"/>
  <c r="V30" i="56" s="1"/>
  <c r="R29" i="56"/>
  <c r="T29" i="56" s="1"/>
  <c r="V29" i="56"/>
  <c r="R28" i="56"/>
  <c r="R27" i="56"/>
  <c r="T27" i="56"/>
  <c r="V27" i="56"/>
  <c r="L25" i="56"/>
  <c r="T25" i="56"/>
  <c r="V25" i="56"/>
  <c r="L24" i="56"/>
  <c r="T23" i="56"/>
  <c r="V23" i="56" s="1"/>
  <c r="L21" i="56"/>
  <c r="T21" i="56" s="1"/>
  <c r="V21" i="56" s="1"/>
  <c r="L20" i="56"/>
  <c r="L19" i="56"/>
  <c r="T19" i="56" s="1"/>
  <c r="V19" i="56"/>
  <c r="L18" i="56"/>
  <c r="T18" i="56" s="1"/>
  <c r="V18" i="56"/>
  <c r="L17" i="56"/>
  <c r="T17" i="56"/>
  <c r="V17" i="56" s="1"/>
  <c r="L16" i="56"/>
  <c r="T16" i="56"/>
  <c r="V16" i="56"/>
  <c r="L15" i="56"/>
  <c r="T15" i="56"/>
  <c r="V15" i="56"/>
  <c r="F6" i="56"/>
  <c r="N66" i="55"/>
  <c r="V66" i="55" s="1"/>
  <c r="X66" i="55" s="1"/>
  <c r="N63" i="55"/>
  <c r="V63" i="55" s="1"/>
  <c r="X63" i="55"/>
  <c r="T61" i="55"/>
  <c r="V61" i="55" s="1"/>
  <c r="X61" i="55" s="1"/>
  <c r="N60" i="55"/>
  <c r="V60" i="55" s="1"/>
  <c r="X60" i="55" s="1"/>
  <c r="T58" i="55"/>
  <c r="P58" i="55"/>
  <c r="L58" i="55"/>
  <c r="J58" i="55"/>
  <c r="F58" i="55"/>
  <c r="V57" i="55"/>
  <c r="X57" i="55" s="1"/>
  <c r="N56" i="55"/>
  <c r="N58" i="55" s="1"/>
  <c r="T51" i="55"/>
  <c r="J51" i="55"/>
  <c r="N51" i="55" s="1"/>
  <c r="S50" i="55"/>
  <c r="S53" i="55" s="1"/>
  <c r="R50" i="55"/>
  <c r="R53" i="55" s="1"/>
  <c r="T53" i="55" s="1"/>
  <c r="P50" i="55"/>
  <c r="P53" i="55" s="1"/>
  <c r="P65" i="55"/>
  <c r="P68" i="55" s="1"/>
  <c r="L50" i="55"/>
  <c r="L53" i="55" s="1"/>
  <c r="L65" i="55" s="1"/>
  <c r="L68" i="55" s="1"/>
  <c r="I50" i="55"/>
  <c r="I53" i="55" s="1"/>
  <c r="H50" i="55"/>
  <c r="H53" i="55" s="1"/>
  <c r="F50" i="55"/>
  <c r="F53" i="55" s="1"/>
  <c r="T47" i="55"/>
  <c r="T46" i="55"/>
  <c r="T44" i="55"/>
  <c r="V44" i="55"/>
  <c r="X44" i="55"/>
  <c r="T43" i="55"/>
  <c r="V43" i="55" s="1"/>
  <c r="X43" i="55" s="1"/>
  <c r="T42" i="55"/>
  <c r="V42" i="55" s="1"/>
  <c r="X42" i="55" s="1"/>
  <c r="T41" i="55"/>
  <c r="V41" i="55" s="1"/>
  <c r="X41" i="55"/>
  <c r="T40" i="55"/>
  <c r="V40" i="55" s="1"/>
  <c r="X40" i="55"/>
  <c r="T39" i="55"/>
  <c r="V39" i="55" s="1"/>
  <c r="X39" i="55"/>
  <c r="T38" i="55"/>
  <c r="V38" i="55" s="1"/>
  <c r="X38" i="55" s="1"/>
  <c r="T37" i="55"/>
  <c r="V37" i="55"/>
  <c r="X37" i="55" s="1"/>
  <c r="T36" i="55"/>
  <c r="V36" i="55"/>
  <c r="X36" i="55"/>
  <c r="T35" i="55"/>
  <c r="V35" i="55" s="1"/>
  <c r="X35" i="55" s="1"/>
  <c r="T34" i="55"/>
  <c r="V34" i="55" s="1"/>
  <c r="X34" i="55" s="1"/>
  <c r="T33" i="55"/>
  <c r="V33" i="55"/>
  <c r="X33" i="55"/>
  <c r="T32" i="55"/>
  <c r="V32" i="55" s="1"/>
  <c r="X32" i="55" s="1"/>
  <c r="T31" i="55"/>
  <c r="V31" i="55" s="1"/>
  <c r="X31" i="55"/>
  <c r="T30" i="55"/>
  <c r="V30" i="55" s="1"/>
  <c r="X30" i="55" s="1"/>
  <c r="T29" i="55"/>
  <c r="V29" i="55"/>
  <c r="X29" i="55" s="1"/>
  <c r="T28" i="55"/>
  <c r="V28" i="55" s="1"/>
  <c r="X28" i="55"/>
  <c r="T27" i="55"/>
  <c r="V27" i="55" s="1"/>
  <c r="X27" i="55" s="1"/>
  <c r="T26" i="55"/>
  <c r="V26" i="55"/>
  <c r="X26" i="55" s="1"/>
  <c r="T25" i="55"/>
  <c r="V25" i="55"/>
  <c r="X25" i="55" s="1"/>
  <c r="J23" i="55"/>
  <c r="N23" i="55" s="1"/>
  <c r="V23" i="55" s="1"/>
  <c r="X23" i="55" s="1"/>
  <c r="N22" i="55"/>
  <c r="V22" i="55"/>
  <c r="X22" i="55" s="1"/>
  <c r="V21" i="55"/>
  <c r="X21" i="55" s="1"/>
  <c r="J20" i="55"/>
  <c r="N20" i="55" s="1"/>
  <c r="J19" i="55"/>
  <c r="N19" i="55"/>
  <c r="V19" i="55" s="1"/>
  <c r="X19" i="55" s="1"/>
  <c r="J18" i="55"/>
  <c r="N18" i="55"/>
  <c r="V18" i="55"/>
  <c r="X18" i="55" s="1"/>
  <c r="J17" i="55"/>
  <c r="N17" i="55"/>
  <c r="V17" i="55" s="1"/>
  <c r="X17" i="55" s="1"/>
  <c r="J16" i="55"/>
  <c r="N16" i="55"/>
  <c r="V16" i="55" s="1"/>
  <c r="X16" i="55" s="1"/>
  <c r="J15" i="55"/>
  <c r="N15" i="55" s="1"/>
  <c r="V15" i="55" s="1"/>
  <c r="X15" i="55" s="1"/>
  <c r="F6" i="55"/>
  <c r="K42" i="8"/>
  <c r="J42" i="8"/>
  <c r="I42" i="8"/>
  <c r="L36" i="8"/>
  <c r="K36" i="8"/>
  <c r="J36" i="8"/>
  <c r="I36" i="8"/>
  <c r="L29" i="8"/>
  <c r="I29" i="8"/>
  <c r="L28" i="8"/>
  <c r="I28" i="8"/>
  <c r="I30" i="8" s="1"/>
  <c r="G16" i="76"/>
  <c r="K23" i="8"/>
  <c r="J23" i="8"/>
  <c r="H23" i="8"/>
  <c r="K18" i="8"/>
  <c r="K25" i="8" s="1"/>
  <c r="J18" i="8"/>
  <c r="J25" i="8" s="1"/>
  <c r="H18" i="8"/>
  <c r="H25" i="8" s="1"/>
  <c r="L17" i="8"/>
  <c r="I17" i="8"/>
  <c r="L16" i="8"/>
  <c r="I16" i="8"/>
  <c r="L15" i="8"/>
  <c r="I15" i="8"/>
  <c r="L14" i="8"/>
  <c r="I14" i="8"/>
  <c r="L13" i="8"/>
  <c r="I13" i="8"/>
  <c r="L12" i="8"/>
  <c r="I12" i="8"/>
  <c r="L11" i="8"/>
  <c r="I11" i="8"/>
  <c r="L10" i="8"/>
  <c r="L18" i="8" s="1"/>
  <c r="I10" i="8"/>
  <c r="I18" i="8" s="1"/>
  <c r="J6" i="8"/>
  <c r="G6" i="8"/>
  <c r="G7" i="64"/>
  <c r="F7" i="64"/>
  <c r="G46" i="63"/>
  <c r="H7" i="63"/>
  <c r="G7" i="63"/>
  <c r="H37" i="10"/>
  <c r="H30" i="10"/>
  <c r="G30" i="10"/>
  <c r="N24" i="72"/>
  <c r="N25" i="72" s="1"/>
  <c r="K16" i="72"/>
  <c r="N16" i="72" s="1"/>
  <c r="F10" i="72"/>
  <c r="K10" i="72"/>
  <c r="G17" i="72"/>
  <c r="G37" i="72" s="1"/>
  <c r="H7" i="10"/>
  <c r="G7" i="10"/>
  <c r="N26" i="71"/>
  <c r="E35" i="59"/>
  <c r="O35" i="59" s="1"/>
  <c r="E31" i="59"/>
  <c r="E22" i="59"/>
  <c r="G22" i="59"/>
  <c r="G28" i="59" s="1"/>
  <c r="E21" i="59"/>
  <c r="O21" i="59" s="1"/>
  <c r="E20" i="59"/>
  <c r="E19" i="59"/>
  <c r="G16" i="13"/>
  <c r="G23" i="13" s="1"/>
  <c r="G33" i="13" s="1"/>
  <c r="G6" i="13"/>
  <c r="F6" i="13"/>
  <c r="E13" i="59"/>
  <c r="O13" i="59"/>
  <c r="H6" i="1"/>
  <c r="G6" i="1"/>
  <c r="F43" i="72"/>
  <c r="K43" i="72" s="1"/>
  <c r="N43" i="72"/>
  <c r="N22" i="72"/>
  <c r="G18" i="10"/>
  <c r="I23" i="8"/>
  <c r="G24" i="63"/>
  <c r="G26" i="10"/>
  <c r="E14" i="59"/>
  <c r="E15" i="59"/>
  <c r="E12" i="59"/>
  <c r="O12" i="59" s="1"/>
  <c r="H14" i="10"/>
  <c r="H24" i="63"/>
  <c r="H26" i="10"/>
  <c r="F10" i="71"/>
  <c r="K10" i="71" s="1"/>
  <c r="N10" i="71" s="1"/>
  <c r="H14" i="63"/>
  <c r="F13" i="71"/>
  <c r="K13" i="71"/>
  <c r="N13" i="71" s="1"/>
  <c r="K28" i="59"/>
  <c r="O24" i="59"/>
  <c r="O26" i="59"/>
  <c r="L37" i="72"/>
  <c r="O25" i="59"/>
  <c r="H15" i="76"/>
  <c r="H18" i="76"/>
  <c r="F17" i="71" s="1"/>
  <c r="K17" i="71" s="1"/>
  <c r="N17" i="71" s="1"/>
  <c r="O20" i="59"/>
  <c r="O31" i="59"/>
  <c r="O27" i="59"/>
  <c r="K11" i="71"/>
  <c r="N11" i="71" s="1"/>
  <c r="G16" i="71"/>
  <c r="G20" i="71" s="1"/>
  <c r="G23" i="71" s="1"/>
  <c r="G25" i="71" s="1"/>
  <c r="G27" i="71" s="1"/>
  <c r="G34" i="71" s="1"/>
  <c r="G38" i="71" s="1"/>
  <c r="F29" i="73"/>
  <c r="F33" i="73" s="1"/>
  <c r="L28" i="59"/>
  <c r="G29" i="73"/>
  <c r="G33" i="73"/>
  <c r="O23" i="59"/>
  <c r="H46" i="63"/>
  <c r="F37" i="71"/>
  <c r="K37" i="71"/>
  <c r="N37" i="71" s="1"/>
  <c r="K42" i="72"/>
  <c r="N42" i="72" s="1"/>
  <c r="F25" i="72"/>
  <c r="T24" i="56"/>
  <c r="V24" i="56" s="1"/>
  <c r="N10" i="72"/>
  <c r="K34" i="72"/>
  <c r="K36" i="72" s="1"/>
  <c r="N34" i="72"/>
  <c r="G33" i="1"/>
  <c r="G35" i="1"/>
  <c r="G27" i="64"/>
  <c r="K36" i="59"/>
  <c r="F28" i="72"/>
  <c r="K28" i="72" s="1"/>
  <c r="N28" i="72" s="1"/>
  <c r="L36" i="59"/>
  <c r="F44" i="72"/>
  <c r="H37" i="72"/>
  <c r="I25" i="8"/>
  <c r="J76" i="56"/>
  <c r="N20" i="72"/>
  <c r="G23" i="64"/>
  <c r="G35" i="64" s="1"/>
  <c r="H16" i="63"/>
  <c r="F14" i="71"/>
  <c r="K14" i="71" s="1"/>
  <c r="N14" i="71" s="1"/>
  <c r="H15" i="63"/>
  <c r="O22" i="59"/>
  <c r="G31" i="10"/>
  <c r="H16" i="1"/>
  <c r="H24" i="1"/>
  <c r="G15" i="59"/>
  <c r="O15" i="59" s="1"/>
  <c r="F68" i="56"/>
  <c r="G16" i="1"/>
  <c r="G24" i="1" s="1"/>
  <c r="F27" i="64"/>
  <c r="F28" i="64" s="1"/>
  <c r="F30" i="64" s="1"/>
  <c r="G14" i="59"/>
  <c r="O14" i="59" s="1"/>
  <c r="F76" i="56"/>
  <c r="F78" i="56"/>
  <c r="V20" i="55" l="1"/>
  <c r="X20" i="55" s="1"/>
  <c r="N50" i="55"/>
  <c r="N53" i="55" s="1"/>
  <c r="N65" i="55" s="1"/>
  <c r="N68" i="55" s="1"/>
  <c r="V51" i="55"/>
  <c r="X51" i="55" s="1"/>
  <c r="G34" i="13"/>
  <c r="F34" i="13"/>
  <c r="G46" i="13"/>
  <c r="F33" i="64"/>
  <c r="G28" i="64"/>
  <c r="G30" i="64" s="1"/>
  <c r="G38" i="64" s="1"/>
  <c r="G38" i="10"/>
  <c r="P78" i="55"/>
  <c r="P76" i="55"/>
  <c r="T20" i="56"/>
  <c r="V20" i="56" s="1"/>
  <c r="L51" i="56"/>
  <c r="E28" i="59"/>
  <c r="O19" i="59"/>
  <c r="L59" i="56"/>
  <c r="T57" i="56"/>
  <c r="T65" i="55"/>
  <c r="V53" i="55"/>
  <c r="X53" i="55" s="1"/>
  <c r="R51" i="56"/>
  <c r="R54" i="56" s="1"/>
  <c r="R65" i="56" s="1"/>
  <c r="R68" i="56" s="1"/>
  <c r="N78" i="56"/>
  <c r="N76" i="56"/>
  <c r="N40" i="72"/>
  <c r="H65" i="56"/>
  <c r="H68" i="56" s="1"/>
  <c r="L54" i="56"/>
  <c r="O16" i="59"/>
  <c r="H18" i="10"/>
  <c r="F13" i="72"/>
  <c r="F29" i="72"/>
  <c r="H31" i="10"/>
  <c r="V58" i="55"/>
  <c r="X58" i="55" s="1"/>
  <c r="M37" i="72"/>
  <c r="K41" i="72"/>
  <c r="N41" i="72" s="1"/>
  <c r="G44" i="72"/>
  <c r="G10" i="76"/>
  <c r="G17" i="76" s="1"/>
  <c r="L30" i="8"/>
  <c r="F23" i="64"/>
  <c r="F35" i="64" s="1"/>
  <c r="F34" i="64"/>
  <c r="F38" i="64"/>
  <c r="L25" i="8"/>
  <c r="H10" i="76"/>
  <c r="L76" i="55"/>
  <c r="L78" i="55"/>
  <c r="V56" i="55"/>
  <c r="X56" i="55" s="1"/>
  <c r="E16" i="59"/>
  <c r="E36" i="59" s="1"/>
  <c r="G16" i="59"/>
  <c r="G36" i="59" s="1"/>
  <c r="F68" i="55"/>
  <c r="T28" i="56"/>
  <c r="V28" i="56" s="1"/>
  <c r="V51" i="56" s="1"/>
  <c r="V54" i="56" s="1"/>
  <c r="I76" i="56"/>
  <c r="T50" i="55"/>
  <c r="V50" i="55" s="1"/>
  <c r="X50" i="55" s="1"/>
  <c r="J50" i="55"/>
  <c r="J53" i="55" s="1"/>
  <c r="J65" i="55" s="1"/>
  <c r="J68" i="55" s="1"/>
  <c r="K25" i="72"/>
  <c r="H13" i="76"/>
  <c r="F12" i="71" s="1"/>
  <c r="K12" i="71" s="1"/>
  <c r="N12" i="71" s="1"/>
  <c r="F46" i="13"/>
  <c r="F36" i="72"/>
  <c r="F33" i="13"/>
  <c r="N78" i="55" l="1"/>
  <c r="N76" i="55"/>
  <c r="G33" i="64"/>
  <c r="L65" i="56"/>
  <c r="T54" i="56"/>
  <c r="R78" i="56"/>
  <c r="R76" i="56"/>
  <c r="H16" i="76"/>
  <c r="F15" i="71" s="1"/>
  <c r="K15" i="71" s="1"/>
  <c r="N15" i="71" s="1"/>
  <c r="K29" i="72"/>
  <c r="F30" i="72"/>
  <c r="H76" i="56"/>
  <c r="H78" i="56"/>
  <c r="F9" i="71"/>
  <c r="K9" i="71" s="1"/>
  <c r="H17" i="76"/>
  <c r="G11" i="63"/>
  <c r="G19" i="63" s="1"/>
  <c r="G21" i="76"/>
  <c r="G24" i="76" s="1"/>
  <c r="G26" i="76" s="1"/>
  <c r="G28" i="76" s="1"/>
  <c r="G36" i="76" s="1"/>
  <c r="G40" i="76" s="1"/>
  <c r="F17" i="72"/>
  <c r="K13" i="72"/>
  <c r="T68" i="55"/>
  <c r="V65" i="55"/>
  <c r="X65" i="55" s="1"/>
  <c r="O28" i="59"/>
  <c r="T51" i="56"/>
  <c r="H38" i="10"/>
  <c r="J76" i="55"/>
  <c r="J78" i="55"/>
  <c r="K44" i="72"/>
  <c r="F78" i="55"/>
  <c r="F76" i="55"/>
  <c r="N44" i="72"/>
  <c r="O34" i="59"/>
  <c r="O36" i="59" s="1"/>
  <c r="O38" i="59" s="1"/>
  <c r="V57" i="56"/>
  <c r="T59" i="56"/>
  <c r="V59" i="56" s="1"/>
  <c r="F37" i="72" l="1"/>
  <c r="F16" i="71"/>
  <c r="F20" i="71" s="1"/>
  <c r="H21" i="76"/>
  <c r="H24" i="76" s="1"/>
  <c r="H11" i="63"/>
  <c r="H19" i="63" s="1"/>
  <c r="N9" i="71"/>
  <c r="N16" i="71" s="1"/>
  <c r="N20" i="71" s="1"/>
  <c r="N23" i="71" s="1"/>
  <c r="N25" i="71" s="1"/>
  <c r="N27" i="71" s="1"/>
  <c r="N34" i="71" s="1"/>
  <c r="N38" i="71" s="1"/>
  <c r="K16" i="71"/>
  <c r="K20" i="71" s="1"/>
  <c r="K23" i="71" s="1"/>
  <c r="K25" i="71" s="1"/>
  <c r="K27" i="71" s="1"/>
  <c r="K34" i="71" s="1"/>
  <c r="K38" i="71" s="1"/>
  <c r="N29" i="72"/>
  <c r="N30" i="72" s="1"/>
  <c r="K30" i="72"/>
  <c r="T76" i="55"/>
  <c r="T78" i="55"/>
  <c r="V68" i="55"/>
  <c r="L68" i="56"/>
  <c r="T65" i="56"/>
  <c r="V65" i="56" s="1"/>
  <c r="N13" i="72"/>
  <c r="N17" i="72" s="1"/>
  <c r="K17" i="72"/>
  <c r="G26" i="63"/>
  <c r="G40" i="63" s="1"/>
  <c r="G47" i="63" s="1"/>
  <c r="G49" i="63" s="1"/>
  <c r="K37" i="72" l="1"/>
  <c r="N37" i="72"/>
  <c r="H26" i="63"/>
  <c r="H40" i="63" s="1"/>
  <c r="H47" i="63" s="1"/>
  <c r="H49" i="63" s="1"/>
  <c r="H26" i="76"/>
  <c r="F23" i="71"/>
  <c r="L76" i="56"/>
  <c r="T68" i="56"/>
  <c r="L78" i="56"/>
  <c r="V78" i="55"/>
  <c r="V76" i="55"/>
  <c r="X68" i="55"/>
  <c r="X76" i="55" l="1"/>
  <c r="X78" i="55"/>
  <c r="V68" i="56"/>
  <c r="T78" i="56"/>
  <c r="T76" i="56"/>
  <c r="H28" i="76"/>
  <c r="H36" i="76" s="1"/>
  <c r="F25" i="71"/>
  <c r="F27" i="71" s="1"/>
  <c r="V76" i="56" l="1"/>
  <c r="V78" i="56"/>
  <c r="H40" i="76"/>
  <c r="F34" i="71"/>
  <c r="F38" i="71" s="1"/>
</calcChain>
</file>

<file path=xl/sharedStrings.xml><?xml version="1.0" encoding="utf-8"?>
<sst xmlns="http://schemas.openxmlformats.org/spreadsheetml/2006/main" count="3369" uniqueCount="996">
  <si>
    <t>Summary</t>
  </si>
  <si>
    <t>Table / Proforma</t>
  </si>
  <si>
    <t>Name</t>
  </si>
  <si>
    <t>Definitions</t>
  </si>
  <si>
    <t>RAR3</t>
  </si>
  <si>
    <t>18W-WW</t>
  </si>
  <si>
    <t>Taxation Analysis</t>
  </si>
  <si>
    <t>2.10</t>
  </si>
  <si>
    <t>4.2</t>
  </si>
  <si>
    <t>5.10</t>
  </si>
  <si>
    <t>5.11</t>
  </si>
  <si>
    <t>6.26</t>
  </si>
  <si>
    <t>11.8</t>
  </si>
  <si>
    <t>11.11</t>
  </si>
  <si>
    <t>Scottish Water</t>
  </si>
  <si>
    <t>Line</t>
  </si>
  <si>
    <t>Description</t>
  </si>
  <si>
    <t>Units</t>
  </si>
  <si>
    <t>Field</t>
  </si>
  <si>
    <t>Type</t>
  </si>
  <si>
    <t>Core</t>
  </si>
  <si>
    <t>Total</t>
  </si>
  <si>
    <t>Turnover</t>
  </si>
  <si>
    <t>£m</t>
  </si>
  <si>
    <t>Operating expenditure</t>
  </si>
  <si>
    <t>1.3</t>
  </si>
  <si>
    <t>PPP costs</t>
  </si>
  <si>
    <t>1.4</t>
  </si>
  <si>
    <t>1.5</t>
  </si>
  <si>
    <t>1.6</t>
  </si>
  <si>
    <t>1.7</t>
  </si>
  <si>
    <t>Amortisation of deferred income</t>
  </si>
  <si>
    <t>1.8</t>
  </si>
  <si>
    <t>Operating income</t>
  </si>
  <si>
    <t>1.9</t>
  </si>
  <si>
    <t>Operating profit</t>
  </si>
  <si>
    <t>C</t>
  </si>
  <si>
    <t>1.10</t>
  </si>
  <si>
    <t>Other income</t>
  </si>
  <si>
    <t>1.11</t>
  </si>
  <si>
    <t>1.12</t>
  </si>
  <si>
    <t>1.13</t>
  </si>
  <si>
    <t>Taxation - current</t>
  </si>
  <si>
    <t>1.14</t>
  </si>
  <si>
    <t>Taxation - deferred</t>
  </si>
  <si>
    <t>Profit for the year</t>
  </si>
  <si>
    <t>Dividends</t>
  </si>
  <si>
    <t>Fixed Assets</t>
  </si>
  <si>
    <t>2.1</t>
  </si>
  <si>
    <t>Tangible Assets</t>
  </si>
  <si>
    <t>2.2</t>
  </si>
  <si>
    <t>Investment - loan to group company</t>
  </si>
  <si>
    <t>2.3</t>
  </si>
  <si>
    <t>Investment - Other</t>
  </si>
  <si>
    <t>2.4</t>
  </si>
  <si>
    <t>Total fixed assets</t>
  </si>
  <si>
    <t>Current Assets</t>
  </si>
  <si>
    <t>2.5</t>
  </si>
  <si>
    <t>Stocks</t>
  </si>
  <si>
    <t>2.6</t>
  </si>
  <si>
    <t>Debtors</t>
  </si>
  <si>
    <t>2.7</t>
  </si>
  <si>
    <t>Cash at bank and in hand</t>
  </si>
  <si>
    <t>2.8</t>
  </si>
  <si>
    <t>Short term deposits</t>
  </si>
  <si>
    <t>2.9</t>
  </si>
  <si>
    <t>Gilts Reserve</t>
  </si>
  <si>
    <t>Assets transferred to PPP contractors</t>
  </si>
  <si>
    <t>2.11</t>
  </si>
  <si>
    <t>Infrastructure Renewals prepayment</t>
  </si>
  <si>
    <t>2.12</t>
  </si>
  <si>
    <t>Total current assets</t>
  </si>
  <si>
    <t>Creditors: amounts falling due within one year</t>
  </si>
  <si>
    <t>2.13</t>
  </si>
  <si>
    <t>Overdrafts</t>
  </si>
  <si>
    <t>2.14</t>
  </si>
  <si>
    <t>Infrastructure Renewals accrual</t>
  </si>
  <si>
    <t>2.15</t>
  </si>
  <si>
    <t>Creditors</t>
  </si>
  <si>
    <t>2.16</t>
  </si>
  <si>
    <t>Borrowings (excl. Govt. loans)</t>
  </si>
  <si>
    <t>2.17</t>
  </si>
  <si>
    <t>Corporation tax payable</t>
  </si>
  <si>
    <t>2.18</t>
  </si>
  <si>
    <t>Dividends payable</t>
  </si>
  <si>
    <t>2.19</t>
  </si>
  <si>
    <t>Total creditors</t>
  </si>
  <si>
    <t>2.20</t>
  </si>
  <si>
    <t>Net current assets</t>
  </si>
  <si>
    <t>2.21</t>
  </si>
  <si>
    <t>Total assets less current liabilities</t>
  </si>
  <si>
    <t>Creditors: amounts falling due after one year</t>
  </si>
  <si>
    <t>2.22</t>
  </si>
  <si>
    <t>2.23</t>
  </si>
  <si>
    <t>Other creditors</t>
  </si>
  <si>
    <t>2.24</t>
  </si>
  <si>
    <t>Provision for liabilities &amp; charges</t>
  </si>
  <si>
    <t>2.25</t>
  </si>
  <si>
    <t>Deferred tax provision</t>
  </si>
  <si>
    <t>2.26</t>
  </si>
  <si>
    <t>Deferred income - grants and contributions</t>
  </si>
  <si>
    <t>2.27</t>
  </si>
  <si>
    <t>Post employment assets / (liabilities)</t>
  </si>
  <si>
    <t>2.28</t>
  </si>
  <si>
    <t>Other provisions</t>
  </si>
  <si>
    <t>2.29</t>
  </si>
  <si>
    <t>Net Assets employed</t>
  </si>
  <si>
    <t>Capital and reserves</t>
  </si>
  <si>
    <t>2.30</t>
  </si>
  <si>
    <t>Government loans</t>
  </si>
  <si>
    <t>2.31</t>
  </si>
  <si>
    <t>Income and Expenditure account</t>
  </si>
  <si>
    <t>2.32</t>
  </si>
  <si>
    <t>Other reserves</t>
  </si>
  <si>
    <t>2.33</t>
  </si>
  <si>
    <t>Capital &amp; reserves</t>
  </si>
  <si>
    <t>I</t>
  </si>
  <si>
    <t>3.2</t>
  </si>
  <si>
    <t>3.3</t>
  </si>
  <si>
    <t>3.4</t>
  </si>
  <si>
    <t>3.5</t>
  </si>
  <si>
    <t>3.6</t>
  </si>
  <si>
    <t>3.7</t>
  </si>
  <si>
    <t>3.8</t>
  </si>
  <si>
    <t>3.9</t>
  </si>
  <si>
    <t>3.10</t>
  </si>
  <si>
    <t>3.11</t>
  </si>
  <si>
    <t>3.12</t>
  </si>
  <si>
    <t>3.13</t>
  </si>
  <si>
    <t>3.14</t>
  </si>
  <si>
    <t>3.15</t>
  </si>
  <si>
    <t>3.16</t>
  </si>
  <si>
    <t>3.17</t>
  </si>
  <si>
    <t>3.18</t>
  </si>
  <si>
    <t>3.19</t>
  </si>
  <si>
    <t>3.20</t>
  </si>
  <si>
    <t>for the Core Business for the year ended 31 March (RAR Proforma 4)</t>
  </si>
  <si>
    <t>4.1</t>
  </si>
  <si>
    <t>4.3</t>
  </si>
  <si>
    <t>4.4</t>
  </si>
  <si>
    <t>4.5</t>
  </si>
  <si>
    <t>4.6</t>
  </si>
  <si>
    <t>4.7</t>
  </si>
  <si>
    <t>4.8</t>
  </si>
  <si>
    <t>4.9</t>
  </si>
  <si>
    <t>4.10</t>
  </si>
  <si>
    <t>4.11</t>
  </si>
  <si>
    <t>4.12</t>
  </si>
  <si>
    <t>4.13</t>
  </si>
  <si>
    <t>4.14</t>
  </si>
  <si>
    <t>Profit or loss on disposal of fixed assets</t>
  </si>
  <si>
    <t>4.15</t>
  </si>
  <si>
    <t>4.16</t>
  </si>
  <si>
    <t xml:space="preserve">Net interest receivable less payable </t>
  </si>
  <si>
    <t>4.17</t>
  </si>
  <si>
    <t>4.18</t>
  </si>
  <si>
    <t>4.19</t>
  </si>
  <si>
    <t xml:space="preserve">Profit before taxation </t>
  </si>
  <si>
    <t>Profit on ordinary activities</t>
  </si>
  <si>
    <t>Profit retained</t>
  </si>
  <si>
    <t xml:space="preserve">for the Core Business for the year ended 31 March </t>
  </si>
  <si>
    <t>Actuarial gains/losses on post employment plans</t>
  </si>
  <si>
    <t>Post employment plans - non cash (IAS 19 adjustments), net of tax</t>
  </si>
  <si>
    <t>Other gains and losses</t>
  </si>
  <si>
    <t>Total comprehensive income for the year</t>
  </si>
  <si>
    <t>for Core Business as at 31 March (RAR Proforma 5)</t>
  </si>
  <si>
    <t>5.1</t>
  </si>
  <si>
    <t>Tangible assets</t>
  </si>
  <si>
    <t>5.2</t>
  </si>
  <si>
    <t>5.3</t>
  </si>
  <si>
    <t>Other Operating Assets and liabilities</t>
  </si>
  <si>
    <t>5.4</t>
  </si>
  <si>
    <t xml:space="preserve">Working capital </t>
  </si>
  <si>
    <t>5.5</t>
  </si>
  <si>
    <t>Cash</t>
  </si>
  <si>
    <t>5.6</t>
  </si>
  <si>
    <t>5.7</t>
  </si>
  <si>
    <t>5.8</t>
  </si>
  <si>
    <t xml:space="preserve">Net operating assets </t>
  </si>
  <si>
    <t>Non-operating assets and liabilities</t>
  </si>
  <si>
    <t>5.9</t>
  </si>
  <si>
    <t>Borrowings (excl. govt. loans)</t>
  </si>
  <si>
    <t>5.12</t>
  </si>
  <si>
    <t>5.13</t>
  </si>
  <si>
    <t>5.14</t>
  </si>
  <si>
    <t>5.15</t>
  </si>
  <si>
    <t>Total non-operating assets and liabilities</t>
  </si>
  <si>
    <t>Creditors - amounts falling due after more than one year</t>
  </si>
  <si>
    <t>5.16</t>
  </si>
  <si>
    <t>5.17</t>
  </si>
  <si>
    <t>Other Creditors</t>
  </si>
  <si>
    <t>5.18</t>
  </si>
  <si>
    <t>Total Creditors falling due after more than one year</t>
  </si>
  <si>
    <t>Provisions for liabilities &amp; charges</t>
  </si>
  <si>
    <t>5.19</t>
  </si>
  <si>
    <t>5.20</t>
  </si>
  <si>
    <t>Post employment asset / (liabilities)</t>
  </si>
  <si>
    <t>5.21</t>
  </si>
  <si>
    <t>5.22</t>
  </si>
  <si>
    <t>Total provisions</t>
  </si>
  <si>
    <t>5.23</t>
  </si>
  <si>
    <t>Net assets employed</t>
  </si>
  <si>
    <t>5.24</t>
  </si>
  <si>
    <t>Government Loans</t>
  </si>
  <si>
    <t>5.25</t>
  </si>
  <si>
    <t>Total capital &amp; reserves</t>
  </si>
  <si>
    <t xml:space="preserve">Table 6: Regulatory Income and Expenditure and Cash Flow </t>
  </si>
  <si>
    <t>Statement for Twelve Months ended 31 March (RAR Proforma 6)</t>
  </si>
  <si>
    <t>Reconciliation of regulatory operating profit to net cash flow</t>
  </si>
  <si>
    <t>Movement in working capital</t>
  </si>
  <si>
    <t>6.16</t>
  </si>
  <si>
    <t xml:space="preserve">Net cash flow from operating activities </t>
  </si>
  <si>
    <t>Taxation</t>
  </si>
  <si>
    <t>6.17</t>
  </si>
  <si>
    <t>Taxation paid (i.e. current taxation)</t>
  </si>
  <si>
    <t>Returns on investments &amp; servicing of finance</t>
  </si>
  <si>
    <t>6.18</t>
  </si>
  <si>
    <t>Interest received</t>
  </si>
  <si>
    <t>6.19</t>
  </si>
  <si>
    <t>Interest paid</t>
  </si>
  <si>
    <t>6.20</t>
  </si>
  <si>
    <t>6.21</t>
  </si>
  <si>
    <t>6.22</t>
  </si>
  <si>
    <t>Net cash flow from returns on Investment &amp; servicing of finance</t>
  </si>
  <si>
    <t>6.23</t>
  </si>
  <si>
    <t>6.24</t>
  </si>
  <si>
    <t>6.25</t>
  </si>
  <si>
    <t>Capital maintenance expenditure</t>
  </si>
  <si>
    <t xml:space="preserve">Receipt of grants and contributions  </t>
  </si>
  <si>
    <t>6.27</t>
  </si>
  <si>
    <t>Disposal of fixed assets</t>
  </si>
  <si>
    <t>Net cash outflow from investing activities</t>
  </si>
  <si>
    <t xml:space="preserve">Net Cash flow before financing </t>
  </si>
  <si>
    <t>Financing</t>
  </si>
  <si>
    <t xml:space="preserve">New Government loans </t>
  </si>
  <si>
    <t>Non-Government loan repayments</t>
  </si>
  <si>
    <t>Government loans repayments</t>
  </si>
  <si>
    <t>Net cash inflow from financing</t>
  </si>
  <si>
    <t>Increase (decrease) in cash and cash equivalents</t>
  </si>
  <si>
    <t>Net cash flow</t>
  </si>
  <si>
    <t>Table 6-R: Regulatory Accounts - Ratio information</t>
  </si>
  <si>
    <t>Cash flow from operations</t>
  </si>
  <si>
    <t>Tax paid</t>
  </si>
  <si>
    <t>Funds from operations (FFO)</t>
  </si>
  <si>
    <t>Cash &amp; cash equivalents</t>
  </si>
  <si>
    <t>Net debt excluding retirement benefit obligations</t>
  </si>
  <si>
    <t>Retirement benefit obligations</t>
  </si>
  <si>
    <t>Net debt</t>
  </si>
  <si>
    <t>Ratios:</t>
  </si>
  <si>
    <t>FFO / net debt</t>
  </si>
  <si>
    <t>%</t>
  </si>
  <si>
    <t>Cash interest cover [1]</t>
  </si>
  <si>
    <t>Cash interest cover [2]</t>
  </si>
  <si>
    <t>Water</t>
  </si>
  <si>
    <t>Wastewater</t>
  </si>
  <si>
    <t>Core Business</t>
  </si>
  <si>
    <t>7.1</t>
  </si>
  <si>
    <t>Household</t>
  </si>
  <si>
    <t>7.2</t>
  </si>
  <si>
    <t>Retail Non-Household</t>
  </si>
  <si>
    <t>7.3</t>
  </si>
  <si>
    <t>Wholesale Non-Household</t>
  </si>
  <si>
    <t>7.4</t>
  </si>
  <si>
    <t>Revenue grants</t>
  </si>
  <si>
    <t>7.5</t>
  </si>
  <si>
    <t>Rechargeable works</t>
  </si>
  <si>
    <t>7.6</t>
  </si>
  <si>
    <t>Bulk supplies</t>
  </si>
  <si>
    <t>7.7</t>
  </si>
  <si>
    <t>Other sources (excluding third parties)</t>
  </si>
  <si>
    <t>7.8</t>
  </si>
  <si>
    <t>Third party services</t>
  </si>
  <si>
    <t>7.9</t>
  </si>
  <si>
    <t>7.10</t>
  </si>
  <si>
    <t>Exceptional items</t>
  </si>
  <si>
    <t>7.11</t>
  </si>
  <si>
    <t>Other operating income</t>
  </si>
  <si>
    <t>7.12</t>
  </si>
  <si>
    <t>Total operating income</t>
  </si>
  <si>
    <t>7.14</t>
  </si>
  <si>
    <t>7.15</t>
  </si>
  <si>
    <t>7.17</t>
  </si>
  <si>
    <t>7.18</t>
  </si>
  <si>
    <t>Change in revenue from changes in volumes</t>
  </si>
  <si>
    <t>7.19</t>
  </si>
  <si>
    <t>7.20</t>
  </si>
  <si>
    <t>7.21</t>
  </si>
  <si>
    <t>7.22</t>
  </si>
  <si>
    <t>11.1</t>
  </si>
  <si>
    <t>11.2</t>
  </si>
  <si>
    <t>Trade debtors - Household</t>
  </si>
  <si>
    <t>11.3</t>
  </si>
  <si>
    <t>Trade debtors - Non Household (licensed businesses)</t>
  </si>
  <si>
    <t>11.4</t>
  </si>
  <si>
    <t>Other trade debtors</t>
  </si>
  <si>
    <t>11.5</t>
  </si>
  <si>
    <t>Measured income accrual</t>
  </si>
  <si>
    <t>11.6</t>
  </si>
  <si>
    <t xml:space="preserve">Prepayments and other short term debtors </t>
  </si>
  <si>
    <t>11.7</t>
  </si>
  <si>
    <t xml:space="preserve">Trade creditors </t>
  </si>
  <si>
    <t>Wholesale charge prepayment</t>
  </si>
  <si>
    <t>11.9</t>
  </si>
  <si>
    <t>Deferred income - customer advance receipts</t>
  </si>
  <si>
    <t>11.10</t>
  </si>
  <si>
    <t xml:space="preserve">Short-term capital creditors </t>
  </si>
  <si>
    <t>Credit note provisions</t>
  </si>
  <si>
    <t>11.12</t>
  </si>
  <si>
    <t xml:space="preserve">Accruals and other creditors </t>
  </si>
  <si>
    <t>11.13</t>
  </si>
  <si>
    <t>Table M18 W: Activity Based Costing - Water Service (Proforma 18 water)</t>
  </si>
  <si>
    <t xml:space="preserve"> </t>
  </si>
  <si>
    <t>NON-CORE/NON-LICENSED</t>
  </si>
  <si>
    <t>CORE / LICENSED</t>
  </si>
  <si>
    <t>WHOLESALE</t>
  </si>
  <si>
    <t>RETAIL</t>
  </si>
  <si>
    <t>Water Resources &amp; Treatment</t>
  </si>
  <si>
    <t xml:space="preserve"> Wholesale</t>
  </si>
  <si>
    <t>Retail</t>
  </si>
  <si>
    <t>Retail - Non Domestic</t>
  </si>
  <si>
    <t>Ref.</t>
  </si>
  <si>
    <t>Source</t>
  </si>
  <si>
    <t>Trtmt</t>
  </si>
  <si>
    <t>Distribution</t>
  </si>
  <si>
    <t>Domestic</t>
  </si>
  <si>
    <t>Non</t>
  </si>
  <si>
    <t>Service</t>
  </si>
  <si>
    <t>Measd</t>
  </si>
  <si>
    <t>Core Total</t>
  </si>
  <si>
    <t>CG</t>
  </si>
  <si>
    <t>Service Analysis - Water : Direct Costs</t>
  </si>
  <si>
    <t xml:space="preserve">  </t>
  </si>
  <si>
    <t>M18.1</t>
  </si>
  <si>
    <t>Employment costs</t>
  </si>
  <si>
    <t>I/C</t>
  </si>
  <si>
    <t>M18.2</t>
  </si>
  <si>
    <t>Power</t>
  </si>
  <si>
    <t>M18.3</t>
  </si>
  <si>
    <t>Hired and contracted services</t>
  </si>
  <si>
    <t>M18.4</t>
  </si>
  <si>
    <t>Materials and consumables</t>
  </si>
  <si>
    <t>M18.5</t>
  </si>
  <si>
    <t>Service charges SEPA</t>
  </si>
  <si>
    <t>M18.6</t>
  </si>
  <si>
    <t>Bulk supply imports</t>
  </si>
  <si>
    <t>M18.7</t>
  </si>
  <si>
    <t>Contract Management</t>
  </si>
  <si>
    <t>M18.8</t>
  </si>
  <si>
    <t>Meter Maintenance &amp; Installation</t>
  </si>
  <si>
    <t>M18.9</t>
  </si>
  <si>
    <t>Other direct costs</t>
  </si>
  <si>
    <t>M18.10</t>
  </si>
  <si>
    <t xml:space="preserve">Contract Management </t>
  </si>
  <si>
    <t>M18.11</t>
  </si>
  <si>
    <t>Manage Billing Data</t>
  </si>
  <si>
    <t>M18.12</t>
  </si>
  <si>
    <t>Generate &amp; Issue Bills</t>
  </si>
  <si>
    <t>M18.13</t>
  </si>
  <si>
    <t>Handle Billing Enquiries</t>
  </si>
  <si>
    <t>M18.14</t>
  </si>
  <si>
    <t>Handle Billing Exceptions</t>
  </si>
  <si>
    <t>M18.15</t>
  </si>
  <si>
    <t>Handle Billing Complaints</t>
  </si>
  <si>
    <t>M18.16</t>
  </si>
  <si>
    <t>Meter Reading</t>
  </si>
  <si>
    <t>M18.17</t>
  </si>
  <si>
    <t>Costs of Meter maintenance &amp; Installation</t>
  </si>
  <si>
    <t>M18.18</t>
  </si>
  <si>
    <t>Handle Metering Enquiries</t>
  </si>
  <si>
    <t>M18.19</t>
  </si>
  <si>
    <t>Handling Metering Complaints</t>
  </si>
  <si>
    <t>M18.20</t>
  </si>
  <si>
    <t>Remittance &amp; Cash Processing</t>
  </si>
  <si>
    <t>M18.21</t>
  </si>
  <si>
    <t>Debt Management exc Bad debt charge</t>
  </si>
  <si>
    <t>M18.22</t>
  </si>
  <si>
    <t>External Debt recovery</t>
  </si>
  <si>
    <t>M18.23</t>
  </si>
  <si>
    <t>Disconnections</t>
  </si>
  <si>
    <t>M18.24</t>
  </si>
  <si>
    <t>Handle Payment/Plan Enquiries</t>
  </si>
  <si>
    <t>M18.25</t>
  </si>
  <si>
    <t xml:space="preserve">Advertising / Marketing </t>
  </si>
  <si>
    <t>M18.26</t>
  </si>
  <si>
    <t xml:space="preserve">Account Management </t>
  </si>
  <si>
    <t>M18.27</t>
  </si>
  <si>
    <t>Manage GSS Payments</t>
  </si>
  <si>
    <t>M18.28</t>
  </si>
  <si>
    <t>Handle Customer operational  calls</t>
  </si>
  <si>
    <t>M18.29</t>
  </si>
  <si>
    <t xml:space="preserve">Other Direct Costs </t>
  </si>
  <si>
    <t>M18.30</t>
  </si>
  <si>
    <t xml:space="preserve">Direct employment costs </t>
  </si>
  <si>
    <t>M18.31</t>
  </si>
  <si>
    <t>IT (exc employment)</t>
  </si>
  <si>
    <t>M18.32</t>
  </si>
  <si>
    <t>Total direct costs</t>
  </si>
  <si>
    <t>M18.33</t>
  </si>
  <si>
    <t>General and support costs</t>
  </si>
  <si>
    <t>M18.34</t>
  </si>
  <si>
    <t>Functional expenditure</t>
  </si>
  <si>
    <t>Business Activities</t>
  </si>
  <si>
    <t>M18.35</t>
  </si>
  <si>
    <t>Scientific services</t>
  </si>
  <si>
    <t>M18.36</t>
  </si>
  <si>
    <t>Cost of Regulation</t>
  </si>
  <si>
    <t>M18.37</t>
  </si>
  <si>
    <t>Total business activities</t>
  </si>
  <si>
    <t>M18.38</t>
  </si>
  <si>
    <t>Local authority rates</t>
  </si>
  <si>
    <t>M18.39</t>
  </si>
  <si>
    <t>Bad Debt charge</t>
  </si>
  <si>
    <t>M18.40</t>
  </si>
  <si>
    <t>Total Exceptional items</t>
  </si>
  <si>
    <t>M18.41</t>
  </si>
  <si>
    <t>Total opex less third party services</t>
  </si>
  <si>
    <t>M18.42</t>
  </si>
  <si>
    <t>Third party services - opex</t>
  </si>
  <si>
    <t>M18.43</t>
  </si>
  <si>
    <t>Total operating expenditure</t>
  </si>
  <si>
    <t>M18.44</t>
  </si>
  <si>
    <t>M18.45</t>
  </si>
  <si>
    <t>M18.46</t>
  </si>
  <si>
    <t>M18.47</t>
  </si>
  <si>
    <t>M18.48</t>
  </si>
  <si>
    <t>M18.49</t>
  </si>
  <si>
    <t>M18.50</t>
  </si>
  <si>
    <t>Table M18 WW: Activity Based Costing - Waste Water Service (Proforma 18 wastewater)</t>
  </si>
  <si>
    <t>Sewage</t>
  </si>
  <si>
    <t>Sludge</t>
  </si>
  <si>
    <t>Treatment</t>
  </si>
  <si>
    <t>&amp; Disposal</t>
  </si>
  <si>
    <t>Service Analysis - Sewerage : Direct Costs</t>
  </si>
  <si>
    <t xml:space="preserve">Annual charge for PPP schemes </t>
  </si>
  <si>
    <t>Internal cost of PPP schemes</t>
  </si>
  <si>
    <t>Generate &amp;Issue Bills</t>
  </si>
  <si>
    <t>Costs of meter maintenance and installation</t>
  </si>
  <si>
    <t>Allocation of capital expenditure for tax purposes</t>
  </si>
  <si>
    <t>21.1</t>
  </si>
  <si>
    <t>Work in progress - Opening amount</t>
  </si>
  <si>
    <t>21.2</t>
  </si>
  <si>
    <t>Work in progress (portion where capital allowances have not been claimed) - opening</t>
  </si>
  <si>
    <t>21.3</t>
  </si>
  <si>
    <t xml:space="preserve">Total Spend in year </t>
  </si>
  <si>
    <t>21.4</t>
  </si>
  <si>
    <t>Total capitalised expenditure including IRE (outturn prices) excluding grants</t>
  </si>
  <si>
    <t>21.5</t>
  </si>
  <si>
    <t>Capitalised expenditure allocated for capital allowances (including Work in progress)</t>
  </si>
  <si>
    <t>21.6</t>
  </si>
  <si>
    <t>Work in progress (portion where capital allowances have not been claimed) - closing</t>
  </si>
  <si>
    <t>21.7</t>
  </si>
  <si>
    <t>Assets qualifying for 100% first year allowances</t>
  </si>
  <si>
    <t>21.8</t>
  </si>
  <si>
    <t>21.9</t>
  </si>
  <si>
    <t>21.10</t>
  </si>
  <si>
    <t>Assets qualifying for Industrial Buildings Allowance</t>
  </si>
  <si>
    <t>21.11</t>
  </si>
  <si>
    <t>Assets purchased under finance leasing</t>
  </si>
  <si>
    <t>21.12</t>
  </si>
  <si>
    <t>Capitalised revenue expenditure deducted in year of spend</t>
  </si>
  <si>
    <t>21.13</t>
  </si>
  <si>
    <t>Capitalised revenue expenditure depreciated  - non – infrastructure</t>
  </si>
  <si>
    <t>21.14</t>
  </si>
  <si>
    <t>Capitalised revenue expenditure depreciated –  infrastructure</t>
  </si>
  <si>
    <t>21.15</t>
  </si>
  <si>
    <t>Capitalised revenue expenditure not depreciated</t>
  </si>
  <si>
    <t>21.16</t>
  </si>
  <si>
    <t>Other assets not qualifying for capital allowances or revenue deductions</t>
  </si>
  <si>
    <t>21.17</t>
  </si>
  <si>
    <t>Grants and contributions taxable on receipt</t>
  </si>
  <si>
    <t>Opening position</t>
  </si>
  <si>
    <t>21.18</t>
  </si>
  <si>
    <t>Average asset life – non - infrastructure</t>
  </si>
  <si>
    <t>Years</t>
  </si>
  <si>
    <t>21.19</t>
  </si>
  <si>
    <t>Average asset life – infrastructure</t>
  </si>
  <si>
    <t>21.20</t>
  </si>
  <si>
    <t>Opening pool of capital allowances – asset life &lt; 25 years</t>
  </si>
  <si>
    <t>21.21</t>
  </si>
  <si>
    <t>Opening pool of capital allowances – asset life &gt;= 25 years</t>
  </si>
  <si>
    <t>21.22</t>
  </si>
  <si>
    <t>Residual IBA’s</t>
  </si>
  <si>
    <t>21.23</t>
  </si>
  <si>
    <t>General provisions – opening balance</t>
  </si>
  <si>
    <t>21.24</t>
  </si>
  <si>
    <t>Losses brought forward</t>
  </si>
  <si>
    <t>Calculation of trading profit</t>
  </si>
  <si>
    <t>21.25</t>
  </si>
  <si>
    <t>HCA Operating profit</t>
  </si>
  <si>
    <t>21.26</t>
  </si>
  <si>
    <t>Total HCA Depreciation</t>
  </si>
  <si>
    <t>21.27</t>
  </si>
  <si>
    <t>HCA Infrastructure renewals charge</t>
  </si>
  <si>
    <t>21.28</t>
  </si>
  <si>
    <t>HCA Amortisation of PPP assets</t>
  </si>
  <si>
    <t>21.29</t>
  </si>
  <si>
    <t>HCA Amortisation of grants</t>
  </si>
  <si>
    <t>21.30</t>
  </si>
  <si>
    <t>Deduction for capitalised revenue expenditure</t>
  </si>
  <si>
    <t>21.31</t>
  </si>
  <si>
    <t>Trading profit</t>
  </si>
  <si>
    <t>Deductions to trading profit</t>
  </si>
  <si>
    <t>21.32</t>
  </si>
  <si>
    <t>Depreciation on capitalised revenue expenditure – non – infrastructure</t>
  </si>
  <si>
    <t>21.33</t>
  </si>
  <si>
    <t>Depreciation on capitalised revenue expenditure – infrastructure</t>
  </si>
  <si>
    <t>21.34</t>
  </si>
  <si>
    <t>Total interest paid</t>
  </si>
  <si>
    <t>21.35</t>
  </si>
  <si>
    <t>Capital allowances - asset life &lt;25 years</t>
  </si>
  <si>
    <t>21.36</t>
  </si>
  <si>
    <t>Capital allowances - asset life &gt;=25 years</t>
  </si>
  <si>
    <t>21.37</t>
  </si>
  <si>
    <t>Industrial building allowance utilised</t>
  </si>
  <si>
    <t>21.38</t>
  </si>
  <si>
    <t>Other deductions</t>
  </si>
  <si>
    <t>21.39</t>
  </si>
  <si>
    <t>Total deductions</t>
  </si>
  <si>
    <t>Additions to trading profit</t>
  </si>
  <si>
    <t>21.40</t>
  </si>
  <si>
    <t>21.41</t>
  </si>
  <si>
    <t>Other additions</t>
  </si>
  <si>
    <t>21.42</t>
  </si>
  <si>
    <t>Total additions</t>
  </si>
  <si>
    <t>21.43</t>
  </si>
  <si>
    <t>Trading profit for tax</t>
  </si>
  <si>
    <t>21.44</t>
  </si>
  <si>
    <t>Adjusted trading profit for tax</t>
  </si>
  <si>
    <t>21.45</t>
  </si>
  <si>
    <t>Current tax charge</t>
  </si>
  <si>
    <t>21.46</t>
  </si>
  <si>
    <t>Prior Year adjustments</t>
  </si>
  <si>
    <t>21.47</t>
  </si>
  <si>
    <t>Total current tax charge</t>
  </si>
  <si>
    <t>2018-19</t>
  </si>
  <si>
    <t xml:space="preserve">Consolidated </t>
  </si>
  <si>
    <t>Licenced</t>
  </si>
  <si>
    <t>Reference</t>
  </si>
  <si>
    <t>Lender</t>
  </si>
  <si>
    <t>Borrower</t>
  </si>
  <si>
    <t>Term</t>
  </si>
  <si>
    <t>Drawdown date</t>
  </si>
  <si>
    <t>Maturity date</t>
  </si>
  <si>
    <t>Principal (£)</t>
  </si>
  <si>
    <t>Interest rate</t>
  </si>
  <si>
    <t>Principal repayment</t>
  </si>
  <si>
    <t>reportminus5</t>
  </si>
  <si>
    <t>reportminus4</t>
  </si>
  <si>
    <t>reportminus3</t>
  </si>
  <si>
    <t>reportminus2</t>
  </si>
  <si>
    <t>2016-17</t>
  </si>
  <si>
    <t>reportminus1</t>
  </si>
  <si>
    <t>2017-18</t>
  </si>
  <si>
    <t>reportyear</t>
  </si>
  <si>
    <t>reportyearplus1</t>
  </si>
  <si>
    <t>2019-20</t>
  </si>
  <si>
    <t>reportyearplus2</t>
  </si>
  <si>
    <t>2020-21</t>
  </si>
  <si>
    <t>reportyearplus3</t>
  </si>
  <si>
    <t>2021-22</t>
  </si>
  <si>
    <t>reportyearplus4</t>
  </si>
  <si>
    <t>2022-23</t>
  </si>
  <si>
    <t>reportyearplus5</t>
  </si>
  <si>
    <t>2023-24</t>
  </si>
  <si>
    <t>Change in revenue from the average price increase</t>
  </si>
  <si>
    <t>Change in revenue from growth in Band D equivalents</t>
  </si>
  <si>
    <t>Change in revenue due to other factors</t>
  </si>
  <si>
    <t>Memo line: Wholesale Non-Household revenue</t>
  </si>
  <si>
    <t>Revenue from GAP sites scheme (included in line 7.3)</t>
  </si>
  <si>
    <t>Revenue from vacant charging (included in line 7.3)</t>
  </si>
  <si>
    <t>Total change in Non-Household revenue compared to the previous year</t>
  </si>
  <si>
    <t>Total change in Household revenue compared to the previous year</t>
  </si>
  <si>
    <t>Memo line: Change in Wholesale Non-Household revenue compared to the previous year</t>
  </si>
  <si>
    <t xml:space="preserve">Memo line: Change in Household revenue compared to the previous year </t>
  </si>
  <si>
    <t>Assets to be included in the general (18%) pool</t>
  </si>
  <si>
    <t>Profit before tax</t>
  </si>
  <si>
    <t>Table 27b: Statement of Comprehensive Income</t>
  </si>
  <si>
    <t>Working capital - net total due under one year</t>
  </si>
  <si>
    <t>Payables due in over one year</t>
  </si>
  <si>
    <t>Third party contributions (deferred income - grants)</t>
  </si>
  <si>
    <t>11.14</t>
  </si>
  <si>
    <t>11.15</t>
  </si>
  <si>
    <t>Total working capital excluding third party contributions</t>
  </si>
  <si>
    <t>Net total receivables / (payables)</t>
  </si>
  <si>
    <t>2024-25</t>
  </si>
  <si>
    <t>27a</t>
  </si>
  <si>
    <t>28a</t>
  </si>
  <si>
    <t>Consolidated Profit and Loss (IFRS)</t>
  </si>
  <si>
    <t>Consolidated Balance Sheet (IFRS)</t>
  </si>
  <si>
    <t>27.1</t>
  </si>
  <si>
    <t>27.2</t>
  </si>
  <si>
    <t>27.3</t>
  </si>
  <si>
    <t>27.7</t>
  </si>
  <si>
    <t>27.8</t>
  </si>
  <si>
    <t>27.9</t>
  </si>
  <si>
    <t>27.10</t>
  </si>
  <si>
    <t>27.11</t>
  </si>
  <si>
    <t>27.12</t>
  </si>
  <si>
    <t>27.13</t>
  </si>
  <si>
    <t>27.14</t>
  </si>
  <si>
    <t>27.15</t>
  </si>
  <si>
    <t>27.16</t>
  </si>
  <si>
    <t>27.19</t>
  </si>
  <si>
    <t>2025-26</t>
  </si>
  <si>
    <t>1.1</t>
  </si>
  <si>
    <t>1.2</t>
  </si>
  <si>
    <t>Household revenue</t>
  </si>
  <si>
    <t>Wholesale revenue</t>
  </si>
  <si>
    <t>Other revenue</t>
  </si>
  <si>
    <t>Infrastructure charges income</t>
  </si>
  <si>
    <t>Disposal proceeds</t>
  </si>
  <si>
    <t>Responsive repair and refurbishment</t>
  </si>
  <si>
    <t>Developer contributions</t>
  </si>
  <si>
    <t>Tier 1 costs before interest and tax</t>
  </si>
  <si>
    <t>Tier 1 Contribution</t>
  </si>
  <si>
    <t>Infrastructure income</t>
  </si>
  <si>
    <t>Revenue - total</t>
  </si>
  <si>
    <t>Expenditure</t>
  </si>
  <si>
    <t xml:space="preserve">Operating expenses </t>
  </si>
  <si>
    <t>PFI costs</t>
  </si>
  <si>
    <t>Responsive repair &amp; refurbishment</t>
  </si>
  <si>
    <t>Non infra depreciation charges</t>
  </si>
  <si>
    <t>Infra depreciation charges</t>
  </si>
  <si>
    <t>PFI depreciation</t>
  </si>
  <si>
    <t>Grant amortisation</t>
  </si>
  <si>
    <t>Gain on disposal of assets</t>
  </si>
  <si>
    <t>Total costs before interest &amp; tax</t>
  </si>
  <si>
    <t xml:space="preserve">Interest charges - net </t>
  </si>
  <si>
    <t>Tax payments / charge</t>
  </si>
  <si>
    <t>Tier 1 Contribution / Profit after tax</t>
  </si>
  <si>
    <t>3.1</t>
  </si>
  <si>
    <t>Regulatory Tier 1 Statement</t>
  </si>
  <si>
    <t>IFRS</t>
  </si>
  <si>
    <t>Statement</t>
  </si>
  <si>
    <t>Explanation of Difference</t>
  </si>
  <si>
    <t>Cash receipts</t>
  </si>
  <si>
    <t>Infrastructure Charges Income</t>
  </si>
  <si>
    <t>Total cash receipts</t>
  </si>
  <si>
    <t>3.21</t>
  </si>
  <si>
    <t>3.22</t>
  </si>
  <si>
    <t>Table 1: Tier 1 Income and Cost Statement</t>
  </si>
  <si>
    <t>2026-27</t>
  </si>
  <si>
    <t xml:space="preserve">Table 3: Tier 1 Income and Cost Statement - Reconciliation to Statutory Accounts </t>
  </si>
  <si>
    <t>Non Core profit after tax</t>
  </si>
  <si>
    <t>SW company profit after tax</t>
  </si>
  <si>
    <t>Responsive and planned repairs</t>
  </si>
  <si>
    <t>Total revenue and borrowing</t>
  </si>
  <si>
    <t>1.15</t>
  </si>
  <si>
    <t>Tier 1 revenue as per the Final Determination</t>
  </si>
  <si>
    <t>Tier 1 revenue, infrastructure charge income and disposal proceeds</t>
  </si>
  <si>
    <t>1.16</t>
  </si>
  <si>
    <t>1.17</t>
  </si>
  <si>
    <t>1.18</t>
  </si>
  <si>
    <t>Tier 1 Contribution excluding borrowing</t>
  </si>
  <si>
    <t>WICS reference</t>
  </si>
  <si>
    <t>Information return</t>
  </si>
  <si>
    <t>Memo lines: Normative Charges</t>
  </si>
  <si>
    <t>Repair and refurbishment</t>
  </si>
  <si>
    <t>Net New Borrowing</t>
  </si>
  <si>
    <t>Net Interest charges</t>
  </si>
  <si>
    <t>1.21</t>
  </si>
  <si>
    <t>Line Ref.</t>
  </si>
  <si>
    <t>1.24</t>
  </si>
  <si>
    <t>Operating expenditure on the same basis as SR15 operating expenditure</t>
  </si>
  <si>
    <t>Memo lines: Operating expenditure on the same basis as SR15 operating expenditure</t>
  </si>
  <si>
    <t>Capital enhancement and growth expenditure</t>
  </si>
  <si>
    <t>Asset replacement expenditure</t>
  </si>
  <si>
    <t>Funds net of capital maintenance expenditure</t>
  </si>
  <si>
    <t>7.23</t>
  </si>
  <si>
    <t>7.24</t>
  </si>
  <si>
    <t>7.25</t>
  </si>
  <si>
    <t>7.26</t>
  </si>
  <si>
    <t>Cash generated during 2021/22</t>
  </si>
  <si>
    <t>Interest</t>
  </si>
  <si>
    <t>PFI expenditure</t>
  </si>
  <si>
    <t>Repair and refurbishment expenditure</t>
  </si>
  <si>
    <t>Infrastructure charge income</t>
  </si>
  <si>
    <t>Borrowing</t>
  </si>
  <si>
    <t>8.1</t>
  </si>
  <si>
    <t>8.2</t>
  </si>
  <si>
    <t>8.3</t>
  </si>
  <si>
    <t>8.4</t>
  </si>
  <si>
    <t>8.5</t>
  </si>
  <si>
    <t>8.6</t>
  </si>
  <si>
    <t>8.7</t>
  </si>
  <si>
    <t>8.8</t>
  </si>
  <si>
    <t>8.9</t>
  </si>
  <si>
    <t>8.10</t>
  </si>
  <si>
    <t>8.11</t>
  </si>
  <si>
    <t>8.12</t>
  </si>
  <si>
    <t>8.13</t>
  </si>
  <si>
    <t>8.14</t>
  </si>
  <si>
    <t>8.15</t>
  </si>
  <si>
    <t>8.16</t>
  </si>
  <si>
    <t>8.17</t>
  </si>
  <si>
    <t>8.18</t>
  </si>
  <si>
    <t>Timing impacts</t>
  </si>
  <si>
    <t xml:space="preserve">Field Type </t>
  </si>
  <si>
    <t>8.19</t>
  </si>
  <si>
    <t>8.20</t>
  </si>
  <si>
    <t>8.21</t>
  </si>
  <si>
    <t>8.22</t>
  </si>
  <si>
    <t>Timing impacts brought forward at 1 April 2021</t>
  </si>
  <si>
    <t>Net of timing impacts</t>
  </si>
  <si>
    <t>Movements in Cash Balance</t>
  </si>
  <si>
    <t>Capital maintenance</t>
  </si>
  <si>
    <t>Remaining responsive repair and refurbishment expenditure (Tier 1a)</t>
  </si>
  <si>
    <t>Planned repair and refurbishment expenditure (Tier 2)</t>
  </si>
  <si>
    <t>Asset replacement investment (Tier 2)</t>
  </si>
  <si>
    <t>Operating expenditure and responsive repair and refurbishment (Tier 1a)</t>
  </si>
  <si>
    <t>Repair and refurbishment previously expensed as operating expenditure in SR15 (Tier 1a)</t>
  </si>
  <si>
    <t>Repair and refurbishment expenditure previously expensed as operating expenditure in SR15 (i.e. including non-capitalised repairs)</t>
  </si>
  <si>
    <t>New borrowing</t>
  </si>
  <si>
    <t>BF</t>
  </si>
  <si>
    <t>Borrowing repaid</t>
  </si>
  <si>
    <t>Net new borrowing</t>
  </si>
  <si>
    <t>Interest expense in previous year</t>
  </si>
  <si>
    <t>Change in interest expense in current year</t>
  </si>
  <si>
    <t>Interest expense in current year</t>
  </si>
  <si>
    <t>Interest income</t>
  </si>
  <si>
    <t>Net interest</t>
  </si>
  <si>
    <t>Weighted interest rate on new borrowing</t>
  </si>
  <si>
    <t>Weighted interest rate on borrowing repaid</t>
  </si>
  <si>
    <t xml:space="preserve">Table 29: Interest </t>
  </si>
  <si>
    <t>Prepared by:  ……………………………………………..</t>
  </si>
  <si>
    <t>Date:  ……………………</t>
  </si>
  <si>
    <t>Checked by:  ……………………………………………..</t>
  </si>
  <si>
    <t xml:space="preserve">Authorised by:  </t>
  </si>
  <si>
    <t>NEW TABLE</t>
  </si>
  <si>
    <t>Field  Type</t>
  </si>
  <si>
    <t>Profit</t>
  </si>
  <si>
    <t>7.16</t>
  </si>
  <si>
    <t>Revenue</t>
  </si>
  <si>
    <t>Table 8: Movements in the Cash Balance</t>
  </si>
  <si>
    <t>Table 31: Inventory of loans with periodic principal repayment (loans matured in 2021-22 and loans maturing after 31 March 2022)</t>
  </si>
  <si>
    <t>Statutory IFRS statement</t>
  </si>
  <si>
    <t>Reallocations: balance sheet / cash flow</t>
  </si>
  <si>
    <t>Capitalisation of refurb cost</t>
  </si>
  <si>
    <t>Add planned repair cost from Tier 2</t>
  </si>
  <si>
    <t>Cloud Service costs</t>
  </si>
  <si>
    <t>IFRS Pension Adjustments</t>
  </si>
  <si>
    <t>IFRS PFI / Lease Adjustments</t>
  </si>
  <si>
    <t>Servicing of finance</t>
  </si>
  <si>
    <t>Extraordinary items, net of taxation</t>
  </si>
  <si>
    <t>M4, M4.1</t>
  </si>
  <si>
    <t>Depreciation charge</t>
  </si>
  <si>
    <t>New</t>
  </si>
  <si>
    <t>M4, M4.11</t>
  </si>
  <si>
    <t>M4, M4.12</t>
  </si>
  <si>
    <t>M4, M4.13</t>
  </si>
  <si>
    <t>M4, M4.14</t>
  </si>
  <si>
    <t>M4, M4.15</t>
  </si>
  <si>
    <t>M4, M4.16</t>
  </si>
  <si>
    <t>M4, M4.19</t>
  </si>
  <si>
    <t>M4, M4.20</t>
  </si>
  <si>
    <t>M4, M4.21</t>
  </si>
  <si>
    <t>M4, M4.22</t>
  </si>
  <si>
    <t>M4, M4.23</t>
  </si>
  <si>
    <t>M4, M4.24</t>
  </si>
  <si>
    <t>M4, M4.25</t>
  </si>
  <si>
    <t>M4, M4.26</t>
  </si>
  <si>
    <t>Current cost depreciation charge</t>
  </si>
  <si>
    <t>Field Type</t>
  </si>
  <si>
    <t xml:space="preserve">New </t>
  </si>
  <si>
    <t>Table 4b: Statement of Comprehensive Income</t>
  </si>
  <si>
    <t>M19, M19.1</t>
  </si>
  <si>
    <t>M19, M19.2</t>
  </si>
  <si>
    <t>M19, M19.3</t>
  </si>
  <si>
    <t>M19, M19.4</t>
  </si>
  <si>
    <t>Reference to Regulatory accounts 2020-21</t>
  </si>
  <si>
    <t>Table 4: Regulatory Accounts Income and Expenditure</t>
  </si>
  <si>
    <t>4b.1</t>
  </si>
  <si>
    <t>4b.2</t>
  </si>
  <si>
    <t>4b.3</t>
  </si>
  <si>
    <t>4b.4</t>
  </si>
  <si>
    <t>4b.5</t>
  </si>
  <si>
    <t>Income and expenditure account</t>
  </si>
  <si>
    <t>Current cost reserve</t>
  </si>
  <si>
    <t>M5, M5.1</t>
  </si>
  <si>
    <t>M5, M5.4</t>
  </si>
  <si>
    <t>M5, M5.5</t>
  </si>
  <si>
    <t>M5, M5.6</t>
  </si>
  <si>
    <t>M5, M5.7</t>
  </si>
  <si>
    <t>M5, M5.8</t>
  </si>
  <si>
    <t>M5, M5.9</t>
  </si>
  <si>
    <t>M5, M5.11</t>
  </si>
  <si>
    <t>M5, M5.12</t>
  </si>
  <si>
    <t>M5, M5.13</t>
  </si>
  <si>
    <t>M5, M5.14</t>
  </si>
  <si>
    <t>M5, M5.15</t>
  </si>
  <si>
    <t>M5, M5.16</t>
  </si>
  <si>
    <t>M5, M5.17</t>
  </si>
  <si>
    <t>M5, M5.18</t>
  </si>
  <si>
    <t>M5, M5.19</t>
  </si>
  <si>
    <t>M5, M5.20</t>
  </si>
  <si>
    <t>M5, M5.21</t>
  </si>
  <si>
    <t>M5, M5.22</t>
  </si>
  <si>
    <t>M5, M5.23</t>
  </si>
  <si>
    <t>M5, M5.24</t>
  </si>
  <si>
    <t>M5, M5.26</t>
  </si>
  <si>
    <t>M5, M5.27</t>
  </si>
  <si>
    <t>M5, M5.28</t>
  </si>
  <si>
    <t>M19, M19.5</t>
  </si>
  <si>
    <t xml:space="preserve">Table 5:  Regulatory Accounts Balance Sheet </t>
  </si>
  <si>
    <t xml:space="preserve">Operating profit </t>
  </si>
  <si>
    <t>Receipt from other income</t>
  </si>
  <si>
    <t>Current cost depreciation</t>
  </si>
  <si>
    <t>Other non-cash adjustments</t>
  </si>
  <si>
    <t>Asset refurbishment expenditure (Tier 1a excluding responsive and planned repairs)</t>
  </si>
  <si>
    <t>Reference to Regulatory Accounts 2020-21</t>
  </si>
  <si>
    <t>M6.12</t>
  </si>
  <si>
    <t>M6, M6.11</t>
  </si>
  <si>
    <t>M6, M6.14</t>
  </si>
  <si>
    <t>M6, M6.15</t>
  </si>
  <si>
    <t>M6, M6.16</t>
  </si>
  <si>
    <t>M6, M6.18</t>
  </si>
  <si>
    <t>M6, M6.19</t>
  </si>
  <si>
    <t>M6, M6.22</t>
  </si>
  <si>
    <t>M6, M6.23</t>
  </si>
  <si>
    <t>M6, M6.17</t>
  </si>
  <si>
    <t>M6, M6.26</t>
  </si>
  <si>
    <t>M6, M6.27</t>
  </si>
  <si>
    <t>M6, M6.28</t>
  </si>
  <si>
    <t>M6, M6.29</t>
  </si>
  <si>
    <t>M6, M6.30</t>
  </si>
  <si>
    <t>M6, M6.31</t>
  </si>
  <si>
    <t>M6, M6.32</t>
  </si>
  <si>
    <t>M6, M6.34</t>
  </si>
  <si>
    <t>M6, M6.35</t>
  </si>
  <si>
    <t>M6, M6.36</t>
  </si>
  <si>
    <t>6.9</t>
  </si>
  <si>
    <t>6.10</t>
  </si>
  <si>
    <t>6.11</t>
  </si>
  <si>
    <t>6.12</t>
  </si>
  <si>
    <t>6.13</t>
  </si>
  <si>
    <t>6.14</t>
  </si>
  <si>
    <t>6.15</t>
  </si>
  <si>
    <t>Asset replacement investment</t>
  </si>
  <si>
    <t>Tier 1 contribution excluding borrowing</t>
  </si>
  <si>
    <t xml:space="preserve">Ratios: </t>
  </si>
  <si>
    <t>6-R.1</t>
  </si>
  <si>
    <t>6-R.2</t>
  </si>
  <si>
    <t>6-R.3</t>
  </si>
  <si>
    <t>6-R.4</t>
  </si>
  <si>
    <t>6-R.5</t>
  </si>
  <si>
    <t>6-R.6</t>
  </si>
  <si>
    <t>6-R.7</t>
  </si>
  <si>
    <t>6-R.8</t>
  </si>
  <si>
    <t>6-R.9</t>
  </si>
  <si>
    <t>6-R.10</t>
  </si>
  <si>
    <t>6-R.12</t>
  </si>
  <si>
    <t>6-R.11</t>
  </si>
  <si>
    <t>6-R.13</t>
  </si>
  <si>
    <t>6-R.14</t>
  </si>
  <si>
    <t>6-R.15</t>
  </si>
  <si>
    <t>6-R.16</t>
  </si>
  <si>
    <t>6-R.17</t>
  </si>
  <si>
    <t>6-R.18</t>
  </si>
  <si>
    <t>6-R.19</t>
  </si>
  <si>
    <t>6-R.20</t>
  </si>
  <si>
    <t>11.16</t>
  </si>
  <si>
    <t>11.17</t>
  </si>
  <si>
    <t xml:space="preserve">Check </t>
  </si>
  <si>
    <t>27b.1</t>
  </si>
  <si>
    <t>27b.2</t>
  </si>
  <si>
    <t>27b.3</t>
  </si>
  <si>
    <t>27b.4</t>
  </si>
  <si>
    <t>27b.5</t>
  </si>
  <si>
    <t>Table 27: Regulatory Accounts Income and Expenditure</t>
  </si>
  <si>
    <t>28.1</t>
  </si>
  <si>
    <t>28.2</t>
  </si>
  <si>
    <t>28.3</t>
  </si>
  <si>
    <t>28.4</t>
  </si>
  <si>
    <t>28.5</t>
  </si>
  <si>
    <t>28.6</t>
  </si>
  <si>
    <t>28.7</t>
  </si>
  <si>
    <t>28.8</t>
  </si>
  <si>
    <t>28.9</t>
  </si>
  <si>
    <t>28.10</t>
  </si>
  <si>
    <t>28.11</t>
  </si>
  <si>
    <t>28.12</t>
  </si>
  <si>
    <t>28.13</t>
  </si>
  <si>
    <t>28.14</t>
  </si>
  <si>
    <t>28.15</t>
  </si>
  <si>
    <t>28.16</t>
  </si>
  <si>
    <t>28.17</t>
  </si>
  <si>
    <t>28.18</t>
  </si>
  <si>
    <t>28.19</t>
  </si>
  <si>
    <t>28.20</t>
  </si>
  <si>
    <t>28.21</t>
  </si>
  <si>
    <t>28.22</t>
  </si>
  <si>
    <t>28.23</t>
  </si>
  <si>
    <t>28.24</t>
  </si>
  <si>
    <t>28.25</t>
  </si>
  <si>
    <t>Intercompany eliminations</t>
  </si>
  <si>
    <t>Consolidated total core / licensed</t>
  </si>
  <si>
    <t>Non Core / Non licensed</t>
  </si>
  <si>
    <t>WICS reference information return</t>
  </si>
  <si>
    <t xml:space="preserve">Net cash flow before capital investment </t>
  </si>
  <si>
    <t>6.8</t>
  </si>
  <si>
    <t>Other loans</t>
  </si>
  <si>
    <t>Net debt including retirement benefit obligations</t>
  </si>
  <si>
    <t>Ratios including retirement benefit obligation:</t>
  </si>
  <si>
    <t xml:space="preserve">PPP operating costs </t>
  </si>
  <si>
    <t>27.4</t>
  </si>
  <si>
    <t>27.5</t>
  </si>
  <si>
    <t>27.6</t>
  </si>
  <si>
    <t>27.18</t>
  </si>
  <si>
    <t xml:space="preserve">Operating expenditure </t>
  </si>
  <si>
    <t xml:space="preserve">Interest paid </t>
  </si>
  <si>
    <t xml:space="preserve">Other loans </t>
  </si>
  <si>
    <t>Table 2: Historic Cost Balance Sheet (Definitions provided in Regulatory Accounting Rule 3; RAR Proforma 2)</t>
  </si>
  <si>
    <t>for the Core Business for the year ended 31 March (Definitions provided in Regulatory Accounting Rule 3; RAR Proforma 4)</t>
  </si>
  <si>
    <t>for Core Business as at 31 March (Definitions provided in Regulatory Accounting Rule 3; RAR Proforma 5)</t>
  </si>
  <si>
    <t>Statement for Twelve Months ended 31 March (Definitions provided in Regulatory Accounting Rule 3; RAR Proforma 6)</t>
  </si>
  <si>
    <t>Statement for Twelve Months ended 31 March</t>
  </si>
  <si>
    <t>Table 7: Analysis of Turnover and Operating Income (Definitions provided in Regulatory Accounting Rule 3; RAR Proforma 7)</t>
  </si>
  <si>
    <t>Table 11: Regulatory Accounts Working Capital (Core) - (Definitions provided in Regulatory Accounting Rule 3; RAR Proforma 11)</t>
  </si>
  <si>
    <t xml:space="preserve">Table 28a: Regulatory accounts Balance Sheet </t>
  </si>
  <si>
    <t>8.23</t>
  </si>
  <si>
    <t>31/03/2022</t>
  </si>
  <si>
    <t>endofreportyear</t>
  </si>
  <si>
    <t xml:space="preserve">Developer Contributions </t>
  </si>
  <si>
    <t>Assets qualifying for long life (6%) pool</t>
  </si>
  <si>
    <t>PPP costs (including internal costs related to PPP contracts)</t>
  </si>
  <si>
    <t>Operating expenditure (including pension contributions)</t>
  </si>
  <si>
    <t>M4, M4.2 + M4.5 + M4.6</t>
  </si>
  <si>
    <t>Developer Contributions</t>
  </si>
  <si>
    <t>Table 21:  Taxation Analysis (core) - RAR Proforma 4</t>
  </si>
  <si>
    <t>Planned repair and refurbishment</t>
  </si>
  <si>
    <t>6-R.21</t>
  </si>
  <si>
    <t>Table 4a: Statutory Accounts Income and Expenditure</t>
  </si>
  <si>
    <t xml:space="preserve">Table 5a:  Statutory Accounts Balance Sheet </t>
  </si>
  <si>
    <t>M5, M5.1 &amp; M5.2</t>
  </si>
  <si>
    <t>M5, M5.25</t>
  </si>
  <si>
    <t xml:space="preserve">PPP debt / lease </t>
  </si>
  <si>
    <t>Core IFRS adjustment</t>
  </si>
  <si>
    <t>Licensed IFRS adjustment</t>
  </si>
  <si>
    <t>Tier 1 Income and Cost Statement</t>
  </si>
  <si>
    <t xml:space="preserve">Tier 1 Income and Cost Statement - Reconciliation to Statutory Accounts </t>
  </si>
  <si>
    <t>Regulatory Accounts Balance Sheet</t>
  </si>
  <si>
    <t>Regulatory Accounts Income and Expenditure</t>
  </si>
  <si>
    <t xml:space="preserve">Regulatory Income and Expenditure and Cash Flow </t>
  </si>
  <si>
    <t>Movements in the Cash Balance</t>
  </si>
  <si>
    <t xml:space="preserve">Inventory of loans with full principal repayment at maturity </t>
  </si>
  <si>
    <t xml:space="preserve">Inventory of loans with periodic principal repayment </t>
  </si>
  <si>
    <t>6-R updated format</t>
  </si>
  <si>
    <t>Regulatory Accounts - Ratio information</t>
  </si>
  <si>
    <t>Analysis of Turnover and Operating Income</t>
  </si>
  <si>
    <t>Regulatory Accounts Working Capital (Core)</t>
  </si>
  <si>
    <t>Activity Based Costing - Water/Wastewater Service</t>
  </si>
  <si>
    <t>6-R previous format</t>
  </si>
  <si>
    <t>27.17</t>
  </si>
  <si>
    <t>WICS Definitions</t>
  </si>
  <si>
    <t>RAR 4 / WICS Definitions for new lines</t>
  </si>
  <si>
    <t>RAR3 / WICS Definitions for new lines</t>
  </si>
  <si>
    <t>SCF</t>
  </si>
  <si>
    <t>SW</t>
  </si>
  <si>
    <t>PWLB</t>
  </si>
  <si>
    <t>ESWA</t>
  </si>
  <si>
    <t>NOSWA</t>
  </si>
  <si>
    <t>NLF</t>
  </si>
  <si>
    <t>WOSWA</t>
  </si>
  <si>
    <t>1189</t>
  </si>
  <si>
    <t>1168</t>
  </si>
  <si>
    <t>1167</t>
  </si>
  <si>
    <t>1166</t>
  </si>
  <si>
    <t>1170</t>
  </si>
  <si>
    <t>semi - annually</t>
  </si>
  <si>
    <t>11.18</t>
  </si>
  <si>
    <t>Statutory IFRS adjustments to working capital</t>
  </si>
  <si>
    <t>11.19</t>
  </si>
  <si>
    <t>IFRS net receivables / (payables)</t>
  </si>
  <si>
    <t>-</t>
  </si>
  <si>
    <t>Prepaid Wholesale charges interest</t>
  </si>
  <si>
    <t>Timing impacts of borrowing drawdown and principal repayment</t>
  </si>
  <si>
    <t>Wholseale prepayment</t>
  </si>
  <si>
    <t>Working capital</t>
  </si>
  <si>
    <t>Tier 2 investment exc completion</t>
  </si>
  <si>
    <t>LTNC</t>
  </si>
  <si>
    <t>Investment</t>
  </si>
  <si>
    <t>Closing cash balance excluding remaining completion at 31 March 2022</t>
  </si>
  <si>
    <t>This is a cash item that is presented on the balance sheet and not the profit and loss account.</t>
  </si>
  <si>
    <t>This is a cash entry only and does not include the net book value of assets disposed of.  The sum of line 3.5 and the Net book value of disposals is included in line 3.15.</t>
  </si>
  <si>
    <t>New accounting requirements for Cloud computing software  - please see commentary 'Table M4 Stat – IFRS Statutory Accounts Income &amp; Expenditure' on page 6 .  IFRS pension adjustment reflects the service cost in the year for the defined benefit pension scheme as per accounting standard IAS19.</t>
  </si>
  <si>
    <t>Responsive repair and refurbishment includes both Balance Sheet and Profit and Loss expenditure.  Refurbishment costs are held on the balance sheet per accounting standards.  Similarly, repairs are presented on the Profit and Loss statement and therefore we need to bring Tier 2 repairs into the Profit and Loss statement.</t>
  </si>
  <si>
    <t>This is a balance sheet item as it represents the cost of acquiring a fixed asset.</t>
  </si>
  <si>
    <t>Depreciation is not included in the Tier 1 statement but is included in the Profit and Loss statement.</t>
  </si>
  <si>
    <t>Grant amortisation is not included in the Tier 1 statement but is included in the Profit and Loss statement.</t>
  </si>
  <si>
    <t>The Tier 1 statement only includes the cash received (Line 3.5) and not the accounting profit or loss on disposal, as described above in line 3.5.</t>
  </si>
  <si>
    <t>Tax payments in column E represent the cash paid in the year and do not include the accounting tax charge or the profit in the year or include the Deferred tax charge calculated on the defined benefit pension scheme.</t>
  </si>
  <si>
    <t>This is reallocating an element of PFI service costs to lease liability repayment (M5 stat; line 5.22) and to interest charges (line 3.17) as per Accounting standards IAS17 and (IFRIC 12) - please see commentary 'Table M4 Stat – IFRS Statutory Accounts Income &amp; Expenditure' on page 7.</t>
  </si>
  <si>
    <t>Represents total interest charges including the net interest calcaulated on the defined benefit pension scheme as per IAS19 and PFI lease liability interest charge per IAS17 and IFRIC12.</t>
  </si>
  <si>
    <t>2021-22 closing cash balance per updated FD model</t>
  </si>
  <si>
    <t>Sewerage</t>
  </si>
  <si>
    <t>I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</si>
</sst>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0.000"/>
    <numFmt numFmtId="165" formatCode="0.0"/>
    <numFmt numFmtId="166" formatCode="#,##0.000_ ;[Red]\-#,##0.000\ "/>
    <numFmt numFmtId="167" formatCode="0.0%"/>
    <numFmt numFmtId="168" formatCode="#,##0;\(#,##0\)"/>
    <numFmt numFmtId="169" formatCode="&quot;$&quot;#,##0.00"/>
    <numFmt numFmtId="170" formatCode=";[Red]&quot;Error&quot;;[Green]&quot;OK&quot;;"/>
    <numFmt numFmtId="171" formatCode="_-[$€-2]* #,##0.00_-;\-[$€-2]* #,##0.00_-;_-[$€-2]* &quot;-&quot;??_-"/>
    <numFmt numFmtId="172" formatCode="#,##0.00;[Red]\(#,##0.00\)"/>
    <numFmt numFmtId="173" formatCode="#,##0;\(#,##0\);&quot;- &quot;"/>
    <numFmt numFmtId="174" formatCode="0.00_)"/>
    <numFmt numFmtId="175" formatCode="#,##0.00;\(#,##0.00\)"/>
    <numFmt numFmtId="176" formatCode="#,##0,;[Red]\(#,##0,\)"/>
    <numFmt numFmtId="177" formatCode="#,##0_);[Red]\(#,##0\)"/>
    <numFmt numFmtId="178" formatCode="#,##0.0,,\ ;\(#,##0.0,,\)"/>
    <numFmt numFmtId="179" formatCode="_-* #,##0.00_-;[Red]\-* #,##0.00_-;_-* &quot;-&quot;??_-;_-@_-"/>
    <numFmt numFmtId="180" formatCode="dd/mm/yyyy;@"/>
    <numFmt numFmtId="181" formatCode="_(* #,##0.00_);_(* \(#,##0.00\);_(* &quot;-&quot;??_);_(@_)"/>
    <numFmt numFmtId="182" formatCode="#,##0.000_ ;[Red]\-#,##0.000\ ;[Blue]0.000\ "/>
    <numFmt numFmtId="183" formatCode="#,##0.0_ ;\-#,##0.0\ "/>
    <numFmt numFmtId="184" formatCode="#,##0.0\ ;\(#,##0.0\);&quot;-  &quot;"/>
    <numFmt numFmtId="185" formatCode="_-* #,##0.0_-;\-* #,##0.0_-;_-* &quot;-&quot;??_-;_-@_-"/>
  </numFmts>
  <fonts count="15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sz val="11"/>
      <name val="Times New Roman"/>
      <family val="1"/>
    </font>
    <font>
      <b/>
      <sz val="12"/>
      <color indexed="8"/>
      <name val="Arial,Bold"/>
    </font>
    <font>
      <b/>
      <sz val="10"/>
      <color indexed="8"/>
      <name val="Arial"/>
      <family val="2"/>
    </font>
    <font>
      <b/>
      <sz val="10"/>
      <color indexed="8"/>
      <name val="Arial,Bold"/>
    </font>
    <font>
      <sz val="10"/>
      <color indexed="8"/>
      <name val="Arial,Bold"/>
    </font>
    <font>
      <sz val="12"/>
      <name val="Arial"/>
      <family val="2"/>
    </font>
    <font>
      <b/>
      <sz val="10"/>
      <name val="Arial"/>
      <family val="2"/>
    </font>
    <font>
      <sz val="9"/>
      <name val="Arial"/>
      <family val="2"/>
    </font>
    <font>
      <sz val="10"/>
      <name val="Times New Roman"/>
      <family val="1"/>
    </font>
    <font>
      <b/>
      <sz val="10"/>
      <name val="Arial,Bold"/>
    </font>
    <font>
      <b/>
      <sz val="12"/>
      <name val="Arial"/>
      <family val="2"/>
    </font>
    <font>
      <sz val="18"/>
      <name val="Arial MT"/>
      <family val="2"/>
    </font>
    <font>
      <sz val="10"/>
      <name val="Arial,Bold"/>
    </font>
    <font>
      <b/>
      <sz val="14"/>
      <name val="Arial"/>
      <family val="2"/>
    </font>
    <font>
      <i/>
      <sz val="10"/>
      <name val="Arial"/>
      <family val="2"/>
    </font>
    <font>
      <b/>
      <sz val="12"/>
      <name val="CG Omega"/>
      <family val="2"/>
    </font>
    <font>
      <sz val="10"/>
      <name val="CG Omega"/>
      <family val="2"/>
    </font>
    <font>
      <b/>
      <sz val="10"/>
      <name val="CG Omega"/>
      <family val="2"/>
    </font>
    <font>
      <sz val="10"/>
      <color indexed="8"/>
      <name val="CG Omega"/>
      <family val="2"/>
    </font>
    <font>
      <b/>
      <sz val="10"/>
      <color indexed="8"/>
      <name val="CG Omega"/>
      <family val="2"/>
    </font>
    <font>
      <i/>
      <sz val="10"/>
      <color indexed="8"/>
      <name val="CG Omega"/>
      <family val="2"/>
    </font>
    <font>
      <i/>
      <sz val="10"/>
      <name val="CG Omega"/>
      <family val="2"/>
    </font>
    <font>
      <sz val="10"/>
      <name val="Arial"/>
      <family val="2"/>
    </font>
    <font>
      <b/>
      <sz val="11"/>
      <name val="Arial,Bold"/>
    </font>
    <font>
      <b/>
      <sz val="12"/>
      <name val="Arial,Bold"/>
    </font>
    <font>
      <b/>
      <sz val="10"/>
      <color indexed="48"/>
      <name val="Arial"/>
      <family val="2"/>
    </font>
    <font>
      <b/>
      <sz val="12"/>
      <color indexed="48"/>
      <name val="Arial"/>
      <family val="2"/>
    </font>
    <font>
      <b/>
      <u/>
      <sz val="10"/>
      <name val="Arial"/>
      <family val="2"/>
    </font>
    <font>
      <b/>
      <sz val="10"/>
      <color indexed="12"/>
      <name val="Arial"/>
      <family val="2"/>
    </font>
    <font>
      <sz val="8"/>
      <name val="Arial"/>
      <family val="2"/>
    </font>
    <font>
      <b/>
      <i/>
      <sz val="10"/>
      <name val="Arial"/>
      <family val="2"/>
    </font>
    <font>
      <sz val="10"/>
      <color rgb="FFFF0000"/>
      <name val="Arial"/>
      <family val="2"/>
    </font>
    <font>
      <b/>
      <sz val="10"/>
      <color indexed="48"/>
      <name val="CG Omeg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b/>
      <sz val="11"/>
      <name val="Arial"/>
      <family val="2"/>
    </font>
    <font>
      <sz val="10"/>
      <name val="Geneva"/>
    </font>
    <font>
      <sz val="10"/>
      <name val="Helv"/>
      <charset val="204"/>
    </font>
    <font>
      <sz val="10"/>
      <name val="Verdana"/>
      <family val="2"/>
    </font>
    <font>
      <sz val="10"/>
      <name val="Arial "/>
    </font>
    <font>
      <sz val="11"/>
      <color indexed="8"/>
      <name val="Calibri"/>
      <family val="2"/>
    </font>
    <font>
      <sz val="11"/>
      <color indexed="9"/>
      <name val="Calibri"/>
      <family val="2"/>
    </font>
    <font>
      <sz val="11"/>
      <color indexed="20"/>
      <name val="Calibri"/>
      <family val="2"/>
    </font>
    <font>
      <b/>
      <i/>
      <sz val="14"/>
      <name val="Arial"/>
      <family val="2"/>
    </font>
    <font>
      <b/>
      <sz val="10"/>
      <color indexed="18"/>
      <name val="Arial"/>
      <family val="2"/>
    </font>
    <font>
      <b/>
      <i/>
      <sz val="12"/>
      <name val="Arial"/>
      <family val="2"/>
    </font>
    <font>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font>
    <font>
      <sz val="11"/>
      <color indexed="9"/>
      <name val="Arial"/>
      <family val="2"/>
    </font>
    <font>
      <b/>
      <sz val="11"/>
      <color indexed="9"/>
      <name val="Calibri"/>
      <family val="2"/>
    </font>
    <font>
      <sz val="11"/>
      <color indexed="56"/>
      <name val="Arial"/>
      <family val="2"/>
    </font>
    <font>
      <b/>
      <sz val="11"/>
      <color indexed="8"/>
      <name val="Calibri"/>
      <family val="2"/>
    </font>
    <font>
      <sz val="12"/>
      <name val="Times New Roman"/>
      <family val="1"/>
    </font>
    <font>
      <sz val="8"/>
      <color indexed="16"/>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0"/>
      <color indexed="8"/>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1"/>
      <color indexed="60"/>
      <name val="Calibri"/>
      <family val="2"/>
    </font>
    <font>
      <b/>
      <i/>
      <sz val="16"/>
      <name val="Helv"/>
    </font>
    <font>
      <sz val="10"/>
      <name val="Arial Unicode MS"/>
      <family val="2"/>
    </font>
    <font>
      <sz val="10"/>
      <color indexed="12"/>
      <name val="Times New Roman"/>
      <family val="1"/>
    </font>
    <font>
      <b/>
      <sz val="11"/>
      <color indexed="63"/>
      <name val="Calibri"/>
      <family val="2"/>
    </font>
    <font>
      <sz val="10"/>
      <color theme="1"/>
      <name val="Arial"/>
      <family val="2"/>
    </font>
    <font>
      <b/>
      <sz val="12"/>
      <color indexed="10"/>
      <name val="Times New Roman"/>
      <family val="1"/>
    </font>
    <font>
      <b/>
      <sz val="10"/>
      <name val="MS Sans Serif"/>
      <family val="2"/>
    </font>
    <font>
      <b/>
      <sz val="11"/>
      <color indexed="18"/>
      <name val="Arial"/>
      <family val="2"/>
    </font>
    <font>
      <sz val="10"/>
      <color indexed="9"/>
      <name val="Arial"/>
      <family val="2"/>
    </font>
    <font>
      <i/>
      <sz val="11"/>
      <name val="Arial"/>
      <family val="2"/>
    </font>
    <font>
      <b/>
      <sz val="12"/>
      <color indexed="8"/>
      <name val="Arial"/>
      <family val="2"/>
    </font>
    <font>
      <b/>
      <sz val="18"/>
      <color indexed="62"/>
      <name val="Cambria"/>
      <family val="2"/>
    </font>
    <font>
      <sz val="8"/>
      <name val="Trebuchet MS"/>
      <family val="2"/>
    </font>
    <font>
      <sz val="8"/>
      <color indexed="18"/>
      <name val="Trebuchet MS"/>
      <family val="2"/>
    </font>
    <font>
      <sz val="10"/>
      <color indexed="18"/>
      <name val="Trebuchet MS"/>
      <family val="2"/>
    </font>
    <font>
      <sz val="12"/>
      <color indexed="18"/>
      <name val="Trebuchet MS"/>
      <family val="2"/>
    </font>
    <font>
      <b/>
      <sz val="14"/>
      <color indexed="9"/>
      <name val="Trebuchet MS"/>
      <family val="2"/>
    </font>
    <font>
      <b/>
      <sz val="8"/>
      <name val="Trebuchet MS"/>
      <family val="2"/>
    </font>
    <font>
      <b/>
      <sz val="12"/>
      <color indexed="46"/>
      <name val="Trebuchet MS"/>
      <family val="2"/>
    </font>
    <font>
      <b/>
      <sz val="14"/>
      <name val="Trebuchet MS"/>
      <family val="2"/>
    </font>
    <font>
      <sz val="10"/>
      <color indexed="56"/>
      <name val="Arial"/>
      <family val="2"/>
    </font>
    <font>
      <b/>
      <sz val="18"/>
      <color indexed="56"/>
      <name val="Cambria"/>
      <family val="2"/>
    </font>
    <font>
      <sz val="9"/>
      <name val="Times New Roman"/>
      <family val="1"/>
    </font>
    <font>
      <sz val="11"/>
      <color indexed="10"/>
      <name val="Calibri"/>
      <family val="2"/>
    </font>
    <font>
      <sz val="10"/>
      <name val="MS Sans Serif"/>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sz val="12"/>
      <color indexed="10"/>
      <name val="Arial"/>
      <family val="2"/>
    </font>
    <font>
      <sz val="10"/>
      <name val="CG Omega"/>
    </font>
    <font>
      <b/>
      <sz val="10"/>
      <name val="CG Omega"/>
    </font>
    <font>
      <i/>
      <sz val="10"/>
      <color rgb="FF0000FF"/>
      <name val="Arial"/>
      <family val="2"/>
    </font>
    <font>
      <sz val="9"/>
      <color rgb="FF0000FF"/>
      <name val="Arial"/>
      <family val="2"/>
    </font>
    <font>
      <i/>
      <sz val="9"/>
      <color rgb="FF0000FF"/>
      <name val="Arial"/>
      <family val="2"/>
    </font>
    <font>
      <b/>
      <sz val="10"/>
      <color theme="1"/>
      <name val="Arial"/>
      <family val="2"/>
    </font>
    <font>
      <b/>
      <sz val="10"/>
      <color rgb="FFFF0000"/>
      <name val="Arial"/>
      <family val="2"/>
    </font>
    <font>
      <sz val="10"/>
      <name val="Arial"/>
      <family val="2"/>
    </font>
    <font>
      <b/>
      <sz val="12"/>
      <color theme="1"/>
      <name val="Arial"/>
      <family val="2"/>
    </font>
    <font>
      <i/>
      <sz val="10"/>
      <color theme="1"/>
      <name val="Arial"/>
      <family val="2"/>
    </font>
    <font>
      <b/>
      <sz val="14"/>
      <color theme="1"/>
      <name val="Arial"/>
      <family val="2"/>
    </font>
    <font>
      <sz val="10"/>
      <color theme="1"/>
      <name val="Arial,Bold"/>
    </font>
    <font>
      <sz val="11"/>
      <name val="Arial,Bold"/>
    </font>
    <font>
      <sz val="11"/>
      <name val="Arial"/>
      <family val="2"/>
    </font>
    <font>
      <i/>
      <sz val="9"/>
      <name val="Arial"/>
      <family val="2"/>
    </font>
    <font>
      <i/>
      <sz val="10"/>
      <color rgb="FFFF0000"/>
      <name val="Arial"/>
      <family val="2"/>
    </font>
  </fonts>
  <fills count="95">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65"/>
        <bgColor indexed="8"/>
      </patternFill>
    </fill>
    <fill>
      <patternFill patternType="solid">
        <fgColor indexed="41"/>
        <bgColor indexed="64"/>
      </patternFill>
    </fill>
    <fill>
      <patternFill patternType="solid">
        <fgColor indexed="9"/>
        <bgColor indexed="64"/>
      </patternFill>
    </fill>
    <fill>
      <patternFill patternType="solid">
        <fgColor indexed="45"/>
        <bgColor indexed="8"/>
      </patternFill>
    </fill>
    <fill>
      <patternFill patternType="solid">
        <fgColor indexed="27"/>
        <bgColor indexed="8"/>
      </patternFill>
    </fill>
    <fill>
      <patternFill patternType="solid">
        <fgColor indexed="41"/>
        <bgColor indexed="8"/>
      </patternFill>
    </fill>
    <fill>
      <patternFill patternType="solid">
        <fgColor indexed="45"/>
        <bgColor indexed="40"/>
      </patternFill>
    </fill>
    <fill>
      <patternFill patternType="solid">
        <fgColor indexed="41"/>
        <b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41"/>
      </patternFill>
    </fill>
    <fill>
      <patternFill patternType="solid">
        <fgColor indexed="22"/>
      </patternFill>
    </fill>
    <fill>
      <patternFill patternType="solid">
        <fgColor indexed="56"/>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26"/>
      </patternFill>
    </fill>
    <fill>
      <patternFill patternType="solid">
        <fgColor indexed="20"/>
        <bgColor indexed="64"/>
      </patternFill>
    </fill>
    <fill>
      <patternFill patternType="solid">
        <fgColor indexed="61"/>
        <bgColor indexed="64"/>
      </patternFill>
    </fill>
    <fill>
      <patternFill patternType="solid">
        <fgColor indexed="21"/>
        <bgColor indexed="64"/>
      </patternFill>
    </fill>
    <fill>
      <patternFill patternType="solid">
        <fgColor indexed="55"/>
        <bgColor indexed="64"/>
      </patternFill>
    </fill>
    <fill>
      <patternFill patternType="solid">
        <fgColor indexed="22"/>
        <bgColor indexed="64"/>
      </patternFill>
    </fill>
    <fill>
      <patternFill patternType="solid">
        <fgColor rgb="FFFF99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1"/>
        <bgColor indexed="64"/>
      </patternFill>
    </fill>
    <fill>
      <patternFill patternType="solid">
        <fgColor rgb="FFFFFF99"/>
        <bgColor rgb="FF000000"/>
      </patternFill>
    </fill>
  </fills>
  <borders count="1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medium">
        <color indexed="8"/>
      </right>
      <top/>
      <bottom/>
      <diagonal/>
    </border>
    <border>
      <left style="thin">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style="thin">
        <color indexed="64"/>
      </right>
      <top style="medium">
        <color indexed="64"/>
      </top>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thin">
        <color indexed="8"/>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56"/>
      </left>
      <right style="thin">
        <color indexed="56"/>
      </right>
      <top style="thin">
        <color indexed="56"/>
      </top>
      <bottom style="thin">
        <color indexed="5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hair">
        <color indexed="23"/>
      </top>
      <bottom style="hair">
        <color indexed="23"/>
      </bottom>
      <diagonal/>
    </border>
    <border>
      <left/>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111">
    <xf numFmtId="0" fontId="0" fillId="0" borderId="0"/>
    <xf numFmtId="0" fontId="17" fillId="0" borderId="0"/>
    <xf numFmtId="0" fontId="5" fillId="0" borderId="0"/>
    <xf numFmtId="0" fontId="5" fillId="0" borderId="0"/>
    <xf numFmtId="0" fontId="5" fillId="0" borderId="0"/>
    <xf numFmtId="9" fontId="2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57" fillId="0" borderId="0"/>
    <xf numFmtId="0" fontId="58" fillId="0" borderId="0"/>
    <xf numFmtId="0" fontId="59" fillId="0" borderId="0"/>
    <xf numFmtId="0" fontId="55" fillId="0" borderId="0"/>
    <xf numFmtId="0"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59" fillId="0" borderId="0"/>
    <xf numFmtId="0" fontId="59" fillId="0" borderId="0"/>
    <xf numFmtId="0" fontId="5" fillId="0" borderId="0"/>
    <xf numFmtId="0" fontId="59" fillId="0" borderId="0"/>
    <xf numFmtId="0" fontId="59" fillId="0" borderId="0"/>
    <xf numFmtId="0" fontId="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5" fillId="0" borderId="0"/>
    <xf numFmtId="0" fontId="5" fillId="0" borderId="0"/>
    <xf numFmtId="0" fontId="5" fillId="0" borderId="0"/>
    <xf numFmtId="0" fontId="5" fillId="0" borderId="0"/>
    <xf numFmtId="0" fontId="5" fillId="0" borderId="0"/>
    <xf numFmtId="0" fontId="59" fillId="0" borderId="0"/>
    <xf numFmtId="0" fontId="4" fillId="0" borderId="0"/>
    <xf numFmtId="0"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59" fillId="0" borderId="0"/>
    <xf numFmtId="0" fontId="59" fillId="0" borderId="0"/>
    <xf numFmtId="0"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59" fillId="0" borderId="0"/>
    <xf numFmtId="0" fontId="5" fillId="0" borderId="0"/>
    <xf numFmtId="0" fontId="59" fillId="0" borderId="0"/>
    <xf numFmtId="0" fontId="59" fillId="0" borderId="0"/>
    <xf numFmtId="0"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59" fillId="0" borderId="0"/>
    <xf numFmtId="0" fontId="59" fillId="0" borderId="0"/>
    <xf numFmtId="0" fontId="5" fillId="0" borderId="0"/>
    <xf numFmtId="0" fontId="5" fillId="0" borderId="0"/>
    <xf numFmtId="0" fontId="58" fillId="0" borderId="0"/>
    <xf numFmtId="0" fontId="5" fillId="0" borderId="0"/>
    <xf numFmtId="0" fontId="5" fillId="0" borderId="0"/>
    <xf numFmtId="0" fontId="5" fillId="0" borderId="0"/>
    <xf numFmtId="0" fontId="5" fillId="0" borderId="0"/>
    <xf numFmtId="0" fontId="5" fillId="0" borderId="0"/>
    <xf numFmtId="0" fontId="58" fillId="0" borderId="0"/>
    <xf numFmtId="0" fontId="58" fillId="0" borderId="0"/>
    <xf numFmtId="0" fontId="5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8" fillId="0" borderId="0"/>
    <xf numFmtId="0" fontId="58" fillId="0" borderId="0"/>
    <xf numFmtId="0" fontId="5" fillId="0" borderId="0"/>
    <xf numFmtId="0" fontId="5" fillId="0" borderId="0"/>
    <xf numFmtId="0" fontId="5" fillId="0" borderId="0"/>
    <xf numFmtId="0" fontId="5" fillId="0" borderId="0"/>
    <xf numFmtId="0" fontId="58" fillId="0" borderId="0"/>
    <xf numFmtId="0" fontId="5" fillId="0" borderId="0"/>
    <xf numFmtId="0" fontId="5" fillId="0" borderId="0"/>
    <xf numFmtId="0" fontId="5" fillId="0" borderId="0"/>
    <xf numFmtId="0" fontId="5" fillId="0" borderId="0"/>
    <xf numFmtId="0" fontId="5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8" fillId="0" borderId="0"/>
    <xf numFmtId="0" fontId="58" fillId="0" borderId="0"/>
    <xf numFmtId="0" fontId="5" fillId="0" borderId="0"/>
    <xf numFmtId="0" fontId="5" fillId="0" borderId="0"/>
    <xf numFmtId="0" fontId="58" fillId="0" borderId="0"/>
    <xf numFmtId="0" fontId="58" fillId="0" borderId="0"/>
    <xf numFmtId="0" fontId="5" fillId="0" borderId="0"/>
    <xf numFmtId="0" fontId="5" fillId="0" borderId="0"/>
    <xf numFmtId="0" fontId="5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7" fillId="0" borderId="0"/>
    <xf numFmtId="0" fontId="57" fillId="0" borderId="0"/>
    <xf numFmtId="0" fontId="58" fillId="0" borderId="0"/>
    <xf numFmtId="0" fontId="5" fillId="0" borderId="0"/>
    <xf numFmtId="0" fontId="5" fillId="0" borderId="0"/>
    <xf numFmtId="0" fontId="5" fillId="0" borderId="0"/>
    <xf numFmtId="0" fontId="57" fillId="0" borderId="0"/>
    <xf numFmtId="0" fontId="5" fillId="0" borderId="0"/>
    <xf numFmtId="0" fontId="5" fillId="0" borderId="0"/>
    <xf numFmtId="0" fontId="57" fillId="0" borderId="0"/>
    <xf numFmtId="0" fontId="5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8" fillId="0" borderId="0"/>
    <xf numFmtId="0" fontId="5" fillId="0" borderId="0"/>
    <xf numFmtId="0" fontId="5" fillId="0" borderId="0"/>
    <xf numFmtId="0" fontId="5" fillId="0" borderId="0"/>
    <xf numFmtId="0" fontId="5" fillId="0" borderId="0"/>
    <xf numFmtId="0" fontId="5" fillId="0" borderId="0"/>
    <xf numFmtId="0" fontId="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61" fillId="44" borderId="0" applyNumberFormat="0" applyBorder="0" applyAlignment="0" applyProtection="0"/>
    <xf numFmtId="0" fontId="3" fillId="20" borderId="0" applyNumberFormat="0" applyBorder="0" applyAlignment="0" applyProtection="0"/>
    <xf numFmtId="0" fontId="61" fillId="45" borderId="0" applyNumberFormat="0" applyBorder="0" applyAlignment="0" applyProtection="0"/>
    <xf numFmtId="0" fontId="3" fillId="24" borderId="0" applyNumberFormat="0" applyBorder="0" applyAlignment="0" applyProtection="0"/>
    <xf numFmtId="0" fontId="61" fillId="46" borderId="0" applyNumberFormat="0" applyBorder="0" applyAlignment="0" applyProtection="0"/>
    <xf numFmtId="0" fontId="3" fillId="28" borderId="0" applyNumberFormat="0" applyBorder="0" applyAlignment="0" applyProtection="0"/>
    <xf numFmtId="0" fontId="61" fillId="47" borderId="0" applyNumberFormat="0" applyBorder="0" applyAlignment="0" applyProtection="0"/>
    <xf numFmtId="0" fontId="3" fillId="32" borderId="0" applyNumberFormat="0" applyBorder="0" applyAlignment="0" applyProtection="0"/>
    <xf numFmtId="0" fontId="61" fillId="48" borderId="0" applyNumberFormat="0" applyBorder="0" applyAlignment="0" applyProtection="0"/>
    <xf numFmtId="0" fontId="3" fillId="36" borderId="0" applyNumberFormat="0" applyBorder="0" applyAlignment="0" applyProtection="0"/>
    <xf numFmtId="0" fontId="61" fillId="49" borderId="0" applyNumberFormat="0" applyBorder="0" applyAlignment="0" applyProtection="0"/>
    <xf numFmtId="0" fontId="3" fillId="40" borderId="0" applyNumberFormat="0" applyBorder="0" applyAlignment="0" applyProtection="0"/>
    <xf numFmtId="0" fontId="61" fillId="50" borderId="0" applyNumberFormat="0" applyBorder="0" applyAlignment="0" applyProtection="0"/>
    <xf numFmtId="0" fontId="3" fillId="21" borderId="0" applyNumberFormat="0" applyBorder="0" applyAlignment="0" applyProtection="0"/>
    <xf numFmtId="0" fontId="61" fillId="51" borderId="0" applyNumberFormat="0" applyBorder="0" applyAlignment="0" applyProtection="0"/>
    <xf numFmtId="0" fontId="3" fillId="25" borderId="0" applyNumberFormat="0" applyBorder="0" applyAlignment="0" applyProtection="0"/>
    <xf numFmtId="0" fontId="61" fillId="52" borderId="0" applyNumberFormat="0" applyBorder="0" applyAlignment="0" applyProtection="0"/>
    <xf numFmtId="0" fontId="3" fillId="29" borderId="0" applyNumberFormat="0" applyBorder="0" applyAlignment="0" applyProtection="0"/>
    <xf numFmtId="0" fontId="61" fillId="47" borderId="0" applyNumberFormat="0" applyBorder="0" applyAlignment="0" applyProtection="0"/>
    <xf numFmtId="0" fontId="3" fillId="33" borderId="0" applyNumberFormat="0" applyBorder="0" applyAlignment="0" applyProtection="0"/>
    <xf numFmtId="0" fontId="61" fillId="50" borderId="0" applyNumberFormat="0" applyBorder="0" applyAlignment="0" applyProtection="0"/>
    <xf numFmtId="0" fontId="3" fillId="37" borderId="0" applyNumberFormat="0" applyBorder="0" applyAlignment="0" applyProtection="0"/>
    <xf numFmtId="0" fontId="61" fillId="53" borderId="0" applyNumberFormat="0" applyBorder="0" applyAlignment="0" applyProtection="0"/>
    <xf numFmtId="0" fontId="3" fillId="41" borderId="0" applyNumberFormat="0" applyBorder="0" applyAlignment="0" applyProtection="0"/>
    <xf numFmtId="0" fontId="62" fillId="54" borderId="0" applyNumberFormat="0" applyBorder="0" applyAlignment="0" applyProtection="0"/>
    <xf numFmtId="0" fontId="54" fillId="22" borderId="0" applyNumberFormat="0" applyBorder="0" applyAlignment="0" applyProtection="0"/>
    <xf numFmtId="0" fontId="62" fillId="51" borderId="0" applyNumberFormat="0" applyBorder="0" applyAlignment="0" applyProtection="0"/>
    <xf numFmtId="0" fontId="54" fillId="26" borderId="0" applyNumberFormat="0" applyBorder="0" applyAlignment="0" applyProtection="0"/>
    <xf numFmtId="0" fontId="62" fillId="52" borderId="0" applyNumberFormat="0" applyBorder="0" applyAlignment="0" applyProtection="0"/>
    <xf numFmtId="0" fontId="54" fillId="30" borderId="0" applyNumberFormat="0" applyBorder="0" applyAlignment="0" applyProtection="0"/>
    <xf numFmtId="0" fontId="62" fillId="55" borderId="0" applyNumberFormat="0" applyBorder="0" applyAlignment="0" applyProtection="0"/>
    <xf numFmtId="0" fontId="54" fillId="34" borderId="0" applyNumberFormat="0" applyBorder="0" applyAlignment="0" applyProtection="0"/>
    <xf numFmtId="0" fontId="62" fillId="56" borderId="0" applyNumberFormat="0" applyBorder="0" applyAlignment="0" applyProtection="0"/>
    <xf numFmtId="0" fontId="54" fillId="38" borderId="0" applyNumberFormat="0" applyBorder="0" applyAlignment="0" applyProtection="0"/>
    <xf numFmtId="0" fontId="62" fillId="57" borderId="0" applyNumberFormat="0" applyBorder="0" applyAlignment="0" applyProtection="0"/>
    <xf numFmtId="0" fontId="54" fillId="42"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54" fillId="19" borderId="0" applyNumberFormat="0" applyBorder="0" applyAlignment="0" applyProtection="0"/>
    <xf numFmtId="0" fontId="61" fillId="61" borderId="0" applyNumberFormat="0" applyBorder="0" applyAlignment="0" applyProtection="0"/>
    <xf numFmtId="0" fontId="61" fillId="62" borderId="0" applyNumberFormat="0" applyBorder="0" applyAlignment="0" applyProtection="0"/>
    <xf numFmtId="0" fontId="62" fillId="63" borderId="0" applyNumberFormat="0" applyBorder="0" applyAlignment="0" applyProtection="0"/>
    <xf numFmtId="0" fontId="62" fillId="64" borderId="0" applyNumberFormat="0" applyBorder="0" applyAlignment="0" applyProtection="0"/>
    <xf numFmtId="0" fontId="54" fillId="23" borderId="0" applyNumberFormat="0" applyBorder="0" applyAlignment="0" applyProtection="0"/>
    <xf numFmtId="0" fontId="61" fillId="61" borderId="0" applyNumberFormat="0" applyBorder="0" applyAlignment="0" applyProtection="0"/>
    <xf numFmtId="0" fontId="61" fillId="65" borderId="0" applyNumberFormat="0" applyBorder="0" applyAlignment="0" applyProtection="0"/>
    <xf numFmtId="0" fontId="62" fillId="62" borderId="0" applyNumberFormat="0" applyBorder="0" applyAlignment="0" applyProtection="0"/>
    <xf numFmtId="0" fontId="62" fillId="66" borderId="0" applyNumberFormat="0" applyBorder="0" applyAlignment="0" applyProtection="0"/>
    <xf numFmtId="0" fontId="54" fillId="27" borderId="0" applyNumberFormat="0" applyBorder="0" applyAlignment="0" applyProtection="0"/>
    <xf numFmtId="0" fontId="61" fillId="58" borderId="0" applyNumberFormat="0" applyBorder="0" applyAlignment="0" applyProtection="0"/>
    <xf numFmtId="0" fontId="61" fillId="62" borderId="0" applyNumberFormat="0" applyBorder="0" applyAlignment="0" applyProtection="0"/>
    <xf numFmtId="0" fontId="62" fillId="62" borderId="0" applyNumberFormat="0" applyBorder="0" applyAlignment="0" applyProtection="0"/>
    <xf numFmtId="0" fontId="62" fillId="55" borderId="0" applyNumberFormat="0" applyBorder="0" applyAlignment="0" applyProtection="0"/>
    <xf numFmtId="0" fontId="54" fillId="31" borderId="0" applyNumberFormat="0" applyBorder="0" applyAlignment="0" applyProtection="0"/>
    <xf numFmtId="0" fontId="61" fillId="67" borderId="0" applyNumberFormat="0" applyBorder="0" applyAlignment="0" applyProtection="0"/>
    <xf numFmtId="0" fontId="61" fillId="58" borderId="0" applyNumberFormat="0" applyBorder="0" applyAlignment="0" applyProtection="0"/>
    <xf numFmtId="0" fontId="62" fillId="59" borderId="0" applyNumberFormat="0" applyBorder="0" applyAlignment="0" applyProtection="0"/>
    <xf numFmtId="0" fontId="62" fillId="56" borderId="0" applyNumberFormat="0" applyBorder="0" applyAlignment="0" applyProtection="0"/>
    <xf numFmtId="0" fontId="54" fillId="35" borderId="0" applyNumberFormat="0" applyBorder="0" applyAlignment="0" applyProtection="0"/>
    <xf numFmtId="0" fontId="61" fillId="61" borderId="0" applyNumberFormat="0" applyBorder="0" applyAlignment="0" applyProtection="0"/>
    <xf numFmtId="0" fontId="61" fillId="68" borderId="0" applyNumberFormat="0" applyBorder="0" applyAlignment="0" applyProtection="0"/>
    <xf numFmtId="0" fontId="62" fillId="68" borderId="0" applyNumberFormat="0" applyBorder="0" applyAlignment="0" applyProtection="0"/>
    <xf numFmtId="0" fontId="62" fillId="69" borderId="0" applyNumberFormat="0" applyBorder="0" applyAlignment="0" applyProtection="0"/>
    <xf numFmtId="0" fontId="54" fillId="39" borderId="0" applyNumberFormat="0" applyBorder="0" applyAlignment="0" applyProtection="0"/>
    <xf numFmtId="0" fontId="63" fillId="45" borderId="0" applyNumberFormat="0" applyBorder="0" applyAlignment="0" applyProtection="0"/>
    <xf numFmtId="0" fontId="44" fillId="13" borderId="0" applyNumberFormat="0" applyBorder="0" applyAlignment="0" applyProtection="0"/>
    <xf numFmtId="169" fontId="35" fillId="0" borderId="0" applyNumberFormat="0" applyFont="0" applyFill="0" applyBorder="0" applyAlignment="0"/>
    <xf numFmtId="169" fontId="35" fillId="0" borderId="0" applyNumberFormat="0" applyFont="0" applyFill="0" applyBorder="0" applyAlignment="0"/>
    <xf numFmtId="169" fontId="35" fillId="0" borderId="0" applyNumberFormat="0" applyFont="0" applyFill="0" applyBorder="0" applyAlignment="0">
      <alignment horizontal="center"/>
    </xf>
    <xf numFmtId="169" fontId="35" fillId="0" borderId="0" applyNumberFormat="0" applyFont="0" applyFill="0" applyBorder="0" applyAlignment="0">
      <alignment horizontal="center"/>
    </xf>
    <xf numFmtId="0" fontId="5" fillId="0" borderId="0"/>
    <xf numFmtId="38" fontId="5" fillId="43" borderId="0" applyNumberFormat="0" applyFont="0" applyFill="0" applyBorder="0" applyAlignment="0">
      <alignment horizontal="right"/>
    </xf>
    <xf numFmtId="38" fontId="5" fillId="43" borderId="0" applyNumberFormat="0" applyFont="0" applyFill="0" applyBorder="0" applyAlignment="0">
      <alignment horizontal="right"/>
    </xf>
    <xf numFmtId="0" fontId="5" fillId="0" borderId="0"/>
    <xf numFmtId="0" fontId="64" fillId="0" borderId="0" applyNumberFormat="0" applyFont="0" applyFill="0" applyBorder="0" applyAlignment="0">
      <alignment vertical="top"/>
    </xf>
    <xf numFmtId="0" fontId="65" fillId="70" borderId="0" applyNumberFormat="0" applyFont="0" applyFill="0" applyBorder="0" applyAlignment="0">
      <alignment horizontal="center" vertical="top"/>
    </xf>
    <xf numFmtId="169" fontId="16" fillId="0" borderId="63" applyNumberFormat="0" applyFont="0" applyFill="0" applyBorder="0" applyAlignment="0"/>
    <xf numFmtId="0" fontId="5" fillId="0" borderId="0"/>
    <xf numFmtId="0" fontId="64" fillId="0" borderId="0" applyNumberFormat="0" applyFont="0" applyFill="0" applyBorder="0" applyAlignment="0">
      <alignment wrapText="1"/>
    </xf>
    <xf numFmtId="0" fontId="19" fillId="0" borderId="0" applyNumberFormat="0" applyFont="0" applyFill="0" applyBorder="0" applyAlignment="0">
      <alignment horizontal="left" vertical="top" wrapText="1"/>
    </xf>
    <xf numFmtId="169" fontId="56" fillId="0" borderId="0" applyNumberFormat="0" applyFont="0" applyFill="0" applyBorder="0" applyAlignment="0"/>
    <xf numFmtId="0" fontId="5" fillId="0" borderId="0"/>
    <xf numFmtId="0" fontId="66" fillId="0" borderId="0" applyNumberFormat="0" applyFont="0" applyFill="0" applyBorder="0" applyAlignment="0">
      <alignment vertical="top" wrapText="1"/>
    </xf>
    <xf numFmtId="0" fontId="16" fillId="0" borderId="0" applyNumberFormat="0" applyFont="0" applyFill="0" applyBorder="0" applyAlignment="0">
      <alignment horizontal="left" vertical="top" wrapText="1"/>
    </xf>
    <xf numFmtId="169" fontId="5" fillId="0" borderId="0" applyNumberFormat="0" applyFont="0" applyFill="0" applyBorder="0" applyAlignment="0"/>
    <xf numFmtId="0" fontId="5" fillId="0" borderId="0"/>
    <xf numFmtId="0" fontId="67" fillId="0" borderId="0" applyNumberFormat="0" applyFont="0" applyFill="0" applyBorder="0" applyAlignment="0">
      <alignment vertical="center" wrapText="1"/>
    </xf>
    <xf numFmtId="0" fontId="11" fillId="0" borderId="0" applyNumberFormat="0" applyFont="0" applyFill="0" applyBorder="0" applyAlignment="0">
      <alignment horizontal="left" vertical="center" wrapText="1"/>
    </xf>
    <xf numFmtId="0" fontId="11" fillId="0" borderId="0" applyNumberFormat="0" applyFont="0" applyFill="0" applyBorder="0" applyAlignment="0">
      <alignment horizontal="left" vertical="center" wrapText="1"/>
    </xf>
    <xf numFmtId="169" fontId="13" fillId="0" borderId="0" applyNumberFormat="0" applyFont="0" applyFill="0" applyBorder="0" applyAlignment="0"/>
    <xf numFmtId="0" fontId="5" fillId="0" borderId="0"/>
    <xf numFmtId="0" fontId="20" fillId="0" borderId="0" applyNumberFormat="0" applyFont="0" applyFill="0" applyBorder="0" applyAlignment="0">
      <alignment horizontal="center" vertical="center" wrapText="1"/>
    </xf>
    <xf numFmtId="0" fontId="20" fillId="0" borderId="0" applyNumberFormat="0" applyFont="0" applyFill="0" applyBorder="0" applyAlignment="0">
      <alignment horizontal="center" vertical="center" wrapText="1"/>
    </xf>
    <xf numFmtId="0" fontId="5" fillId="0" borderId="0" applyNumberFormat="0" applyFont="0" applyFill="0" applyBorder="0" applyAlignment="0">
      <alignment horizontal="center" vertical="center" wrapText="1"/>
    </xf>
    <xf numFmtId="0" fontId="5" fillId="0" borderId="0" applyNumberFormat="0" applyFont="0" applyFill="0" applyBorder="0" applyAlignment="0">
      <alignment horizontal="center" vertical="center" wrapText="1"/>
    </xf>
    <xf numFmtId="169" fontId="68" fillId="0" borderId="0" applyNumberFormat="0" applyFont="0" applyFill="0" applyBorder="0" applyAlignment="0"/>
    <xf numFmtId="0" fontId="5" fillId="0" borderId="0"/>
    <xf numFmtId="0" fontId="69" fillId="0" borderId="0" applyNumberFormat="0" applyFont="0" applyFill="0" applyBorder="0" applyAlignment="0">
      <alignment horizontal="center" vertical="center" wrapText="1"/>
    </xf>
    <xf numFmtId="0" fontId="70" fillId="0" borderId="0" applyNumberFormat="0" applyFont="0" applyFill="0" applyBorder="0" applyAlignment="0">
      <alignment horizontal="center" vertical="center" wrapText="1"/>
    </xf>
    <xf numFmtId="169" fontId="71" fillId="0" borderId="0" applyNumberFormat="0" applyFont="0" applyFill="0" applyBorder="0" applyAlignment="0"/>
    <xf numFmtId="0" fontId="72" fillId="0" borderId="0" applyNumberFormat="0" applyFont="0" applyFill="0" applyBorder="0" applyAlignment="0">
      <alignment horizontal="center"/>
    </xf>
    <xf numFmtId="0" fontId="73" fillId="0" borderId="0" applyNumberFormat="0" applyFont="0" applyFill="0" applyBorder="0" applyAlignment="0">
      <alignment horizontal="center" wrapText="1"/>
    </xf>
    <xf numFmtId="0" fontId="68" fillId="0" borderId="0" applyNumberFormat="0" applyFont="0" applyFill="0" applyBorder="0" applyAlignment="0">
      <alignment horizontal="center" wrapText="1"/>
    </xf>
    <xf numFmtId="0" fontId="74" fillId="71" borderId="93" applyNumberFormat="0" applyAlignment="0" applyProtection="0"/>
    <xf numFmtId="0" fontId="48" fillId="16" borderId="87" applyNumberFormat="0" applyAlignment="0" applyProtection="0"/>
    <xf numFmtId="168" fontId="75" fillId="72" borderId="94" applyNumberFormat="0">
      <alignment wrapText="1"/>
      <protection locked="0"/>
    </xf>
    <xf numFmtId="0" fontId="76" fillId="73" borderId="95" applyNumberFormat="0" applyAlignment="0" applyProtection="0"/>
    <xf numFmtId="0" fontId="50" fillId="17" borderId="90" applyNumberFormat="0" applyAlignment="0" applyProtection="0"/>
    <xf numFmtId="43" fontId="6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9"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40" fontId="5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168" fontId="77" fillId="43" borderId="94" applyNumberFormat="0">
      <protection locked="0"/>
    </xf>
    <xf numFmtId="0" fontId="78" fillId="74" borderId="0" applyNumberFormat="0" applyBorder="0" applyAlignment="0" applyProtection="0"/>
    <xf numFmtId="0" fontId="78" fillId="75" borderId="0" applyNumberFormat="0" applyBorder="0" applyAlignment="0" applyProtection="0"/>
    <xf numFmtId="0" fontId="78" fillId="76" borderId="0" applyNumberFormat="0" applyBorder="0" applyAlignment="0" applyProtection="0"/>
    <xf numFmtId="170" fontId="79" fillId="0" borderId="0">
      <alignment horizontal="center"/>
    </xf>
    <xf numFmtId="0" fontId="80" fillId="77" borderId="1">
      <protection locked="0"/>
    </xf>
    <xf numFmtId="171" fontId="5" fillId="0" borderId="0" applyFont="0" applyFill="0" applyBorder="0" applyAlignment="0" applyProtection="0"/>
    <xf numFmtId="0" fontId="81" fillId="0" borderId="0" applyNumberFormat="0" applyFill="0" applyBorder="0" applyAlignment="0" applyProtection="0"/>
    <xf numFmtId="0" fontId="52" fillId="0" borderId="0" applyNumberFormat="0" applyFill="0" applyBorder="0" applyAlignment="0" applyProtection="0"/>
    <xf numFmtId="0" fontId="82" fillId="46" borderId="0" applyNumberFormat="0" applyBorder="0" applyAlignment="0" applyProtection="0"/>
    <xf numFmtId="0" fontId="43" fillId="12" borderId="0" applyNumberFormat="0" applyBorder="0" applyAlignment="0" applyProtection="0"/>
    <xf numFmtId="0" fontId="83" fillId="0" borderId="96" applyNumberFormat="0" applyFill="0" applyAlignment="0" applyProtection="0"/>
    <xf numFmtId="0" fontId="40" fillId="0" borderId="84" applyNumberFormat="0" applyFill="0" applyAlignment="0" applyProtection="0"/>
    <xf numFmtId="0" fontId="84" fillId="0" borderId="97" applyNumberFormat="0" applyFill="0" applyAlignment="0" applyProtection="0"/>
    <xf numFmtId="0" fontId="41" fillId="0" borderId="85" applyNumberFormat="0" applyFill="0" applyAlignment="0" applyProtection="0"/>
    <xf numFmtId="0" fontId="85" fillId="0" borderId="98" applyNumberFormat="0" applyFill="0" applyAlignment="0" applyProtection="0"/>
    <xf numFmtId="0" fontId="42" fillId="0" borderId="86" applyNumberFormat="0" applyFill="0" applyAlignment="0" applyProtection="0"/>
    <xf numFmtId="0" fontId="85" fillId="0" borderId="0" applyNumberFormat="0" applyFill="0" applyBorder="0" applyAlignment="0" applyProtection="0"/>
    <xf numFmtId="0" fontId="42" fillId="0" borderId="0" applyNumberForma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49" borderId="93" applyNumberFormat="0" applyAlignment="0" applyProtection="0"/>
    <xf numFmtId="0" fontId="46" fillId="15" borderId="87" applyNumberFormat="0" applyAlignment="0" applyProtection="0"/>
    <xf numFmtId="172" fontId="88" fillId="0" borderId="0"/>
    <xf numFmtId="38" fontId="89" fillId="0" borderId="0"/>
    <xf numFmtId="38" fontId="90" fillId="0" borderId="0"/>
    <xf numFmtId="38" fontId="91" fillId="0" borderId="0"/>
    <xf numFmtId="38" fontId="92" fillId="0" borderId="0"/>
    <xf numFmtId="0" fontId="6" fillId="0" borderId="0"/>
    <xf numFmtId="0" fontId="6" fillId="0" borderId="0"/>
    <xf numFmtId="0" fontId="93" fillId="0" borderId="99" applyNumberFormat="0" applyFill="0" applyAlignment="0" applyProtection="0"/>
    <xf numFmtId="0" fontId="49" fillId="0" borderId="89" applyNumberFormat="0" applyFill="0" applyAlignment="0" applyProtection="0"/>
    <xf numFmtId="173" fontId="5" fillId="0" borderId="0" applyFont="0"/>
    <xf numFmtId="0" fontId="94" fillId="78" borderId="0" applyNumberFormat="0" applyBorder="0" applyAlignment="0" applyProtection="0"/>
    <xf numFmtId="0" fontId="45" fillId="14" borderId="0" applyNumberFormat="0" applyBorder="0" applyAlignment="0" applyProtection="0"/>
    <xf numFmtId="174" fontId="9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3" fillId="0" borderId="0"/>
    <xf numFmtId="168" fontId="5" fillId="0" borderId="0"/>
    <xf numFmtId="0" fontId="96" fillId="0" borderId="0"/>
    <xf numFmtId="0" fontId="5" fillId="0" borderId="0"/>
    <xf numFmtId="0" fontId="5" fillId="0" borderId="0"/>
    <xf numFmtId="0" fontId="5" fillId="0" borderId="0"/>
    <xf numFmtId="0" fontId="14" fillId="0" borderId="0"/>
    <xf numFmtId="0" fontId="61" fillId="0" borderId="0"/>
    <xf numFmtId="0" fontId="96" fillId="0" borderId="0"/>
    <xf numFmtId="0" fontId="96" fillId="0" borderId="0"/>
    <xf numFmtId="0" fontId="96" fillId="0" borderId="0"/>
    <xf numFmtId="0" fontId="96" fillId="0" borderId="0"/>
    <xf numFmtId="0" fontId="61" fillId="0" borderId="0"/>
    <xf numFmtId="0" fontId="96" fillId="0" borderId="0"/>
    <xf numFmtId="0" fontId="96" fillId="0" borderId="0"/>
    <xf numFmtId="0" fontId="96" fillId="0" borderId="0"/>
    <xf numFmtId="0" fontId="61" fillId="0" borderId="0"/>
    <xf numFmtId="0" fontId="5" fillId="0" borderId="0"/>
    <xf numFmtId="0" fontId="5" fillId="0" borderId="0"/>
    <xf numFmtId="0" fontId="60" fillId="0" borderId="0"/>
    <xf numFmtId="0" fontId="5" fillId="0" borderId="0"/>
    <xf numFmtId="0" fontId="5" fillId="0" borderId="0"/>
    <xf numFmtId="0" fontId="55" fillId="0" borderId="0"/>
    <xf numFmtId="0" fontId="55" fillId="0" borderId="0"/>
    <xf numFmtId="0" fontId="61" fillId="0" borderId="0"/>
    <xf numFmtId="0" fontId="5" fillId="0" borderId="0"/>
    <xf numFmtId="0" fontId="96" fillId="0" borderId="0"/>
    <xf numFmtId="0" fontId="5" fillId="0" borderId="0"/>
    <xf numFmtId="0" fontId="5" fillId="0" borderId="0"/>
    <xf numFmtId="0" fontId="5" fillId="0" borderId="0"/>
    <xf numFmtId="175" fontId="5" fillId="0" borderId="0"/>
    <xf numFmtId="0" fontId="61" fillId="79" borderId="100" applyNumberFormat="0" applyFont="0" applyAlignment="0" applyProtection="0"/>
    <xf numFmtId="0" fontId="61" fillId="79" borderId="100" applyNumberFormat="0" applyFont="0" applyAlignment="0" applyProtection="0"/>
    <xf numFmtId="0" fontId="3" fillId="18" borderId="91" applyNumberFormat="0" applyFont="0" applyAlignment="0" applyProtection="0"/>
    <xf numFmtId="176" fontId="97" fillId="0" borderId="0"/>
    <xf numFmtId="0" fontId="98" fillId="71" borderId="101" applyNumberFormat="0" applyAlignment="0" applyProtection="0"/>
    <xf numFmtId="0" fontId="47" fillId="16" borderId="88" applyNumberFormat="0" applyAlignment="0" applyProtection="0"/>
    <xf numFmtId="0" fontId="3" fillId="0" borderId="0"/>
    <xf numFmtId="9" fontId="14" fillId="0" borderId="0" applyFont="0" applyFill="0" applyBorder="0" applyAlignment="0" applyProtection="0"/>
    <xf numFmtId="9" fontId="61" fillId="0" borderId="0" applyFont="0" applyFill="0" applyBorder="0" applyAlignment="0" applyProtection="0"/>
    <xf numFmtId="9" fontId="14" fillId="0" borderId="0" applyFont="0" applyFill="0" applyBorder="0" applyAlignment="0" applyProtection="0"/>
    <xf numFmtId="9" fontId="99" fillId="0" borderId="0" applyFont="0" applyFill="0" applyBorder="0" applyAlignment="0" applyProtection="0"/>
    <xf numFmtId="0" fontId="100" fillId="0" borderId="0">
      <alignment horizontal="left"/>
    </xf>
    <xf numFmtId="168" fontId="77" fillId="6" borderId="0" applyNumberFormat="0"/>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01" fillId="0" borderId="18">
      <alignment horizontal="center"/>
    </xf>
    <xf numFmtId="3" fontId="55" fillId="0" borderId="0" applyFont="0" applyFill="0" applyBorder="0" applyAlignment="0" applyProtection="0"/>
    <xf numFmtId="0" fontId="55" fillId="80" borderId="0" applyNumberFormat="0" applyFont="0" applyBorder="0" applyAlignment="0" applyProtection="0"/>
    <xf numFmtId="177" fontId="70" fillId="0" borderId="0" applyNumberFormat="0">
      <alignment horizontal="right"/>
    </xf>
    <xf numFmtId="38" fontId="70" fillId="0" borderId="0" applyNumberFormat="0">
      <alignment horizontal="right"/>
    </xf>
    <xf numFmtId="177" fontId="70" fillId="0" borderId="0" applyNumberFormat="0">
      <alignment horizontal="right"/>
    </xf>
    <xf numFmtId="0" fontId="65" fillId="0" borderId="0">
      <alignment horizontal="left" indent="1"/>
    </xf>
    <xf numFmtId="177" fontId="102" fillId="0" borderId="0" applyNumberFormat="0">
      <alignment horizontal="right"/>
    </xf>
    <xf numFmtId="177" fontId="56" fillId="0" borderId="0" applyNumberFormat="0" applyAlignment="0">
      <alignment horizontal="left"/>
    </xf>
    <xf numFmtId="0" fontId="103" fillId="0" borderId="0"/>
    <xf numFmtId="0" fontId="102" fillId="0" borderId="0">
      <alignment horizontal="left"/>
    </xf>
    <xf numFmtId="177" fontId="65" fillId="5" borderId="0" applyNumberFormat="0">
      <alignment horizontal="right"/>
    </xf>
    <xf numFmtId="177" fontId="65" fillId="81" borderId="0" applyNumberFormat="0" applyBorder="0" applyAlignment="0"/>
    <xf numFmtId="0" fontId="103" fillId="0" borderId="0">
      <alignment horizontal="left"/>
    </xf>
    <xf numFmtId="0" fontId="34" fillId="5" borderId="0">
      <alignment horizontal="left" indent="1"/>
    </xf>
    <xf numFmtId="38" fontId="5" fillId="0" borderId="0" applyNumberFormat="0" applyFont="0" applyFill="0" applyBorder="0" applyAlignment="0">
      <alignment horizontal="right"/>
    </xf>
    <xf numFmtId="38" fontId="5" fillId="0" borderId="0" applyNumberFormat="0" applyFont="0" applyFill="0" applyBorder="0" applyAlignment="0">
      <alignment horizontal="right"/>
    </xf>
    <xf numFmtId="0" fontId="5" fillId="0" borderId="0" applyNumberFormat="0" applyFont="0" applyFill="0" applyBorder="0" applyAlignment="0"/>
    <xf numFmtId="0" fontId="5" fillId="0" borderId="0" applyNumberFormat="0" applyFont="0" applyFill="0" applyBorder="0" applyAlignment="0"/>
    <xf numFmtId="0" fontId="66" fillId="0" borderId="0" applyNumberFormat="0" applyFont="0" applyFill="0" applyBorder="0" applyAlignment="0">
      <alignment horizontal="left" indent="2"/>
    </xf>
    <xf numFmtId="0" fontId="34" fillId="0" borderId="0" applyNumberFormat="0" applyFont="0" applyFill="0" applyBorder="0" applyAlignment="0">
      <alignment horizontal="left" indent="2"/>
    </xf>
    <xf numFmtId="38" fontId="5" fillId="0" borderId="0" applyNumberFormat="0" applyFont="0" applyFill="0" applyBorder="0" applyAlignment="0"/>
    <xf numFmtId="38" fontId="5" fillId="0" borderId="0" applyNumberFormat="0" applyFont="0" applyFill="0" applyBorder="0" applyAlignment="0"/>
    <xf numFmtId="0" fontId="5" fillId="0" borderId="0" applyNumberFormat="0" applyFont="0" applyFill="0" applyBorder="0" applyAlignment="0"/>
    <xf numFmtId="0" fontId="5" fillId="0" borderId="0" applyNumberFormat="0" applyFont="0" applyFill="0" applyBorder="0" applyAlignment="0"/>
    <xf numFmtId="0" fontId="104" fillId="0" borderId="0" applyNumberFormat="0" applyFont="0" applyFill="0" applyBorder="0" applyAlignment="0">
      <alignment horizontal="left" indent="3"/>
    </xf>
    <xf numFmtId="0" fontId="65" fillId="0" borderId="0" applyNumberFormat="0" applyFont="0" applyFill="0" applyBorder="0" applyAlignment="0">
      <alignment horizontal="left" indent="3"/>
    </xf>
    <xf numFmtId="178" fontId="13" fillId="0" borderId="0" applyNumberFormat="0" applyFont="0" applyFill="0" applyBorder="0" applyAlignment="0"/>
    <xf numFmtId="0" fontId="5" fillId="0" borderId="0" applyNumberFormat="0" applyFont="0" applyFill="0" applyBorder="0" applyAlignment="0"/>
    <xf numFmtId="0" fontId="20" fillId="0" borderId="0" applyNumberFormat="0" applyFont="0" applyFill="0" applyBorder="0" applyAlignment="0">
      <alignment horizontal="left" indent="4"/>
    </xf>
    <xf numFmtId="0" fontId="20" fillId="0" borderId="0" applyNumberFormat="0" applyFont="0" applyFill="0" applyBorder="0" applyAlignment="0">
      <alignment horizontal="left" indent="4"/>
    </xf>
    <xf numFmtId="0" fontId="5" fillId="0" borderId="0" applyNumberFormat="0" applyFont="0" applyFill="0" applyBorder="0" applyAlignment="0">
      <alignment horizontal="left" indent="4"/>
    </xf>
    <xf numFmtId="0" fontId="5" fillId="0" borderId="0" applyNumberFormat="0" applyFont="0" applyFill="0" applyBorder="0" applyAlignment="0">
      <alignment horizontal="left" indent="4"/>
    </xf>
    <xf numFmtId="178" fontId="68" fillId="0" borderId="0" applyNumberFormat="0" applyFont="0" applyFill="0" applyBorder="0" applyAlignment="0"/>
    <xf numFmtId="0" fontId="5" fillId="0" borderId="0" applyNumberFormat="0" applyFont="0" applyFill="0" applyBorder="0" applyAlignment="0"/>
    <xf numFmtId="0" fontId="69" fillId="0" borderId="0" applyNumberFormat="0" applyFont="0" applyFill="0" applyBorder="0" applyAlignment="0">
      <alignment horizontal="left" indent="5"/>
    </xf>
    <xf numFmtId="0" fontId="70" fillId="0" borderId="0" applyNumberFormat="0" applyFont="0" applyFill="0" applyBorder="0" applyAlignment="0">
      <alignment horizontal="left" indent="5"/>
    </xf>
    <xf numFmtId="178" fontId="71" fillId="0" borderId="0" applyNumberFormat="0" applyFont="0" applyFill="0" applyBorder="0" applyAlignment="0"/>
    <xf numFmtId="0" fontId="5" fillId="0" borderId="0" applyNumberFormat="0" applyFont="0" applyFill="0" applyBorder="0" applyAlignment="0"/>
    <xf numFmtId="0" fontId="5" fillId="0" borderId="0"/>
    <xf numFmtId="0" fontId="68" fillId="0" borderId="0" applyNumberFormat="0" applyFont="0" applyFill="0" applyBorder="0" applyAlignment="0">
      <alignment horizontal="left" indent="6"/>
    </xf>
    <xf numFmtId="4" fontId="105" fillId="43" borderId="102" applyNumberFormat="0" applyProtection="0">
      <alignment horizontal="left" vertical="center" indent="1"/>
    </xf>
    <xf numFmtId="0" fontId="106" fillId="0" borderId="0" applyNumberFormat="0" applyFill="0" applyBorder="0" applyAlignment="0" applyProtection="0"/>
    <xf numFmtId="0" fontId="107" fillId="6" borderId="103" applyNumberFormat="0" applyAlignment="0"/>
    <xf numFmtId="0" fontId="107" fillId="82" borderId="0" applyNumberFormat="0" applyFont="0"/>
    <xf numFmtId="0" fontId="108" fillId="83" borderId="104" applyNumberFormat="0"/>
    <xf numFmtId="0" fontId="109" fillId="83" borderId="105" applyNumberFormat="0" applyAlignment="0"/>
    <xf numFmtId="0" fontId="110" fillId="82" borderId="0"/>
    <xf numFmtId="0" fontId="5" fillId="84" borderId="0"/>
    <xf numFmtId="179" fontId="107" fillId="6" borderId="103" applyFont="0" applyFill="0" applyProtection="0"/>
    <xf numFmtId="0" fontId="111" fillId="85" borderId="0"/>
    <xf numFmtId="179" fontId="112" fillId="6" borderId="62" applyAlignment="0"/>
    <xf numFmtId="0" fontId="113" fillId="86" borderId="0"/>
    <xf numFmtId="0" fontId="114" fillId="0" borderId="65" applyNumberFormat="0" applyFont="0" applyFill="0" applyBorder="0" applyAlignment="0"/>
    <xf numFmtId="0" fontId="115" fillId="0" borderId="0">
      <alignment horizontal="justify" wrapText="1"/>
    </xf>
    <xf numFmtId="0" fontId="58" fillId="0" borderId="0"/>
    <xf numFmtId="0" fontId="116" fillId="0" borderId="0" applyNumberFormat="0" applyFill="0" applyBorder="0" applyAlignment="0" applyProtection="0"/>
    <xf numFmtId="0" fontId="39" fillId="0" borderId="0" applyNumberFormat="0" applyFill="0" applyBorder="0" applyAlignment="0" applyProtection="0"/>
    <xf numFmtId="0" fontId="78" fillId="0" borderId="106" applyNumberFormat="0" applyFill="0" applyAlignment="0" applyProtection="0"/>
    <xf numFmtId="0" fontId="53" fillId="0" borderId="92" applyNumberFormat="0" applyFill="0" applyAlignment="0" applyProtection="0"/>
    <xf numFmtId="0" fontId="117" fillId="77" borderId="1">
      <protection locked="0"/>
    </xf>
    <xf numFmtId="0" fontId="118" fillId="0" borderId="0" applyNumberFormat="0" applyFill="0" applyBorder="0" applyAlignment="0" applyProtection="0"/>
    <xf numFmtId="0" fontId="51" fillId="0" borderId="0" applyNumberFormat="0" applyFill="0" applyBorder="0" applyAlignment="0" applyProtection="0"/>
    <xf numFmtId="181" fontId="55" fillId="0" borderId="0" applyFont="0" applyFill="0" applyBorder="0" applyAlignment="0" applyProtection="0"/>
    <xf numFmtId="0" fontId="134" fillId="0" borderId="0" applyNumberFormat="0" applyFill="0" applyBorder="0" applyAlignment="0" applyProtection="0"/>
    <xf numFmtId="0" fontId="105" fillId="0" borderId="106" applyNumberFormat="0" applyFill="0" applyAlignment="0" applyProtection="0"/>
    <xf numFmtId="0" fontId="119" fillId="0" borderId="0"/>
    <xf numFmtId="9" fontId="55" fillId="0" borderId="0" applyFont="0" applyFill="0" applyBorder="0" applyAlignment="0" applyProtection="0"/>
    <xf numFmtId="0" fontId="133" fillId="71" borderId="101" applyNumberFormat="0" applyAlignment="0" applyProtection="0"/>
    <xf numFmtId="0" fontId="5" fillId="79" borderId="100" applyNumberFormat="0" applyFont="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32" fillId="78" borderId="0" applyNumberFormat="0" applyBorder="0" applyAlignment="0" applyProtection="0"/>
    <xf numFmtId="0" fontId="131" fillId="0" borderId="99" applyNumberFormat="0" applyFill="0" applyAlignment="0" applyProtection="0"/>
    <xf numFmtId="0" fontId="130" fillId="49" borderId="93" applyNumberFormat="0" applyAlignment="0" applyProtection="0"/>
    <xf numFmtId="0" fontId="129" fillId="0" borderId="0" applyNumberFormat="0" applyFill="0" applyBorder="0" applyAlignment="0" applyProtection="0"/>
    <xf numFmtId="0" fontId="129" fillId="0" borderId="98" applyNumberFormat="0" applyFill="0" applyAlignment="0" applyProtection="0"/>
    <xf numFmtId="0" fontId="128" fillId="0" borderId="97" applyNumberFormat="0" applyFill="0" applyAlignment="0" applyProtection="0"/>
    <xf numFmtId="0" fontId="127" fillId="0" borderId="96" applyNumberFormat="0" applyFill="0" applyAlignment="0" applyProtection="0"/>
    <xf numFmtId="0" fontId="126" fillId="46" borderId="0" applyNumberFormat="0" applyBorder="0" applyAlignment="0" applyProtection="0"/>
    <xf numFmtId="0" fontId="125" fillId="0" borderId="0" applyNumberFormat="0" applyFill="0" applyBorder="0" applyAlignment="0" applyProtection="0"/>
    <xf numFmtId="0" fontId="124" fillId="73" borderId="95" applyNumberFormat="0" applyAlignment="0" applyProtection="0"/>
    <xf numFmtId="0" fontId="123" fillId="71" borderId="93" applyNumberFormat="0" applyAlignment="0" applyProtection="0"/>
    <xf numFmtId="0" fontId="122" fillId="45"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7"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52" borderId="0" applyNumberFormat="0" applyBorder="0" applyAlignment="0" applyProtection="0"/>
    <xf numFmtId="0" fontId="121" fillId="51" borderId="0" applyNumberFormat="0" applyBorder="0" applyAlignment="0" applyProtection="0"/>
    <xf numFmtId="0" fontId="121" fillId="54" borderId="0" applyNumberFormat="0" applyBorder="0" applyAlignment="0" applyProtection="0"/>
    <xf numFmtId="0" fontId="120" fillId="53" borderId="0" applyNumberFormat="0" applyBorder="0" applyAlignment="0" applyProtection="0"/>
    <xf numFmtId="0" fontId="120" fillId="50" borderId="0" applyNumberFormat="0" applyBorder="0" applyAlignment="0" applyProtection="0"/>
    <xf numFmtId="0" fontId="120" fillId="47" borderId="0" applyNumberFormat="0" applyBorder="0" applyAlignment="0" applyProtection="0"/>
    <xf numFmtId="0" fontId="120" fillId="52" borderId="0" applyNumberFormat="0" applyBorder="0" applyAlignment="0" applyProtection="0"/>
    <xf numFmtId="0" fontId="120" fillId="51" borderId="0" applyNumberFormat="0" applyBorder="0" applyAlignment="0" applyProtection="0"/>
    <xf numFmtId="0" fontId="119" fillId="0" borderId="0"/>
    <xf numFmtId="0" fontId="3" fillId="0" borderId="0"/>
    <xf numFmtId="0" fontId="3" fillId="0" borderId="0"/>
    <xf numFmtId="0" fontId="120" fillId="50" borderId="0" applyNumberFormat="0" applyBorder="0" applyAlignment="0" applyProtection="0"/>
    <xf numFmtId="0" fontId="61" fillId="0" borderId="0"/>
    <xf numFmtId="0" fontId="3" fillId="0" borderId="0"/>
    <xf numFmtId="0" fontId="120" fillId="46" borderId="0" applyNumberFormat="0" applyBorder="0" applyAlignment="0" applyProtection="0"/>
    <xf numFmtId="0" fontId="120" fillId="48" borderId="0" applyNumberFormat="0" applyBorder="0" applyAlignment="0" applyProtection="0"/>
    <xf numFmtId="0" fontId="5" fillId="0" borderId="0"/>
    <xf numFmtId="0" fontId="120" fillId="47" borderId="0" applyNumberFormat="0" applyBorder="0" applyAlignment="0" applyProtection="0"/>
    <xf numFmtId="0" fontId="120" fillId="45" borderId="0" applyNumberFormat="0" applyBorder="0" applyAlignment="0" applyProtection="0"/>
    <xf numFmtId="0" fontId="120" fillId="44" borderId="0" applyNumberFormat="0" applyBorder="0" applyAlignment="0" applyProtection="0"/>
    <xf numFmtId="0" fontId="120" fillId="49" borderId="0" applyNumberFormat="0" applyBorder="0" applyAlignment="0" applyProtection="0"/>
    <xf numFmtId="0" fontId="3" fillId="0" borderId="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56"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69"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69"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69"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5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5" fillId="0" borderId="0"/>
    <xf numFmtId="0" fontId="55" fillId="0" borderId="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43" fontId="142" fillId="0" borderId="0" applyFont="0" applyFill="0" applyBorder="0" applyAlignment="0" applyProtection="0"/>
    <xf numFmtId="0" fontId="99" fillId="0" borderId="0"/>
    <xf numFmtId="43" fontId="99" fillId="0" borderId="0" applyFont="0" applyFill="0" applyBorder="0" applyAlignment="0" applyProtection="0"/>
    <xf numFmtId="43" fontId="5" fillId="0" borderId="0" applyFont="0" applyFill="0" applyBorder="0" applyAlignment="0" applyProtection="0"/>
    <xf numFmtId="0" fontId="14" fillId="0" borderId="0"/>
    <xf numFmtId="38" fontId="56" fillId="0" borderId="0" applyNumberFormat="0" applyAlignment="0">
      <alignment horizontal="left"/>
    </xf>
    <xf numFmtId="38" fontId="65" fillId="5" borderId="0" applyNumberFormat="0">
      <alignment horizontal="right"/>
    </xf>
    <xf numFmtId="38" fontId="65" fillId="81" borderId="0" applyNumberFormat="0" applyBorder="0" applyAlignment="0"/>
    <xf numFmtId="0" fontId="99"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99" fillId="0" borderId="0"/>
    <xf numFmtId="0" fontId="99" fillId="0" borderId="0"/>
    <xf numFmtId="0" fontId="99" fillId="0" borderId="0"/>
    <xf numFmtId="0" fontId="5" fillId="0" borderId="0"/>
    <xf numFmtId="43" fontId="5" fillId="0" borderId="0" applyFont="0" applyFill="0" applyBorder="0" applyAlignment="0" applyProtection="0"/>
    <xf numFmtId="0" fontId="1" fillId="0" borderId="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43" fontId="6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18" borderId="91" applyNumberFormat="0" applyFont="0" applyAlignment="0" applyProtection="0"/>
    <xf numFmtId="0" fontId="1" fillId="0" borderId="0"/>
    <xf numFmtId="38" fontId="70" fillId="0" borderId="0" applyNumberFormat="0">
      <alignment horizontal="right"/>
    </xf>
    <xf numFmtId="38" fontId="102" fillId="0" borderId="0" applyNumberFormat="0">
      <alignment horizontal="right"/>
    </xf>
    <xf numFmtId="0" fontId="5" fillId="0" borderId="0"/>
    <xf numFmtId="43" fontId="55" fillId="0" borderId="0" applyFont="0" applyFill="0" applyBorder="0" applyAlignment="0" applyProtection="0"/>
    <xf numFmtId="0" fontId="55" fillId="0" borderId="0"/>
    <xf numFmtId="0" fontId="55"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5" fillId="0" borderId="0" applyFont="0" applyFill="0" applyBorder="0" applyAlignment="0" applyProtection="0"/>
  </cellStyleXfs>
  <cellXfs count="1622">
    <xf numFmtId="0" fontId="0" fillId="0" borderId="0" xfId="0"/>
    <xf numFmtId="164" fontId="14" fillId="0" borderId="0" xfId="0" applyNumberFormat="1" applyFont="1" applyBorder="1" applyAlignment="1">
      <alignment horizontal="center" vertical="top"/>
    </xf>
    <xf numFmtId="164" fontId="14" fillId="0" borderId="0" xfId="0" applyNumberFormat="1" applyFont="1" applyAlignment="1">
      <alignment horizontal="center" vertical="top"/>
    </xf>
    <xf numFmtId="0" fontId="14" fillId="0" borderId="0" xfId="0" applyFont="1" applyAlignment="1">
      <alignment vertical="top" wrapText="1"/>
    </xf>
    <xf numFmtId="0" fontId="15" fillId="0" borderId="0" xfId="0" applyFont="1"/>
    <xf numFmtId="0" fontId="6" fillId="0" borderId="0" xfId="0" applyFont="1" applyBorder="1" applyAlignment="1">
      <alignment horizontal="center" vertical="top"/>
    </xf>
    <xf numFmtId="0" fontId="14" fillId="0" borderId="0" xfId="0" applyFont="1" applyBorder="1" applyAlignment="1">
      <alignment vertical="top"/>
    </xf>
    <xf numFmtId="0" fontId="12" fillId="3" borderId="3" xfId="0" applyFont="1" applyFill="1" applyBorder="1" applyAlignment="1" applyProtection="1">
      <alignment horizontal="center"/>
    </xf>
    <xf numFmtId="0" fontId="18" fillId="0" borderId="1" xfId="0" applyFont="1" applyFill="1" applyBorder="1" applyAlignment="1">
      <alignment vertical="top" wrapText="1"/>
    </xf>
    <xf numFmtId="0" fontId="0" fillId="0" borderId="1" xfId="0" applyBorder="1"/>
    <xf numFmtId="0" fontId="0" fillId="0" borderId="1" xfId="0" applyBorder="1" applyAlignment="1">
      <alignment horizontal="center"/>
    </xf>
    <xf numFmtId="49" fontId="5"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0" fontId="19" fillId="0" borderId="0" xfId="0" applyFont="1"/>
    <xf numFmtId="0" fontId="0" fillId="3" borderId="1" xfId="0" applyFill="1" applyBorder="1"/>
    <xf numFmtId="0" fontId="5" fillId="0" borderId="0" xfId="0" applyFont="1"/>
    <xf numFmtId="0" fontId="12" fillId="0" borderId="0" xfId="4" applyFont="1" applyFill="1" applyBorder="1" applyAlignment="1" applyProtection="1">
      <alignment horizontal="center" vertical="center"/>
    </xf>
    <xf numFmtId="0" fontId="22" fillId="0" borderId="0" xfId="4" applyFont="1" applyFill="1" applyBorder="1" applyAlignment="1" applyProtection="1">
      <alignment vertical="center"/>
    </xf>
    <xf numFmtId="166" fontId="22" fillId="0" borderId="0" xfId="4" applyNumberFormat="1" applyFont="1" applyBorder="1" applyAlignment="1" applyProtection="1">
      <alignment horizontal="right" vertical="center"/>
    </xf>
    <xf numFmtId="166" fontId="22" fillId="0" borderId="0" xfId="4" applyNumberFormat="1" applyFont="1" applyBorder="1" applyAlignment="1" applyProtection="1">
      <alignment vertical="center"/>
    </xf>
    <xf numFmtId="0" fontId="22" fillId="0" borderId="0" xfId="4" applyFont="1" applyBorder="1" applyAlignment="1" applyProtection="1">
      <alignment vertical="center"/>
    </xf>
    <xf numFmtId="0" fontId="22" fillId="0" borderId="0" xfId="4" applyNumberFormat="1" applyFont="1" applyBorder="1" applyAlignment="1" applyProtection="1">
      <alignment vertical="center"/>
    </xf>
    <xf numFmtId="0" fontId="22" fillId="0" borderId="48" xfId="4" applyNumberFormat="1" applyFont="1" applyBorder="1" applyAlignment="1" applyProtection="1">
      <alignment horizontal="center" vertical="center"/>
    </xf>
    <xf numFmtId="0" fontId="22" fillId="0" borderId="4" xfId="4" applyNumberFormat="1" applyFont="1" applyBorder="1" applyAlignment="1" applyProtection="1">
      <alignment horizontal="center" vertical="center"/>
    </xf>
    <xf numFmtId="0" fontId="22" fillId="0" borderId="64" xfId="4" applyNumberFormat="1" applyFont="1" applyBorder="1" applyAlignment="1" applyProtection="1">
      <alignment horizontal="center" vertical="center" wrapText="1"/>
    </xf>
    <xf numFmtId="166" fontId="23" fillId="0" borderId="12" xfId="4" applyNumberFormat="1" applyFont="1" applyBorder="1" applyAlignment="1" applyProtection="1">
      <alignment horizontal="center" vertical="center"/>
    </xf>
    <xf numFmtId="166" fontId="22" fillId="0" borderId="16" xfId="4" applyNumberFormat="1" applyFont="1" applyBorder="1" applyAlignment="1" applyProtection="1">
      <alignment horizontal="center" vertical="center" wrapText="1"/>
    </xf>
    <xf numFmtId="0" fontId="22" fillId="0" borderId="17" xfId="4" applyFont="1" applyBorder="1" applyAlignment="1" applyProtection="1">
      <alignment horizontal="center" vertical="center" wrapText="1"/>
    </xf>
    <xf numFmtId="0" fontId="22" fillId="0" borderId="65" xfId="4" applyFont="1" applyBorder="1" applyAlignment="1" applyProtection="1">
      <alignment vertical="center"/>
    </xf>
    <xf numFmtId="166" fontId="22" fillId="0" borderId="20" xfId="4" applyNumberFormat="1" applyFont="1" applyBorder="1" applyAlignment="1" applyProtection="1">
      <alignment horizontal="center" vertical="center" wrapText="1"/>
    </xf>
    <xf numFmtId="0" fontId="22" fillId="0" borderId="21" xfId="4" applyFont="1" applyBorder="1" applyAlignment="1" applyProtection="1">
      <alignment horizontal="center" vertical="center" wrapText="1"/>
    </xf>
    <xf numFmtId="166" fontId="23" fillId="3" borderId="38" xfId="4" applyNumberFormat="1" applyFont="1" applyFill="1" applyBorder="1" applyAlignment="1" applyProtection="1">
      <alignment horizontal="center" vertical="center"/>
    </xf>
    <xf numFmtId="0" fontId="24" fillId="0" borderId="1" xfId="4" applyFont="1" applyBorder="1" applyAlignment="1" applyProtection="1">
      <alignment vertical="center"/>
    </xf>
    <xf numFmtId="0" fontId="24" fillId="0" borderId="1" xfId="4" applyFont="1" applyFill="1" applyBorder="1" applyAlignment="1" applyProtection="1">
      <alignment vertical="center"/>
    </xf>
    <xf numFmtId="0" fontId="24" fillId="0" borderId="48" xfId="4" applyFont="1" applyBorder="1" applyAlignment="1" applyProtection="1">
      <alignment vertical="center"/>
    </xf>
    <xf numFmtId="0" fontId="24" fillId="0" borderId="43" xfId="4" applyFont="1" applyFill="1" applyBorder="1" applyAlignment="1" applyProtection="1">
      <alignment vertical="center"/>
    </xf>
    <xf numFmtId="0" fontId="26" fillId="0" borderId="48" xfId="4" applyFont="1" applyFill="1" applyBorder="1" applyAlignment="1" applyProtection="1">
      <alignment vertical="center"/>
    </xf>
    <xf numFmtId="0" fontId="27" fillId="0" borderId="48" xfId="4" applyFont="1" applyBorder="1" applyAlignment="1" applyProtection="1">
      <alignment horizontal="center" vertical="center"/>
    </xf>
    <xf numFmtId="0" fontId="27" fillId="0" borderId="49" xfId="4" applyFont="1" applyBorder="1" applyAlignment="1" applyProtection="1">
      <alignment horizontal="center" vertical="center"/>
    </xf>
    <xf numFmtId="0" fontId="25" fillId="0" borderId="43" xfId="4" applyFont="1" applyBorder="1" applyAlignment="1" applyProtection="1">
      <alignment vertical="center"/>
    </xf>
    <xf numFmtId="0" fontId="24" fillId="0" borderId="0" xfId="4" applyFont="1" applyBorder="1" applyAlignment="1" applyProtection="1">
      <alignment horizontal="center" vertical="center"/>
    </xf>
    <xf numFmtId="0" fontId="24" fillId="0" borderId="0" xfId="4" applyFont="1" applyBorder="1" applyAlignment="1" applyProtection="1">
      <alignment vertical="center"/>
    </xf>
    <xf numFmtId="0" fontId="25" fillId="0" borderId="58" xfId="4" applyFont="1" applyBorder="1" applyAlignment="1" applyProtection="1">
      <alignment vertical="center"/>
    </xf>
    <xf numFmtId="0" fontId="25" fillId="0" borderId="48" xfId="4" applyFont="1" applyBorder="1" applyAlignment="1" applyProtection="1">
      <alignment vertical="center"/>
    </xf>
    <xf numFmtId="0" fontId="24" fillId="0" borderId="43" xfId="4" applyFont="1" applyBorder="1" applyAlignment="1" applyProtection="1">
      <alignment vertical="center"/>
    </xf>
    <xf numFmtId="166" fontId="5" fillId="0" borderId="0" xfId="4" applyNumberFormat="1" applyFont="1" applyAlignment="1" applyProtection="1">
      <alignment horizontal="right" vertical="center"/>
    </xf>
    <xf numFmtId="0" fontId="5" fillId="3" borderId="1" xfId="0" applyFont="1" applyFill="1" applyBorder="1" applyAlignment="1">
      <alignment horizontal="center"/>
    </xf>
    <xf numFmtId="0" fontId="5" fillId="0" borderId="1" xfId="0" applyFont="1" applyBorder="1" applyAlignment="1">
      <alignment horizontal="center"/>
    </xf>
    <xf numFmtId="0" fontId="5" fillId="0" borderId="1" xfId="0" applyFont="1" applyBorder="1"/>
    <xf numFmtId="0" fontId="5" fillId="0" borderId="1" xfId="0" applyFont="1" applyFill="1" applyBorder="1"/>
    <xf numFmtId="0" fontId="5" fillId="4" borderId="45" xfId="4" applyFont="1" applyFill="1" applyBorder="1" applyAlignment="1" applyProtection="1">
      <alignment horizontal="center" vertical="center"/>
    </xf>
    <xf numFmtId="0" fontId="5" fillId="0" borderId="45" xfId="4" applyFont="1" applyBorder="1" applyAlignment="1" applyProtection="1">
      <alignment horizontal="center" vertical="center"/>
    </xf>
    <xf numFmtId="0" fontId="5" fillId="0" borderId="42" xfId="4" applyFont="1" applyBorder="1" applyAlignment="1" applyProtection="1">
      <alignment horizontal="center" vertical="center"/>
    </xf>
    <xf numFmtId="0" fontId="5" fillId="0" borderId="47" xfId="4" applyFont="1" applyBorder="1" applyAlignment="1" applyProtection="1">
      <alignment horizontal="center" vertical="center"/>
    </xf>
    <xf numFmtId="0" fontId="5" fillId="4" borderId="60" xfId="4" applyFont="1" applyFill="1" applyBorder="1" applyAlignment="1" applyProtection="1">
      <alignment horizontal="center" vertical="center"/>
    </xf>
    <xf numFmtId="0" fontId="24" fillId="0" borderId="18" xfId="4" applyFont="1" applyFill="1" applyBorder="1" applyAlignment="1" applyProtection="1">
      <alignment vertical="center"/>
    </xf>
    <xf numFmtId="0" fontId="27" fillId="0" borderId="3" xfId="4" applyFont="1" applyBorder="1" applyAlignment="1" applyProtection="1">
      <alignment horizontal="center" vertical="center"/>
    </xf>
    <xf numFmtId="0" fontId="26" fillId="0" borderId="0" xfId="4" applyFont="1" applyFill="1" applyBorder="1" applyAlignment="1" applyProtection="1">
      <alignment vertical="center"/>
    </xf>
    <xf numFmtId="0" fontId="27" fillId="0" borderId="0" xfId="4" applyFont="1" applyBorder="1" applyAlignment="1" applyProtection="1">
      <alignment horizontal="center" vertical="center"/>
    </xf>
    <xf numFmtId="0" fontId="26" fillId="0" borderId="3" xfId="4" applyFont="1" applyFill="1" applyBorder="1" applyAlignment="1" applyProtection="1">
      <alignment vertical="center"/>
    </xf>
    <xf numFmtId="0" fontId="27" fillId="0" borderId="75" xfId="4" applyFont="1" applyBorder="1" applyAlignment="1" applyProtection="1">
      <alignment horizontal="center" vertical="center"/>
    </xf>
    <xf numFmtId="0" fontId="24" fillId="0" borderId="48" xfId="4" applyFont="1" applyFill="1" applyBorder="1" applyAlignment="1" applyProtection="1">
      <alignment vertical="center"/>
    </xf>
    <xf numFmtId="0" fontId="24" fillId="0" borderId="3" xfId="4" applyFont="1" applyBorder="1" applyAlignment="1" applyProtection="1">
      <alignment vertical="center"/>
    </xf>
    <xf numFmtId="0" fontId="24" fillId="0" borderId="14" xfId="4" applyFont="1" applyFill="1" applyBorder="1" applyAlignment="1" applyProtection="1">
      <alignment vertical="center"/>
    </xf>
    <xf numFmtId="0" fontId="5" fillId="0" borderId="0" xfId="0" applyFont="1" applyFill="1"/>
    <xf numFmtId="49" fontId="16" fillId="0" borderId="0" xfId="0" applyNumberFormat="1" applyFont="1" applyAlignment="1" applyProtection="1">
      <alignment horizontal="left"/>
    </xf>
    <xf numFmtId="0" fontId="14" fillId="0" borderId="0" xfId="0" applyFont="1" applyAlignment="1" applyProtection="1">
      <alignment horizontal="center" vertical="top"/>
    </xf>
    <xf numFmtId="0" fontId="14" fillId="0" borderId="0" xfId="0" applyFont="1" applyAlignment="1" applyProtection="1">
      <alignment vertical="top"/>
    </xf>
    <xf numFmtId="0" fontId="5" fillId="0" borderId="60" xfId="4" applyFont="1" applyBorder="1" applyAlignment="1" applyProtection="1">
      <alignment horizontal="center" vertical="center"/>
    </xf>
    <xf numFmtId="166" fontId="5" fillId="0" borderId="0" xfId="4" applyNumberFormat="1" applyFont="1" applyBorder="1" applyAlignment="1" applyProtection="1">
      <alignment horizontal="right" vertical="center"/>
    </xf>
    <xf numFmtId="164" fontId="5" fillId="0" borderId="0" xfId="0" applyNumberFormat="1" applyFont="1"/>
    <xf numFmtId="0" fontId="24" fillId="0" borderId="0" xfId="4" applyFont="1" applyFill="1" applyBorder="1" applyAlignment="1" applyProtection="1">
      <alignment horizontal="center" vertical="center"/>
    </xf>
    <xf numFmtId="0" fontId="23" fillId="0" borderId="0" xfId="4" applyFont="1" applyFill="1" applyBorder="1" applyAlignment="1" applyProtection="1">
      <alignment horizontal="center" vertical="center"/>
    </xf>
    <xf numFmtId="0" fontId="18" fillId="0" borderId="1" xfId="0" applyFont="1" applyBorder="1" applyAlignment="1">
      <alignment horizontal="center" vertical="top" wrapText="1"/>
    </xf>
    <xf numFmtId="0" fontId="18" fillId="0" borderId="1" xfId="0" applyFont="1" applyBorder="1" applyAlignment="1">
      <alignment vertical="top"/>
    </xf>
    <xf numFmtId="0" fontId="18" fillId="0" borderId="1" xfId="0" applyFont="1" applyBorder="1" applyAlignment="1">
      <alignment vertical="top" wrapText="1"/>
    </xf>
    <xf numFmtId="49" fontId="29" fillId="0" borderId="0" xfId="0" applyNumberFormat="1" applyFont="1" applyAlignment="1">
      <alignment horizontal="left"/>
    </xf>
    <xf numFmtId="49" fontId="30" fillId="0" borderId="0" xfId="0" applyNumberFormat="1" applyFont="1" applyAlignment="1">
      <alignment horizontal="left"/>
    </xf>
    <xf numFmtId="49" fontId="5" fillId="0" borderId="0" xfId="0" applyNumberFormat="1" applyFont="1"/>
    <xf numFmtId="0" fontId="30" fillId="0" borderId="0" xfId="0" applyFont="1" applyAlignment="1">
      <alignment horizontal="center"/>
    </xf>
    <xf numFmtId="164" fontId="18" fillId="2" borderId="1" xfId="0" applyNumberFormat="1" applyFont="1" applyFill="1" applyBorder="1" applyAlignment="1">
      <alignment horizontal="center" vertical="top" wrapText="1"/>
    </xf>
    <xf numFmtId="0" fontId="18" fillId="0" borderId="1" xfId="0" applyFont="1" applyFill="1" applyBorder="1" applyAlignment="1">
      <alignment horizontal="center" vertical="top" wrapText="1"/>
    </xf>
    <xf numFmtId="0" fontId="30" fillId="0" borderId="0" xfId="0" applyFont="1"/>
    <xf numFmtId="0" fontId="15" fillId="0" borderId="0" xfId="0" applyFont="1" applyBorder="1" applyAlignment="1">
      <alignment vertical="top" wrapText="1"/>
    </xf>
    <xf numFmtId="0" fontId="5" fillId="0" borderId="1" xfId="0" applyFont="1" applyFill="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vertical="top" wrapText="1"/>
    </xf>
    <xf numFmtId="0" fontId="5" fillId="0" borderId="0" xfId="0" applyFont="1" applyFill="1" applyBorder="1" applyAlignment="1">
      <alignment vertical="top" wrapText="1"/>
    </xf>
    <xf numFmtId="0" fontId="18" fillId="0" borderId="0" xfId="0" applyFont="1" applyBorder="1" applyAlignment="1">
      <alignment horizontal="center" vertical="top" wrapText="1"/>
    </xf>
    <xf numFmtId="164" fontId="5" fillId="2" borderId="1" xfId="0" applyNumberFormat="1" applyFont="1" applyFill="1" applyBorder="1" applyAlignment="1">
      <alignment horizontal="center"/>
    </xf>
    <xf numFmtId="0" fontId="15" fillId="0" borderId="0" xfId="0" applyFont="1" applyAlignment="1">
      <alignment vertical="top" wrapText="1"/>
    </xf>
    <xf numFmtId="0" fontId="18" fillId="0" borderId="0" xfId="0" applyFont="1" applyBorder="1" applyAlignment="1">
      <alignment vertical="top"/>
    </xf>
    <xf numFmtId="164" fontId="5" fillId="0" borderId="0" xfId="0" applyNumberFormat="1" applyFont="1" applyAlignment="1"/>
    <xf numFmtId="0" fontId="12" fillId="0" borderId="0" xfId="0" applyFont="1" applyAlignment="1"/>
    <xf numFmtId="0" fontId="5" fillId="0" borderId="1" xfId="0" applyFont="1" applyBorder="1" applyAlignment="1">
      <alignment vertical="top"/>
    </xf>
    <xf numFmtId="0" fontId="5" fillId="0" borderId="6" xfId="0" applyFont="1" applyBorder="1" applyAlignment="1">
      <alignment vertical="top"/>
    </xf>
    <xf numFmtId="49" fontId="5" fillId="0" borderId="0" xfId="2" applyNumberFormat="1" applyFont="1" applyBorder="1" applyAlignment="1" applyProtection="1">
      <alignment horizontal="center"/>
    </xf>
    <xf numFmtId="0" fontId="31" fillId="0" borderId="0" xfId="2" applyFont="1" applyBorder="1" applyProtection="1"/>
    <xf numFmtId="0" fontId="5" fillId="0" borderId="0" xfId="2" applyFont="1" applyBorder="1" applyProtection="1"/>
    <xf numFmtId="49" fontId="16" fillId="0" borderId="0" xfId="2" applyNumberFormat="1" applyFont="1" applyBorder="1" applyAlignment="1" applyProtection="1">
      <alignment horizontal="left"/>
    </xf>
    <xf numFmtId="0" fontId="11" fillId="0" borderId="0" xfId="2" applyFont="1" applyProtection="1"/>
    <xf numFmtId="0" fontId="11" fillId="0" borderId="0" xfId="2" applyFont="1" applyBorder="1" applyProtection="1"/>
    <xf numFmtId="49" fontId="16" fillId="0" borderId="0" xfId="2" applyNumberFormat="1" applyFont="1" applyFill="1" applyBorder="1" applyAlignment="1" applyProtection="1">
      <alignment horizontal="left"/>
    </xf>
    <xf numFmtId="0" fontId="32" fillId="0" borderId="0" xfId="2" applyFont="1" applyBorder="1" applyProtection="1"/>
    <xf numFmtId="49" fontId="5" fillId="0" borderId="0" xfId="2" applyNumberFormat="1" applyFont="1" applyFill="1" applyBorder="1" applyAlignment="1" applyProtection="1">
      <alignment horizontal="center"/>
    </xf>
    <xf numFmtId="0" fontId="5" fillId="0" borderId="0" xfId="2" applyFont="1" applyFill="1" applyBorder="1" applyProtection="1"/>
    <xf numFmtId="0" fontId="5" fillId="0" borderId="0" xfId="2" applyFont="1" applyFill="1" applyBorder="1" applyAlignment="1" applyProtection="1">
      <alignment horizontal="center"/>
    </xf>
    <xf numFmtId="0" fontId="5" fillId="0" borderId="0" xfId="2" applyFont="1" applyFill="1" applyProtection="1"/>
    <xf numFmtId="49" fontId="5" fillId="0" borderId="0" xfId="2" applyNumberFormat="1" applyFont="1" applyFill="1" applyAlignment="1" applyProtection="1">
      <alignment horizontal="center"/>
    </xf>
    <xf numFmtId="0" fontId="5" fillId="0" borderId="0" xfId="2" applyFont="1" applyFill="1" applyAlignment="1" applyProtection="1">
      <alignment horizontal="center"/>
    </xf>
    <xf numFmtId="0" fontId="5" fillId="0" borderId="0" xfId="2" applyFont="1" applyFill="1" applyBorder="1" applyAlignment="1" applyProtection="1">
      <alignment vertical="center"/>
    </xf>
    <xf numFmtId="0" fontId="5" fillId="0" borderId="3" xfId="2" applyFont="1" applyFill="1" applyBorder="1" applyAlignment="1" applyProtection="1">
      <alignment vertical="center"/>
    </xf>
    <xf numFmtId="0" fontId="5" fillId="0" borderId="1" xfId="2" applyFont="1" applyFill="1" applyBorder="1" applyAlignment="1" applyProtection="1">
      <alignment horizontal="center"/>
    </xf>
    <xf numFmtId="0" fontId="5" fillId="0" borderId="1" xfId="2" applyFont="1" applyFill="1" applyBorder="1" applyProtection="1"/>
    <xf numFmtId="0" fontId="5" fillId="0" borderId="1" xfId="2" applyFont="1" applyFill="1" applyBorder="1" applyAlignment="1" applyProtection="1">
      <alignment vertical="center"/>
    </xf>
    <xf numFmtId="0" fontId="5" fillId="0" borderId="0" xfId="2" applyFont="1" applyBorder="1" applyAlignment="1" applyProtection="1">
      <alignment horizontal="center"/>
    </xf>
    <xf numFmtId="0" fontId="5" fillId="6" borderId="1" xfId="2" applyFont="1" applyFill="1" applyBorder="1" applyAlignment="1" applyProtection="1">
      <alignment horizontal="center" vertical="center"/>
    </xf>
    <xf numFmtId="0" fontId="5" fillId="0" borderId="80" xfId="2" applyFont="1" applyBorder="1" applyAlignment="1" applyProtection="1">
      <alignment horizontal="left" vertical="center"/>
    </xf>
    <xf numFmtId="0" fontId="5" fillId="0" borderId="6" xfId="2" applyFont="1" applyFill="1" applyBorder="1" applyAlignment="1" applyProtection="1">
      <alignment vertical="center"/>
    </xf>
    <xf numFmtId="0" fontId="5" fillId="0" borderId="6" xfId="2" applyFont="1" applyBorder="1" applyAlignment="1" applyProtection="1">
      <alignment horizontal="left" vertical="center"/>
    </xf>
    <xf numFmtId="49" fontId="5" fillId="0" borderId="0" xfId="2" applyNumberFormat="1" applyFont="1" applyFill="1" applyBorder="1" applyProtection="1"/>
    <xf numFmtId="0" fontId="5" fillId="0" borderId="7" xfId="2" applyFont="1" applyBorder="1" applyAlignment="1" applyProtection="1">
      <alignment horizontal="center" vertical="center"/>
    </xf>
    <xf numFmtId="0" fontId="5" fillId="0" borderId="7" xfId="2" applyFont="1" applyBorder="1" applyAlignment="1" applyProtection="1">
      <alignment horizontal="left" vertical="center"/>
    </xf>
    <xf numFmtId="49" fontId="5" fillId="0" borderId="0" xfId="2" applyNumberFormat="1" applyFont="1" applyFill="1" applyProtection="1"/>
    <xf numFmtId="166" fontId="5" fillId="0" borderId="0" xfId="4" applyNumberFormat="1" applyFont="1" applyBorder="1" applyAlignment="1" applyProtection="1">
      <alignment vertical="center"/>
    </xf>
    <xf numFmtId="0" fontId="5" fillId="0" borderId="0" xfId="4" applyFont="1" applyBorder="1" applyAlignment="1" applyProtection="1">
      <alignment vertical="center"/>
    </xf>
    <xf numFmtId="166" fontId="5" fillId="0" borderId="0" xfId="4" applyNumberFormat="1" applyFont="1" applyFill="1" applyBorder="1" applyAlignment="1" applyProtection="1">
      <alignment vertical="center"/>
    </xf>
    <xf numFmtId="0" fontId="5" fillId="0" borderId="0" xfId="4" applyFont="1" applyFill="1" applyBorder="1" applyAlignment="1" applyProtection="1">
      <alignment horizontal="center" vertical="center"/>
    </xf>
    <xf numFmtId="0" fontId="5" fillId="0" borderId="0" xfId="4" applyFont="1" applyFill="1" applyBorder="1" applyAlignment="1" applyProtection="1">
      <alignment vertical="center"/>
    </xf>
    <xf numFmtId="166" fontId="5" fillId="0" borderId="0" xfId="4" applyNumberFormat="1" applyFont="1" applyAlignment="1" applyProtection="1">
      <alignment vertical="center"/>
    </xf>
    <xf numFmtId="0" fontId="5" fillId="0" borderId="0" xfId="4" applyFont="1" applyAlignment="1" applyProtection="1">
      <alignment vertical="center"/>
    </xf>
    <xf numFmtId="166" fontId="22" fillId="0" borderId="0" xfId="4" applyNumberFormat="1" applyFont="1" applyFill="1" applyBorder="1" applyAlignment="1" applyProtection="1">
      <alignment vertical="center"/>
    </xf>
    <xf numFmtId="166" fontId="22" fillId="0" borderId="0" xfId="4" applyNumberFormat="1" applyFont="1" applyFill="1" applyBorder="1" applyAlignment="1" applyProtection="1">
      <alignment horizontal="right" vertical="center"/>
    </xf>
    <xf numFmtId="0" fontId="22" fillId="0" borderId="0" xfId="4" applyFont="1" applyFill="1" applyBorder="1" applyAlignment="1" applyProtection="1">
      <alignment horizontal="center" vertical="center"/>
    </xf>
    <xf numFmtId="166" fontId="22" fillId="0" borderId="0" xfId="4" applyNumberFormat="1" applyFont="1" applyFill="1" applyBorder="1" applyAlignment="1" applyProtection="1">
      <alignment horizontal="center" vertical="center"/>
    </xf>
    <xf numFmtId="0" fontId="33" fillId="0" borderId="0" xfId="2" applyFont="1" applyFill="1" applyProtection="1"/>
    <xf numFmtId="0" fontId="5" fillId="0" borderId="0" xfId="0" applyFont="1" applyBorder="1"/>
    <xf numFmtId="0" fontId="20" fillId="0" borderId="1" xfId="0" applyFont="1" applyBorder="1"/>
    <xf numFmtId="2" fontId="5" fillId="0" borderId="1" xfId="0" applyNumberFormat="1" applyFont="1" applyBorder="1" applyAlignment="1">
      <alignment horizontal="center"/>
    </xf>
    <xf numFmtId="164" fontId="5" fillId="0" borderId="0" xfId="0" applyNumberFormat="1" applyFont="1" applyBorder="1"/>
    <xf numFmtId="49" fontId="5" fillId="0" borderId="0" xfId="0" applyNumberFormat="1" applyFont="1" applyBorder="1" applyAlignment="1">
      <alignment horizontal="center"/>
    </xf>
    <xf numFmtId="49" fontId="5" fillId="0" borderId="0" xfId="0" applyNumberFormat="1" applyFont="1" applyBorder="1"/>
    <xf numFmtId="0" fontId="5" fillId="0" borderId="0" xfId="0" quotePrefix="1" applyFont="1" applyFill="1" applyAlignment="1">
      <alignment horizontal="left"/>
    </xf>
    <xf numFmtId="0" fontId="37" fillId="0" borderId="0" xfId="0" applyFont="1"/>
    <xf numFmtId="0" fontId="5" fillId="0" borderId="0" xfId="0" applyFont="1" applyFill="1" applyBorder="1"/>
    <xf numFmtId="0" fontId="20" fillId="0" borderId="0" xfId="0" applyFont="1" applyBorder="1"/>
    <xf numFmtId="0" fontId="20" fillId="0" borderId="0" xfId="0" applyFont="1"/>
    <xf numFmtId="164" fontId="20" fillId="0" borderId="0" xfId="0" applyNumberFormat="1" applyFont="1"/>
    <xf numFmtId="0" fontId="12" fillId="0" borderId="0" xfId="4" applyFont="1" applyBorder="1" applyAlignment="1" applyProtection="1">
      <alignment vertical="center"/>
    </xf>
    <xf numFmtId="0" fontId="5" fillId="0" borderId="0" xfId="4" applyNumberFormat="1" applyFont="1" applyAlignment="1" applyProtection="1">
      <alignment vertical="center"/>
    </xf>
    <xf numFmtId="0" fontId="5" fillId="0" borderId="0" xfId="4" applyFont="1" applyBorder="1" applyAlignment="1" applyProtection="1">
      <alignment horizontal="center" vertical="center"/>
    </xf>
    <xf numFmtId="166" fontId="5" fillId="0" borderId="38" xfId="4" applyNumberFormat="1" applyFont="1" applyBorder="1" applyAlignment="1" applyProtection="1">
      <alignment horizontal="center" vertical="center"/>
    </xf>
    <xf numFmtId="166" fontId="5" fillId="0" borderId="12" xfId="4" applyNumberFormat="1" applyFont="1" applyFill="1" applyBorder="1" applyAlignment="1" applyProtection="1">
      <alignment horizontal="center" vertical="center"/>
    </xf>
    <xf numFmtId="0" fontId="12" fillId="0" borderId="0" xfId="4" applyFont="1" applyFill="1" applyBorder="1" applyAlignment="1" applyProtection="1">
      <alignment vertical="center"/>
    </xf>
    <xf numFmtId="166" fontId="12" fillId="3" borderId="16" xfId="4" applyNumberFormat="1" applyFont="1" applyFill="1" applyBorder="1" applyAlignment="1" applyProtection="1">
      <alignment horizontal="center" vertical="center" wrapText="1"/>
    </xf>
    <xf numFmtId="0" fontId="5" fillId="3" borderId="17" xfId="4" applyFont="1" applyFill="1" applyBorder="1" applyAlignment="1" applyProtection="1">
      <alignment horizontal="center" vertical="center" wrapText="1"/>
    </xf>
    <xf numFmtId="166" fontId="12" fillId="3" borderId="8" xfId="4" applyNumberFormat="1" applyFont="1" applyFill="1" applyBorder="1" applyAlignment="1" applyProtection="1">
      <alignment horizontal="center" vertical="center"/>
    </xf>
    <xf numFmtId="166" fontId="12" fillId="3" borderId="40" xfId="4" applyNumberFormat="1" applyFont="1" applyFill="1" applyBorder="1" applyAlignment="1" applyProtection="1">
      <alignment horizontal="center" vertical="center"/>
    </xf>
    <xf numFmtId="0" fontId="4" fillId="0" borderId="1" xfId="4" applyFont="1" applyBorder="1" applyAlignment="1" applyProtection="1">
      <alignment vertical="center"/>
    </xf>
    <xf numFmtId="0" fontId="5" fillId="0" borderId="1" xfId="4" applyFont="1" applyBorder="1" applyAlignment="1" applyProtection="1">
      <alignment horizontal="center" vertical="center"/>
    </xf>
    <xf numFmtId="0" fontId="5" fillId="0" borderId="46" xfId="4" applyFont="1" applyBorder="1" applyAlignment="1" applyProtection="1">
      <alignment horizontal="center" vertical="center"/>
    </xf>
    <xf numFmtId="0" fontId="5" fillId="0" borderId="48" xfId="4" applyFont="1" applyBorder="1" applyAlignment="1" applyProtection="1">
      <alignment horizontal="center" vertical="center"/>
    </xf>
    <xf numFmtId="0" fontId="5" fillId="0" borderId="49" xfId="4" applyFont="1" applyBorder="1" applyAlignment="1" applyProtection="1">
      <alignment horizontal="center" vertical="center"/>
    </xf>
    <xf numFmtId="0" fontId="4" fillId="0" borderId="1" xfId="4" applyFont="1" applyFill="1" applyBorder="1" applyAlignment="1" applyProtection="1">
      <alignment vertical="center"/>
    </xf>
    <xf numFmtId="0" fontId="4" fillId="0" borderId="0" xfId="4" applyFont="1" applyBorder="1" applyAlignment="1" applyProtection="1">
      <alignment vertical="center"/>
    </xf>
    <xf numFmtId="0" fontId="5" fillId="0" borderId="11" xfId="4" applyFont="1" applyBorder="1" applyAlignment="1" applyProtection="1">
      <alignment horizontal="center" vertical="center"/>
    </xf>
    <xf numFmtId="0" fontId="4" fillId="0" borderId="58" xfId="4" applyFont="1" applyBorder="1" applyAlignment="1" applyProtection="1">
      <alignment vertical="center"/>
    </xf>
    <xf numFmtId="0" fontId="5" fillId="0" borderId="58" xfId="4" applyFont="1" applyBorder="1" applyAlignment="1" applyProtection="1">
      <alignment horizontal="center" vertical="center"/>
    </xf>
    <xf numFmtId="0" fontId="5" fillId="0" borderId="59" xfId="4" applyFont="1" applyBorder="1" applyAlignment="1" applyProtection="1">
      <alignment horizontal="center" vertical="center"/>
    </xf>
    <xf numFmtId="0" fontId="5" fillId="0" borderId="0" xfId="4" applyFont="1" applyFill="1" applyAlignment="1" applyProtection="1">
      <alignment vertical="center"/>
    </xf>
    <xf numFmtId="0" fontId="5" fillId="0" borderId="1" xfId="4" applyFont="1" applyFill="1" applyBorder="1" applyAlignment="1" applyProtection="1">
      <alignment horizontal="center" vertical="center"/>
    </xf>
    <xf numFmtId="0" fontId="38" fillId="0" borderId="0" xfId="4" applyFont="1" applyBorder="1" applyAlignment="1" applyProtection="1">
      <alignment vertical="center"/>
    </xf>
    <xf numFmtId="0" fontId="23" fillId="0" borderId="0" xfId="4" applyFont="1" applyFill="1" applyBorder="1" applyAlignment="1" applyProtection="1">
      <alignment horizontal="left" vertical="center"/>
    </xf>
    <xf numFmtId="0" fontId="5" fillId="0" borderId="9" xfId="4" applyFont="1" applyFill="1" applyBorder="1" applyAlignment="1" applyProtection="1">
      <alignment vertical="center"/>
    </xf>
    <xf numFmtId="0" fontId="5" fillId="0" borderId="62" xfId="4" applyNumberFormat="1" applyFont="1" applyBorder="1" applyAlignment="1" applyProtection="1">
      <alignment horizontal="center" vertical="center"/>
    </xf>
    <xf numFmtId="0" fontId="23" fillId="3" borderId="66" xfId="4" applyFont="1" applyFill="1" applyBorder="1" applyAlignment="1" applyProtection="1">
      <alignment horizontal="center" vertical="center"/>
    </xf>
    <xf numFmtId="0" fontId="23" fillId="3" borderId="56" xfId="4" applyFont="1" applyFill="1" applyBorder="1" applyAlignment="1" applyProtection="1">
      <alignment horizontal="left" vertical="center"/>
    </xf>
    <xf numFmtId="0" fontId="23" fillId="3" borderId="67" xfId="4" applyFont="1" applyFill="1" applyBorder="1" applyAlignment="1" applyProtection="1">
      <alignment horizontal="center" vertical="center"/>
    </xf>
    <xf numFmtId="0" fontId="23" fillId="3" borderId="57" xfId="4" applyFont="1" applyFill="1" applyBorder="1" applyAlignment="1" applyProtection="1">
      <alignment horizontal="center" vertical="center"/>
    </xf>
    <xf numFmtId="0" fontId="23" fillId="3" borderId="61" xfId="4" applyFont="1" applyFill="1" applyBorder="1" applyAlignment="1" applyProtection="1">
      <alignment horizontal="center" vertical="center"/>
    </xf>
    <xf numFmtId="0" fontId="23" fillId="3" borderId="0" xfId="4" applyFont="1" applyFill="1" applyBorder="1" applyAlignment="1" applyProtection="1">
      <alignment vertical="center"/>
    </xf>
    <xf numFmtId="0" fontId="23" fillId="3" borderId="28" xfId="4" applyFont="1" applyFill="1" applyBorder="1" applyAlignment="1" applyProtection="1">
      <alignment horizontal="center" vertical="center"/>
    </xf>
    <xf numFmtId="0" fontId="23" fillId="3" borderId="54" xfId="4" applyFont="1" applyFill="1" applyBorder="1" applyAlignment="1" applyProtection="1">
      <alignment horizontal="center" vertical="center"/>
    </xf>
    <xf numFmtId="166" fontId="23" fillId="3" borderId="26" xfId="4" applyNumberFormat="1" applyFont="1" applyFill="1" applyBorder="1" applyAlignment="1" applyProtection="1">
      <alignment horizontal="center" vertical="center"/>
    </xf>
    <xf numFmtId="166" fontId="12" fillId="3" borderId="68" xfId="4" applyNumberFormat="1" applyFont="1" applyFill="1" applyBorder="1" applyAlignment="1" applyProtection="1">
      <alignment horizontal="center" vertical="center"/>
    </xf>
    <xf numFmtId="166" fontId="12" fillId="3" borderId="20" xfId="4" applyNumberFormat="1" applyFont="1" applyFill="1" applyBorder="1" applyAlignment="1" applyProtection="1">
      <alignment horizontal="center" vertical="center"/>
    </xf>
    <xf numFmtId="0" fontId="5" fillId="3" borderId="21" xfId="4" applyFont="1" applyFill="1" applyBorder="1" applyAlignment="1" applyProtection="1">
      <alignment horizontal="center" vertical="center"/>
    </xf>
    <xf numFmtId="0" fontId="23" fillId="3" borderId="69" xfId="4" applyFont="1" applyFill="1" applyBorder="1" applyAlignment="1" applyProtection="1">
      <alignment horizontal="center" vertical="center"/>
    </xf>
    <xf numFmtId="0" fontId="23" fillId="3" borderId="65" xfId="4" applyFont="1" applyFill="1" applyBorder="1" applyAlignment="1" applyProtection="1">
      <alignment horizontal="center" vertical="center"/>
    </xf>
    <xf numFmtId="0" fontId="23" fillId="3" borderId="70" xfId="4" applyFont="1" applyFill="1" applyBorder="1" applyAlignment="1" applyProtection="1">
      <alignment horizontal="center" vertical="center"/>
    </xf>
    <xf numFmtId="0" fontId="23" fillId="3" borderId="71" xfId="4" applyFont="1" applyFill="1" applyBorder="1" applyAlignment="1" applyProtection="1">
      <alignment horizontal="center" vertical="center"/>
    </xf>
    <xf numFmtId="0" fontId="23" fillId="3" borderId="41" xfId="4" applyFont="1" applyFill="1" applyBorder="1" applyAlignment="1" applyProtection="1">
      <alignment horizontal="center" vertical="center"/>
    </xf>
    <xf numFmtId="0" fontId="22" fillId="0" borderId="11" xfId="4" applyFont="1" applyBorder="1" applyAlignment="1" applyProtection="1">
      <alignment vertical="center"/>
    </xf>
    <xf numFmtId="0" fontId="22" fillId="0" borderId="0" xfId="4" applyFont="1" applyBorder="1" applyAlignment="1" applyProtection="1">
      <alignment horizontal="left" vertical="center"/>
    </xf>
    <xf numFmtId="0" fontId="22" fillId="3" borderId="42" xfId="4" applyFont="1" applyFill="1" applyBorder="1" applyAlignment="1" applyProtection="1">
      <alignment vertical="center"/>
    </xf>
    <xf numFmtId="0" fontId="23" fillId="3" borderId="43" xfId="4" applyFont="1" applyFill="1" applyBorder="1" applyAlignment="1" applyProtection="1">
      <alignment vertical="center"/>
    </xf>
    <xf numFmtId="0" fontId="23" fillId="3" borderId="44" xfId="4" applyFont="1" applyFill="1" applyBorder="1" applyAlignment="1" applyProtection="1">
      <alignment vertical="center"/>
    </xf>
    <xf numFmtId="166" fontId="22" fillId="0" borderId="0" xfId="4" applyNumberFormat="1" applyFont="1" applyBorder="1" applyAlignment="1" applyProtection="1">
      <alignment horizontal="center" vertical="center"/>
    </xf>
    <xf numFmtId="0" fontId="22" fillId="0" borderId="0" xfId="4" applyFont="1" applyBorder="1" applyAlignment="1" applyProtection="1">
      <alignment horizontal="center" vertical="center"/>
    </xf>
    <xf numFmtId="0" fontId="22" fillId="0" borderId="45" xfId="4" applyFont="1" applyFill="1" applyBorder="1" applyAlignment="1" applyProtection="1">
      <alignment horizontal="center" vertical="center"/>
    </xf>
    <xf numFmtId="0" fontId="22" fillId="0" borderId="1" xfId="4" applyFont="1" applyBorder="1" applyAlignment="1" applyProtection="1">
      <alignment horizontal="center" vertical="center"/>
    </xf>
    <xf numFmtId="0" fontId="22" fillId="0" borderId="46" xfId="4" applyFont="1" applyBorder="1" applyAlignment="1" applyProtection="1">
      <alignment horizontal="center" vertical="center"/>
    </xf>
    <xf numFmtId="0" fontId="22" fillId="4" borderId="45" xfId="4" applyFont="1" applyFill="1" applyBorder="1" applyAlignment="1" applyProtection="1">
      <alignment horizontal="center" vertical="center"/>
    </xf>
    <xf numFmtId="0" fontId="22" fillId="0" borderId="62" xfId="4" applyFont="1" applyBorder="1" applyAlignment="1" applyProtection="1">
      <alignment vertical="center"/>
    </xf>
    <xf numFmtId="0" fontId="22" fillId="0" borderId="47" xfId="4" applyFont="1" applyFill="1" applyBorder="1" applyAlignment="1" applyProtection="1">
      <alignment horizontal="center" vertical="center"/>
    </xf>
    <xf numFmtId="0" fontId="22" fillId="0" borderId="48" xfId="4" applyFont="1" applyBorder="1" applyAlignment="1" applyProtection="1">
      <alignment horizontal="center" vertical="center"/>
    </xf>
    <xf numFmtId="0" fontId="22" fillId="0" borderId="49" xfId="4" applyFont="1" applyBorder="1" applyAlignment="1" applyProtection="1">
      <alignment horizontal="center" vertical="center"/>
    </xf>
    <xf numFmtId="0" fontId="22" fillId="0" borderId="40" xfId="4" applyFont="1" applyFill="1" applyBorder="1" applyAlignment="1" applyProtection="1">
      <alignment horizontal="center" vertical="center"/>
    </xf>
    <xf numFmtId="0" fontId="22" fillId="0" borderId="14" xfId="4" applyFont="1" applyFill="1" applyBorder="1" applyAlignment="1" applyProtection="1">
      <alignment horizontal="center" vertical="center"/>
    </xf>
    <xf numFmtId="0" fontId="22" fillId="0" borderId="74" xfId="4" applyFont="1" applyFill="1" applyBorder="1" applyAlignment="1" applyProtection="1">
      <alignment horizontal="center" vertical="center"/>
    </xf>
    <xf numFmtId="0" fontId="22" fillId="0" borderId="3" xfId="4" applyFont="1" applyBorder="1" applyAlignment="1" applyProtection="1">
      <alignment horizontal="center" vertical="center"/>
    </xf>
    <xf numFmtId="0" fontId="22" fillId="0" borderId="75" xfId="4" applyFont="1" applyBorder="1" applyAlignment="1" applyProtection="1">
      <alignment horizontal="center" vertical="center"/>
    </xf>
    <xf numFmtId="0" fontId="22" fillId="4" borderId="42" xfId="4" applyFont="1" applyFill="1" applyBorder="1" applyAlignment="1" applyProtection="1">
      <alignment horizontal="center" vertical="center"/>
    </xf>
    <xf numFmtId="0" fontId="22" fillId="0" borderId="43" xfId="4" applyFont="1" applyBorder="1" applyAlignment="1" applyProtection="1">
      <alignment horizontal="center" vertical="center"/>
    </xf>
    <xf numFmtId="0" fontId="22" fillId="0" borderId="44" xfId="4" applyFont="1" applyBorder="1" applyAlignment="1" applyProtection="1">
      <alignment horizontal="center" vertical="center"/>
    </xf>
    <xf numFmtId="0" fontId="22" fillId="4" borderId="47" xfId="4" applyFont="1" applyFill="1" applyBorder="1" applyAlignment="1" applyProtection="1">
      <alignment horizontal="center" vertical="center"/>
    </xf>
    <xf numFmtId="0" fontId="22" fillId="0" borderId="40" xfId="4" applyFont="1" applyBorder="1" applyAlignment="1" applyProtection="1">
      <alignment horizontal="center" vertical="center"/>
    </xf>
    <xf numFmtId="0" fontId="22" fillId="0" borderId="18" xfId="4" applyFont="1" applyBorder="1" applyAlignment="1" applyProtection="1">
      <alignment horizontal="center" vertical="center"/>
    </xf>
    <xf numFmtId="0" fontId="22" fillId="4" borderId="74" xfId="4" applyFont="1" applyFill="1" applyBorder="1" applyAlignment="1" applyProtection="1">
      <alignment horizontal="center" vertical="center"/>
    </xf>
    <xf numFmtId="0" fontId="22" fillId="0" borderId="20" xfId="4" applyFont="1" applyFill="1" applyBorder="1" applyAlignment="1" applyProtection="1">
      <alignment horizontal="center" vertical="center"/>
    </xf>
    <xf numFmtId="0" fontId="22" fillId="0" borderId="42" xfId="4" applyFont="1" applyFill="1" applyBorder="1" applyAlignment="1" applyProtection="1">
      <alignment horizontal="center" vertical="center"/>
    </xf>
    <xf numFmtId="0" fontId="22" fillId="0" borderId="60" xfId="4" applyFont="1" applyFill="1" applyBorder="1" applyAlignment="1" applyProtection="1">
      <alignment horizontal="center" vertical="center"/>
    </xf>
    <xf numFmtId="0" fontId="22" fillId="0" borderId="58" xfId="4" applyFont="1" applyBorder="1" applyAlignment="1" applyProtection="1">
      <alignment horizontal="center" vertical="center"/>
    </xf>
    <xf numFmtId="0" fontId="22" fillId="0" borderId="59" xfId="4" applyFont="1" applyBorder="1" applyAlignment="1" applyProtection="1">
      <alignment horizontal="center" vertical="center"/>
    </xf>
    <xf numFmtId="0" fontId="22" fillId="0" borderId="11" xfId="4" applyFont="1" applyBorder="1" applyAlignment="1" applyProtection="1">
      <alignment horizontal="right" vertical="center"/>
    </xf>
    <xf numFmtId="0" fontId="25" fillId="3" borderId="43" xfId="4" applyFont="1" applyFill="1" applyBorder="1" applyAlignment="1" applyProtection="1">
      <alignment horizontal="left" vertical="center"/>
    </xf>
    <xf numFmtId="0" fontId="22" fillId="3" borderId="43" xfId="4" applyFont="1" applyFill="1" applyBorder="1" applyAlignment="1" applyProtection="1">
      <alignment vertical="center"/>
    </xf>
    <xf numFmtId="0" fontId="22" fillId="3" borderId="44" xfId="4" applyFont="1" applyFill="1" applyBorder="1" applyAlignment="1" applyProtection="1">
      <alignment horizontal="center" vertical="center"/>
    </xf>
    <xf numFmtId="0" fontId="22" fillId="0" borderId="11" xfId="4" applyFont="1" applyBorder="1" applyAlignment="1" applyProtection="1">
      <alignment horizontal="center" vertical="center"/>
    </xf>
    <xf numFmtId="0" fontId="22" fillId="0" borderId="11" xfId="4" applyFont="1" applyFill="1" applyBorder="1" applyAlignment="1" applyProtection="1">
      <alignment horizontal="center" vertical="center"/>
    </xf>
    <xf numFmtId="0" fontId="22" fillId="4" borderId="20" xfId="4" applyFont="1" applyFill="1" applyBorder="1" applyAlignment="1" applyProtection="1">
      <alignment horizontal="center" vertical="center"/>
    </xf>
    <xf numFmtId="0" fontId="21" fillId="0" borderId="0" xfId="4" applyFont="1" applyBorder="1" applyAlignment="1" applyProtection="1">
      <alignment vertical="center"/>
    </xf>
    <xf numFmtId="0" fontId="5" fillId="0" borderId="0" xfId="0" applyFont="1" applyFill="1" applyAlignment="1">
      <alignment horizontal="left"/>
    </xf>
    <xf numFmtId="0" fontId="5" fillId="0" borderId="3" xfId="0" applyFont="1" applyBorder="1" applyAlignment="1" applyProtection="1">
      <alignment horizontal="left" vertical="center"/>
    </xf>
    <xf numFmtId="49" fontId="12" fillId="0" borderId="0" xfId="0" applyNumberFormat="1" applyFont="1" applyFill="1" applyBorder="1" applyAlignment="1" applyProtection="1">
      <alignment horizontal="left"/>
    </xf>
    <xf numFmtId="0" fontId="12" fillId="0" borderId="0" xfId="0" applyFont="1" applyFill="1" applyBorder="1" applyAlignment="1" applyProtection="1">
      <alignment horizontal="left"/>
    </xf>
    <xf numFmtId="0" fontId="12" fillId="0" borderId="0" xfId="0" applyFont="1" applyFill="1" applyBorder="1" applyAlignment="1" applyProtection="1">
      <alignment horizontal="center"/>
    </xf>
    <xf numFmtId="0" fontId="12" fillId="0" borderId="0" xfId="0" applyFont="1" applyFill="1" applyBorder="1" applyAlignment="1" applyProtection="1">
      <alignment horizontal="center" vertical="top"/>
    </xf>
    <xf numFmtId="49" fontId="7" fillId="0" borderId="0" xfId="2" applyNumberFormat="1" applyFont="1" applyAlignment="1">
      <alignment horizontal="left"/>
    </xf>
    <xf numFmtId="0" fontId="5" fillId="0" borderId="0" xfId="2" applyAlignment="1">
      <alignment horizontal="center"/>
    </xf>
    <xf numFmtId="0" fontId="5" fillId="0" borderId="0" xfId="2"/>
    <xf numFmtId="49" fontId="7" fillId="0" borderId="0" xfId="2" applyNumberFormat="1" applyFont="1" applyAlignment="1">
      <alignment horizontal="center"/>
    </xf>
    <xf numFmtId="0" fontId="12" fillId="0" borderId="0" xfId="2" applyFont="1" applyAlignment="1">
      <alignment horizontal="center"/>
    </xf>
    <xf numFmtId="49" fontId="12" fillId="3" borderId="1" xfId="2" applyNumberFormat="1" applyFont="1" applyFill="1" applyBorder="1" applyAlignment="1" applyProtection="1">
      <alignment horizontal="left"/>
    </xf>
    <xf numFmtId="0" fontId="12" fillId="3" borderId="1" xfId="2" applyFont="1" applyFill="1" applyBorder="1" applyAlignment="1" applyProtection="1">
      <alignment horizontal="center"/>
    </xf>
    <xf numFmtId="0" fontId="5" fillId="0" borderId="0" xfId="2" applyFont="1"/>
    <xf numFmtId="0" fontId="5" fillId="0" borderId="0" xfId="2" applyFill="1"/>
    <xf numFmtId="49" fontId="5" fillId="0" borderId="0" xfId="2" applyNumberFormat="1" applyAlignment="1">
      <alignment horizontal="center"/>
    </xf>
    <xf numFmtId="0" fontId="7" fillId="0" borderId="0" xfId="2" applyNumberFormat="1" applyFont="1" applyAlignment="1">
      <alignment horizontal="left"/>
    </xf>
    <xf numFmtId="166" fontId="12" fillId="3" borderId="25" xfId="4" applyNumberFormat="1" applyFont="1" applyFill="1" applyBorder="1" applyAlignment="1" applyProtection="1">
      <alignment horizontal="center" vertical="center"/>
    </xf>
    <xf numFmtId="166" fontId="12" fillId="3" borderId="26" xfId="4" applyNumberFormat="1" applyFont="1" applyFill="1" applyBorder="1" applyAlignment="1" applyProtection="1">
      <alignment horizontal="center" vertical="center"/>
    </xf>
    <xf numFmtId="166" fontId="12" fillId="3" borderId="38" xfId="4" applyNumberFormat="1" applyFont="1" applyFill="1" applyBorder="1" applyAlignment="1" applyProtection="1">
      <alignment horizontal="center" vertical="center"/>
    </xf>
    <xf numFmtId="0" fontId="9" fillId="3" borderId="1" xfId="2" applyFont="1" applyFill="1" applyBorder="1" applyAlignment="1">
      <alignment horizontal="center" vertical="top"/>
    </xf>
    <xf numFmtId="0" fontId="5" fillId="0" borderId="3" xfId="0" applyFont="1" applyBorder="1" applyAlignment="1" applyProtection="1">
      <alignment horizontal="center" vertical="center"/>
    </xf>
    <xf numFmtId="49" fontId="5" fillId="0" borderId="0" xfId="0" applyNumberFormat="1" applyFont="1" applyAlignment="1" applyProtection="1">
      <alignment horizontal="center"/>
    </xf>
    <xf numFmtId="0" fontId="5" fillId="0" borderId="0" xfId="0" applyFont="1" applyAlignment="1" applyProtection="1"/>
    <xf numFmtId="0" fontId="11" fillId="0" borderId="0" xfId="0" applyFont="1" applyAlignment="1" applyProtection="1"/>
    <xf numFmtId="164" fontId="5" fillId="0" borderId="0" xfId="0" applyNumberFormat="1" applyFont="1" applyAlignment="1" applyProtection="1"/>
    <xf numFmtId="164" fontId="18" fillId="5" borderId="1" xfId="0" applyNumberFormat="1" applyFont="1" applyFill="1" applyBorder="1" applyAlignment="1" applyProtection="1">
      <alignment horizontal="center" vertical="top" wrapText="1"/>
      <protection locked="0"/>
    </xf>
    <xf numFmtId="164" fontId="18" fillId="5" borderId="1" xfId="0" applyNumberFormat="1" applyFont="1" applyFill="1" applyBorder="1" applyAlignment="1" applyProtection="1">
      <alignment horizontal="center" vertical="top"/>
      <protection locked="0"/>
    </xf>
    <xf numFmtId="164" fontId="5" fillId="5" borderId="1" xfId="0" applyNumberFormat="1" applyFont="1" applyFill="1" applyBorder="1" applyAlignment="1" applyProtection="1">
      <alignment horizontal="center"/>
      <protection locked="0"/>
    </xf>
    <xf numFmtId="164" fontId="10" fillId="5" borderId="1" xfId="0" applyNumberFormat="1" applyFont="1" applyFill="1" applyBorder="1" applyAlignment="1" applyProtection="1">
      <alignment horizontal="center" vertical="top" wrapText="1"/>
      <protection locked="0"/>
    </xf>
    <xf numFmtId="182" fontId="5" fillId="5" borderId="76" xfId="4" applyNumberFormat="1" applyFont="1" applyFill="1" applyBorder="1" applyAlignment="1">
      <alignment vertical="center"/>
    </xf>
    <xf numFmtId="182" fontId="12" fillId="0" borderId="0" xfId="4" applyNumberFormat="1" applyFont="1" applyFill="1" applyBorder="1" applyAlignment="1" applyProtection="1">
      <alignment horizontal="center" vertical="center"/>
    </xf>
    <xf numFmtId="182" fontId="5" fillId="0" borderId="0" xfId="4" applyNumberFormat="1" applyFont="1" applyBorder="1" applyAlignment="1">
      <alignment vertical="center"/>
    </xf>
    <xf numFmtId="182" fontId="5" fillId="5" borderId="72" xfId="4" applyNumberFormat="1" applyFont="1" applyFill="1" applyBorder="1" applyAlignment="1">
      <alignment vertical="center"/>
    </xf>
    <xf numFmtId="182" fontId="5" fillId="5" borderId="73" xfId="4" applyNumberFormat="1" applyFont="1" applyFill="1" applyBorder="1" applyAlignment="1">
      <alignment vertical="center"/>
    </xf>
    <xf numFmtId="182" fontId="19" fillId="0" borderId="0" xfId="4" applyNumberFormat="1" applyFont="1" applyBorder="1" applyAlignment="1" applyProtection="1">
      <alignment vertical="center"/>
    </xf>
    <xf numFmtId="182" fontId="5" fillId="0" borderId="0" xfId="4" applyNumberFormat="1" applyFont="1" applyBorder="1" applyAlignment="1" applyProtection="1">
      <alignment vertical="center"/>
    </xf>
    <xf numFmtId="182" fontId="5" fillId="0" borderId="0" xfId="4" applyNumberFormat="1" applyFont="1" applyFill="1" applyBorder="1" applyAlignment="1" applyProtection="1">
      <alignment vertical="center"/>
    </xf>
    <xf numFmtId="182" fontId="5" fillId="5" borderId="46" xfId="4" applyNumberFormat="1" applyFont="1" applyFill="1" applyBorder="1" applyAlignment="1" applyProtection="1">
      <alignment horizontal="center" vertical="center"/>
      <protection locked="0"/>
    </xf>
    <xf numFmtId="182" fontId="5" fillId="5" borderId="49" xfId="4" applyNumberFormat="1" applyFont="1" applyFill="1" applyBorder="1" applyAlignment="1" applyProtection="1">
      <alignment horizontal="center" vertical="center"/>
      <protection locked="0"/>
    </xf>
    <xf numFmtId="182" fontId="5" fillId="0" borderId="0" xfId="4" applyNumberFormat="1" applyFont="1" applyBorder="1" applyAlignment="1" applyProtection="1">
      <alignment horizontal="center" vertical="center"/>
    </xf>
    <xf numFmtId="182" fontId="5" fillId="9" borderId="44" xfId="4" applyNumberFormat="1" applyFont="1" applyFill="1" applyBorder="1" applyAlignment="1" applyProtection="1">
      <alignment horizontal="center" vertical="center"/>
      <protection locked="0"/>
    </xf>
    <xf numFmtId="182" fontId="135" fillId="0" borderId="0" xfId="4" applyNumberFormat="1" applyFont="1" applyFill="1" applyBorder="1" applyAlignment="1" applyProtection="1">
      <alignment vertical="center"/>
      <protection locked="0"/>
    </xf>
    <xf numFmtId="182" fontId="135" fillId="0" borderId="0" xfId="4" applyNumberFormat="1" applyFont="1" applyFill="1" applyBorder="1" applyAlignment="1" applyProtection="1">
      <alignment horizontal="right" vertical="center"/>
      <protection locked="0"/>
    </xf>
    <xf numFmtId="182" fontId="5" fillId="5" borderId="72" xfId="3" applyNumberFormat="1" applyFill="1" applyBorder="1" applyAlignment="1">
      <alignment vertical="center"/>
    </xf>
    <xf numFmtId="182" fontId="135" fillId="5" borderId="43" xfId="4" applyNumberFormat="1" applyFont="1" applyFill="1" applyBorder="1" applyAlignment="1" applyProtection="1">
      <alignment horizontal="right" vertical="center"/>
      <protection locked="0"/>
    </xf>
    <xf numFmtId="182" fontId="135" fillId="5" borderId="44" xfId="4" applyNumberFormat="1" applyFont="1" applyFill="1" applyBorder="1" applyAlignment="1" applyProtection="1">
      <alignment horizontal="right" vertical="center"/>
    </xf>
    <xf numFmtId="182" fontId="135" fillId="5" borderId="45" xfId="4" applyNumberFormat="1" applyFont="1" applyFill="1" applyBorder="1" applyAlignment="1" applyProtection="1">
      <alignment vertical="center"/>
      <protection locked="0"/>
    </xf>
    <xf numFmtId="182" fontId="135" fillId="5" borderId="1" xfId="4" applyNumberFormat="1" applyFont="1" applyFill="1" applyBorder="1" applyAlignment="1" applyProtection="1">
      <alignment horizontal="right" vertical="center"/>
      <protection locked="0"/>
    </xf>
    <xf numFmtId="182" fontId="135" fillId="5" borderId="48" xfId="4" applyNumberFormat="1" applyFont="1" applyFill="1" applyBorder="1" applyAlignment="1" applyProtection="1">
      <alignment horizontal="right" vertical="center"/>
      <protection locked="0"/>
    </xf>
    <xf numFmtId="182" fontId="135" fillId="5" borderId="49" xfId="4" applyNumberFormat="1" applyFont="1" applyFill="1" applyBorder="1" applyAlignment="1" applyProtection="1">
      <alignment horizontal="right" vertical="center"/>
    </xf>
    <xf numFmtId="182" fontId="135" fillId="5" borderId="72" xfId="4" applyNumberFormat="1" applyFont="1" applyFill="1" applyBorder="1" applyAlignment="1" applyProtection="1">
      <alignment vertical="center"/>
      <protection locked="0"/>
    </xf>
    <xf numFmtId="182" fontId="135" fillId="5" borderId="82" xfId="4" applyNumberFormat="1" applyFont="1" applyFill="1" applyBorder="1" applyAlignment="1" applyProtection="1">
      <alignment horizontal="right" vertical="center"/>
      <protection locked="0"/>
    </xf>
    <xf numFmtId="182" fontId="135" fillId="5" borderId="15" xfId="4" applyNumberFormat="1" applyFont="1" applyFill="1" applyBorder="1" applyAlignment="1" applyProtection="1">
      <alignment horizontal="right" vertical="center"/>
    </xf>
    <xf numFmtId="182" fontId="135" fillId="11" borderId="48" xfId="4" applyNumberFormat="1" applyFont="1" applyFill="1" applyBorder="1" applyAlignment="1" applyProtection="1">
      <alignment horizontal="right" vertical="center"/>
    </xf>
    <xf numFmtId="182" fontId="5" fillId="5" borderId="12" xfId="4" applyNumberFormat="1" applyFill="1" applyBorder="1" applyAlignment="1">
      <alignment vertical="center"/>
    </xf>
    <xf numFmtId="182" fontId="135" fillId="5" borderId="58" xfId="4" applyNumberFormat="1" applyFont="1" applyFill="1" applyBorder="1" applyAlignment="1" applyProtection="1">
      <alignment horizontal="right" vertical="center"/>
    </xf>
    <xf numFmtId="182" fontId="22" fillId="5" borderId="15" xfId="4" applyNumberFormat="1" applyFont="1" applyFill="1" applyBorder="1" applyAlignment="1" applyProtection="1">
      <alignment horizontal="right" vertical="center"/>
    </xf>
    <xf numFmtId="182" fontId="136" fillId="0" borderId="0" xfId="4" applyNumberFormat="1" applyFont="1" applyFill="1" applyBorder="1" applyAlignment="1" applyProtection="1">
      <alignment horizontal="right" vertical="center"/>
    </xf>
    <xf numFmtId="182" fontId="135" fillId="0" borderId="0" xfId="4" applyNumberFormat="1" applyFont="1" applyFill="1" applyBorder="1" applyAlignment="1" applyProtection="1">
      <alignment horizontal="right" vertical="center"/>
    </xf>
    <xf numFmtId="182" fontId="5" fillId="0" borderId="0" xfId="4" applyNumberFormat="1" applyBorder="1" applyAlignment="1">
      <alignment vertical="center"/>
    </xf>
    <xf numFmtId="182" fontId="135" fillId="5" borderId="42" xfId="4" applyNumberFormat="1" applyFont="1" applyFill="1" applyBorder="1" applyAlignment="1" applyProtection="1">
      <alignment vertical="center"/>
      <protection locked="0"/>
    </xf>
    <xf numFmtId="182" fontId="135" fillId="5" borderId="47" xfId="4" applyNumberFormat="1" applyFont="1" applyFill="1" applyBorder="1" applyAlignment="1" applyProtection="1">
      <alignment vertical="center"/>
      <protection locked="0"/>
    </xf>
    <xf numFmtId="182" fontId="135" fillId="5" borderId="79" xfId="4" applyNumberFormat="1" applyFont="1" applyFill="1" applyBorder="1" applyAlignment="1" applyProtection="1">
      <alignment horizontal="right" vertical="center"/>
      <protection locked="0"/>
    </xf>
    <xf numFmtId="182" fontId="135" fillId="0" borderId="0" xfId="4" applyNumberFormat="1" applyFont="1" applyBorder="1" applyAlignment="1" applyProtection="1">
      <alignment horizontal="right" vertical="center"/>
    </xf>
    <xf numFmtId="182" fontId="136" fillId="0" borderId="0" xfId="4" applyNumberFormat="1" applyFont="1" applyBorder="1" applyAlignment="1" applyProtection="1">
      <alignment horizontal="right" vertical="center"/>
    </xf>
    <xf numFmtId="182" fontId="135" fillId="5" borderId="48" xfId="4" applyNumberFormat="1" applyFont="1" applyFill="1" applyBorder="1" applyAlignment="1" applyProtection="1">
      <alignment horizontal="right" vertical="center"/>
    </xf>
    <xf numFmtId="182" fontId="22" fillId="5" borderId="79" xfId="4" applyNumberFormat="1" applyFont="1" applyFill="1" applyBorder="1" applyAlignment="1" applyProtection="1">
      <alignment horizontal="right" vertical="center"/>
    </xf>
    <xf numFmtId="182" fontId="5" fillId="0" borderId="0" xfId="4" applyNumberFormat="1" applyFill="1" applyBorder="1" applyAlignment="1">
      <alignment vertical="center"/>
    </xf>
    <xf numFmtId="182" fontId="5" fillId="5" borderId="76" xfId="4" applyNumberFormat="1" applyFill="1" applyBorder="1" applyAlignment="1">
      <alignment vertical="center"/>
    </xf>
    <xf numFmtId="182" fontId="5" fillId="5" borderId="73" xfId="4" applyNumberFormat="1" applyFill="1" applyBorder="1" applyAlignment="1">
      <alignment vertical="center"/>
    </xf>
    <xf numFmtId="182" fontId="5" fillId="5" borderId="72" xfId="4" applyNumberFormat="1" applyFill="1" applyBorder="1" applyAlignment="1">
      <alignment vertical="center"/>
    </xf>
    <xf numFmtId="182" fontId="135" fillId="0" borderId="26" xfId="4" applyNumberFormat="1" applyFont="1" applyFill="1" applyBorder="1" applyAlignment="1" applyProtection="1">
      <alignment vertical="center"/>
    </xf>
    <xf numFmtId="182" fontId="135" fillId="0" borderId="38" xfId="4" applyNumberFormat="1" applyFont="1" applyFill="1" applyBorder="1" applyAlignment="1" applyProtection="1">
      <alignment vertical="center"/>
    </xf>
    <xf numFmtId="182" fontId="135" fillId="5" borderId="42" xfId="4" applyNumberFormat="1" applyFont="1" applyFill="1" applyBorder="1" applyAlignment="1" applyProtection="1">
      <alignment vertical="center"/>
    </xf>
    <xf numFmtId="182" fontId="135" fillId="5" borderId="43" xfId="4" applyNumberFormat="1" applyFont="1" applyFill="1" applyBorder="1" applyAlignment="1" applyProtection="1">
      <alignment vertical="center"/>
    </xf>
    <xf numFmtId="182" fontId="135" fillId="5" borderId="47" xfId="4" applyNumberFormat="1" applyFont="1" applyFill="1" applyBorder="1" applyAlignment="1" applyProtection="1">
      <alignment vertical="center"/>
    </xf>
    <xf numFmtId="182" fontId="135" fillId="5" borderId="48" xfId="4" applyNumberFormat="1" applyFont="1" applyFill="1" applyBorder="1" applyAlignment="1" applyProtection="1">
      <alignment vertical="center"/>
    </xf>
    <xf numFmtId="182" fontId="5" fillId="5" borderId="42" xfId="4" applyNumberFormat="1" applyFill="1" applyBorder="1" applyAlignment="1">
      <alignment vertical="center"/>
    </xf>
    <xf numFmtId="182" fontId="5" fillId="5" borderId="43" xfId="4" applyNumberFormat="1" applyFill="1" applyBorder="1" applyAlignment="1">
      <alignment vertical="center"/>
    </xf>
    <xf numFmtId="182" fontId="5" fillId="5" borderId="45" xfId="4" applyNumberFormat="1" applyFill="1" applyBorder="1" applyAlignment="1">
      <alignment vertical="center"/>
    </xf>
    <xf numFmtId="182" fontId="5" fillId="5" borderId="1" xfId="4" applyNumberFormat="1" applyFill="1" applyBorder="1" applyAlignment="1">
      <alignment vertical="center"/>
    </xf>
    <xf numFmtId="182" fontId="5" fillId="5" borderId="48" xfId="4" applyNumberFormat="1" applyFill="1" applyBorder="1" applyAlignment="1">
      <alignment vertical="center"/>
    </xf>
    <xf numFmtId="182" fontId="5" fillId="5" borderId="47" xfId="4" applyNumberFormat="1" applyFill="1" applyBorder="1" applyAlignment="1">
      <alignment vertical="center"/>
    </xf>
    <xf numFmtId="182" fontId="135" fillId="9" borderId="73" xfId="4" applyNumberFormat="1" applyFont="1" applyFill="1" applyBorder="1" applyAlignment="1" applyProtection="1">
      <alignment vertical="center"/>
    </xf>
    <xf numFmtId="182" fontId="135" fillId="9" borderId="47" xfId="4" applyNumberFormat="1" applyFont="1" applyFill="1" applyBorder="1" applyAlignment="1" applyProtection="1">
      <alignment vertical="center"/>
    </xf>
    <xf numFmtId="182" fontId="135" fillId="9" borderId="48" xfId="4" applyNumberFormat="1" applyFont="1" applyFill="1" applyBorder="1" applyAlignment="1" applyProtection="1">
      <alignment vertical="center"/>
    </xf>
    <xf numFmtId="182" fontId="135" fillId="5" borderId="76" xfId="4" applyNumberFormat="1" applyFont="1" applyFill="1" applyBorder="1" applyAlignment="1" applyProtection="1">
      <alignment vertical="center"/>
      <protection locked="0"/>
    </xf>
    <xf numFmtId="182" fontId="135" fillId="5" borderId="76" xfId="4" applyNumberFormat="1" applyFont="1" applyFill="1" applyBorder="1" applyAlignment="1" applyProtection="1">
      <alignment vertical="center"/>
    </xf>
    <xf numFmtId="182" fontId="135" fillId="5" borderId="58" xfId="4" applyNumberFormat="1" applyFont="1" applyFill="1" applyBorder="1" applyAlignment="1" applyProtection="1">
      <alignment vertical="center"/>
    </xf>
    <xf numFmtId="182" fontId="135" fillId="0" borderId="0" xfId="4" applyNumberFormat="1" applyFont="1" applyBorder="1" applyAlignment="1" applyProtection="1">
      <alignment vertical="center"/>
    </xf>
    <xf numFmtId="182" fontId="135" fillId="0" borderId="0" xfId="4" applyNumberFormat="1" applyFont="1" applyFill="1" applyBorder="1" applyAlignment="1" applyProtection="1">
      <alignment vertical="center"/>
    </xf>
    <xf numFmtId="182" fontId="135" fillId="5" borderId="60" xfId="4" applyNumberFormat="1" applyFont="1" applyFill="1" applyBorder="1" applyAlignment="1" applyProtection="1">
      <alignment vertical="center"/>
    </xf>
    <xf numFmtId="182" fontId="135" fillId="5" borderId="72" xfId="4" applyNumberFormat="1" applyFont="1" applyFill="1" applyBorder="1" applyAlignment="1" applyProtection="1">
      <alignment vertical="center"/>
    </xf>
    <xf numFmtId="182" fontId="135" fillId="5" borderId="73" xfId="4" applyNumberFormat="1" applyFont="1" applyFill="1" applyBorder="1" applyAlignment="1" applyProtection="1">
      <alignment vertical="center"/>
    </xf>
    <xf numFmtId="182" fontId="135" fillId="0" borderId="0" xfId="4" applyNumberFormat="1" applyFont="1" applyFill="1" applyBorder="1" applyAlignment="1" applyProtection="1">
      <alignment horizontal="center" vertical="center"/>
    </xf>
    <xf numFmtId="182" fontId="136" fillId="0" borderId="0" xfId="4" applyNumberFormat="1" applyFont="1" applyBorder="1" applyAlignment="1" applyProtection="1">
      <alignment horizontal="center" vertical="center"/>
    </xf>
    <xf numFmtId="182" fontId="135" fillId="0" borderId="0" xfId="4" applyNumberFormat="1" applyFont="1" applyFill="1" applyBorder="1" applyAlignment="1" applyProtection="1">
      <alignment horizontal="center" vertical="center"/>
      <protection locked="0"/>
    </xf>
    <xf numFmtId="182" fontId="135" fillId="8" borderId="44" xfId="4" applyNumberFormat="1" applyFont="1" applyFill="1" applyBorder="1" applyAlignment="1" applyProtection="1">
      <alignment horizontal="center" vertical="center"/>
      <protection locked="0"/>
    </xf>
    <xf numFmtId="182" fontId="135" fillId="8" borderId="46" xfId="4" applyNumberFormat="1" applyFont="1" applyFill="1" applyBorder="1" applyAlignment="1" applyProtection="1">
      <alignment horizontal="center" vertical="center"/>
      <protection locked="0"/>
    </xf>
    <xf numFmtId="182" fontId="135" fillId="5" borderId="46" xfId="4" applyNumberFormat="1" applyFont="1" applyFill="1" applyBorder="1" applyAlignment="1" applyProtection="1">
      <alignment horizontal="center" vertical="center"/>
      <protection locked="0"/>
    </xf>
    <xf numFmtId="182" fontId="135" fillId="8" borderId="49" xfId="4" applyNumberFormat="1" applyFont="1" applyFill="1" applyBorder="1" applyAlignment="1" applyProtection="1">
      <alignment horizontal="center" vertical="center"/>
      <protection locked="0"/>
    </xf>
    <xf numFmtId="182" fontId="135" fillId="0" borderId="11" xfId="4" applyNumberFormat="1" applyFont="1" applyFill="1" applyBorder="1" applyAlignment="1" applyProtection="1">
      <alignment horizontal="center" vertical="center"/>
      <protection locked="0"/>
    </xf>
    <xf numFmtId="182" fontId="135" fillId="8" borderId="77" xfId="4" applyNumberFormat="1" applyFont="1" applyFill="1" applyBorder="1" applyAlignment="1" applyProtection="1">
      <alignment horizontal="center" vertical="center"/>
      <protection locked="0"/>
    </xf>
    <xf numFmtId="182" fontId="135" fillId="8" borderId="78" xfId="4" applyNumberFormat="1" applyFont="1" applyFill="1" applyBorder="1" applyAlignment="1" applyProtection="1">
      <alignment horizontal="center" vertical="center"/>
      <protection locked="0"/>
    </xf>
    <xf numFmtId="182" fontId="135" fillId="5" borderId="78" xfId="4" applyNumberFormat="1" applyFont="1" applyFill="1" applyBorder="1" applyAlignment="1" applyProtection="1">
      <alignment horizontal="center" vertical="center"/>
      <protection locked="0"/>
    </xf>
    <xf numFmtId="182" fontId="135" fillId="8" borderId="83" xfId="4" applyNumberFormat="1" applyFont="1" applyFill="1" applyBorder="1" applyAlignment="1" applyProtection="1">
      <alignment horizontal="center" vertical="center"/>
      <protection locked="0"/>
    </xf>
    <xf numFmtId="182" fontId="135" fillId="5" borderId="79" xfId="4" applyNumberFormat="1" applyFont="1" applyFill="1" applyBorder="1" applyAlignment="1" applyProtection="1">
      <alignment horizontal="center" vertical="center"/>
      <protection locked="0"/>
    </xf>
    <xf numFmtId="182" fontId="135" fillId="8" borderId="59" xfId="4" applyNumberFormat="1" applyFont="1" applyFill="1" applyBorder="1" applyAlignment="1" applyProtection="1">
      <alignment horizontal="center" vertical="center"/>
      <protection locked="0"/>
    </xf>
    <xf numFmtId="182" fontId="135" fillId="5" borderId="44" xfId="4" applyNumberFormat="1" applyFont="1" applyFill="1" applyBorder="1" applyAlignment="1" applyProtection="1">
      <alignment horizontal="center" vertical="center"/>
      <protection locked="0"/>
    </xf>
    <xf numFmtId="182" fontId="135" fillId="5" borderId="49" xfId="4" applyNumberFormat="1" applyFont="1" applyFill="1" applyBorder="1" applyAlignment="1" applyProtection="1">
      <alignment horizontal="center" vertical="center"/>
      <protection locked="0"/>
    </xf>
    <xf numFmtId="182" fontId="135" fillId="0" borderId="0" xfId="4" applyNumberFormat="1" applyFont="1" applyBorder="1" applyAlignment="1" applyProtection="1">
      <alignment horizontal="center" vertical="center"/>
    </xf>
    <xf numFmtId="182" fontId="135" fillId="9" borderId="44" xfId="4" applyNumberFormat="1" applyFont="1" applyFill="1" applyBorder="1" applyAlignment="1" applyProtection="1">
      <alignment horizontal="center" vertical="center"/>
      <protection locked="0"/>
    </xf>
    <xf numFmtId="182" fontId="135" fillId="9" borderId="49" xfId="4" applyNumberFormat="1" applyFont="1" applyFill="1" applyBorder="1" applyAlignment="1" applyProtection="1">
      <alignment horizontal="center" vertical="center"/>
      <protection locked="0"/>
    </xf>
    <xf numFmtId="182" fontId="135" fillId="9" borderId="59" xfId="4" applyNumberFormat="1" applyFont="1" applyFill="1" applyBorder="1" applyAlignment="1" applyProtection="1">
      <alignment horizontal="center" vertical="center"/>
      <protection locked="0"/>
    </xf>
    <xf numFmtId="182" fontId="135" fillId="5" borderId="46" xfId="4" applyNumberFormat="1" applyFont="1" applyFill="1" applyBorder="1" applyAlignment="1" applyProtection="1">
      <alignment horizontal="right" vertical="center"/>
    </xf>
    <xf numFmtId="182" fontId="135" fillId="5" borderId="45" xfId="4" applyNumberFormat="1" applyFont="1" applyFill="1" applyBorder="1" applyAlignment="1" applyProtection="1">
      <alignment vertical="center"/>
    </xf>
    <xf numFmtId="182" fontId="135" fillId="5" borderId="1" xfId="4" applyNumberFormat="1" applyFont="1" applyFill="1" applyBorder="1" applyAlignment="1" applyProtection="1">
      <alignment horizontal="right" vertical="center"/>
    </xf>
    <xf numFmtId="164" fontId="137" fillId="0" borderId="0" xfId="0" applyNumberFormat="1" applyFont="1"/>
    <xf numFmtId="0" fontId="138" fillId="0" borderId="0" xfId="0" applyFont="1"/>
    <xf numFmtId="0" fontId="139" fillId="0" borderId="0" xfId="0" quotePrefix="1" applyFont="1" applyAlignment="1">
      <alignment horizontal="right"/>
    </xf>
    <xf numFmtId="183" fontId="5" fillId="0" borderId="0" xfId="0" applyNumberFormat="1" applyFont="1"/>
    <xf numFmtId="164" fontId="18" fillId="87" borderId="1" xfId="0" applyNumberFormat="1" applyFont="1" applyFill="1" applyBorder="1" applyAlignment="1" applyProtection="1">
      <alignment horizontal="center" vertical="top" wrapText="1"/>
      <protection locked="0"/>
    </xf>
    <xf numFmtId="164" fontId="18" fillId="88" borderId="1" xfId="0" applyNumberFormat="1" applyFont="1" applyFill="1" applyBorder="1" applyAlignment="1">
      <alignment horizontal="center" vertical="top" wrapText="1"/>
    </xf>
    <xf numFmtId="0" fontId="5" fillId="0" borderId="0" xfId="457" applyFont="1" applyAlignment="1"/>
    <xf numFmtId="164" fontId="5" fillId="0" borderId="0" xfId="457" applyNumberFormat="1" applyFont="1" applyAlignment="1"/>
    <xf numFmtId="49" fontId="5" fillId="0" borderId="0" xfId="457" applyNumberFormat="1" applyFont="1" applyAlignment="1"/>
    <xf numFmtId="0" fontId="14" fillId="0" borderId="0" xfId="457" applyFont="1" applyAlignment="1">
      <alignment horizontal="center" vertical="top"/>
    </xf>
    <xf numFmtId="0" fontId="5" fillId="0" borderId="1" xfId="457" applyFont="1" applyBorder="1" applyAlignment="1"/>
    <xf numFmtId="164" fontId="14" fillId="0" borderId="0" xfId="0" applyNumberFormat="1" applyFont="1" applyAlignment="1" applyProtection="1">
      <alignment horizontal="center" vertical="top"/>
    </xf>
    <xf numFmtId="182" fontId="16" fillId="0" borderId="0" xfId="4" applyNumberFormat="1" applyFont="1" applyFill="1" applyBorder="1" applyAlignment="1" applyProtection="1">
      <alignment vertical="center"/>
    </xf>
    <xf numFmtId="182" fontId="16" fillId="0" borderId="0" xfId="4" applyNumberFormat="1" applyFont="1" applyFill="1" applyBorder="1" applyAlignment="1" applyProtection="1">
      <alignment horizontal="center" vertical="center" wrapText="1"/>
    </xf>
    <xf numFmtId="182" fontId="5" fillId="7" borderId="42" xfId="4" applyNumberFormat="1" applyFont="1" applyFill="1" applyBorder="1" applyAlignment="1" applyProtection="1">
      <alignment vertical="center"/>
    </xf>
    <xf numFmtId="182" fontId="5" fillId="7" borderId="45" xfId="4" applyNumberFormat="1" applyFont="1" applyFill="1" applyBorder="1" applyAlignment="1" applyProtection="1">
      <alignment vertical="center"/>
    </xf>
    <xf numFmtId="182" fontId="5" fillId="7" borderId="47" xfId="4" applyNumberFormat="1" applyFont="1" applyFill="1" applyBorder="1" applyAlignment="1" applyProtection="1">
      <alignment vertical="center"/>
    </xf>
    <xf numFmtId="182" fontId="5" fillId="2" borderId="12" xfId="4" applyNumberFormat="1" applyFont="1" applyFill="1" applyBorder="1" applyAlignment="1">
      <alignment vertical="center"/>
    </xf>
    <xf numFmtId="182" fontId="5" fillId="0" borderId="0" xfId="4" applyNumberFormat="1" applyFont="1" applyBorder="1" applyAlignment="1" applyProtection="1">
      <alignment horizontal="centerContinuous" vertical="center"/>
    </xf>
    <xf numFmtId="182" fontId="5" fillId="0" borderId="0" xfId="4" applyNumberFormat="1" applyFont="1" applyBorder="1" applyAlignment="1" applyProtection="1">
      <alignment horizontal="right" vertical="center"/>
    </xf>
    <xf numFmtId="182" fontId="5" fillId="2" borderId="72" xfId="4" applyNumberFormat="1" applyFill="1" applyBorder="1" applyAlignment="1">
      <alignment vertical="center"/>
    </xf>
    <xf numFmtId="182" fontId="135" fillId="2" borderId="42" xfId="4" applyNumberFormat="1" applyFont="1" applyFill="1" applyBorder="1" applyAlignment="1" applyProtection="1">
      <alignment vertical="center"/>
    </xf>
    <xf numFmtId="182" fontId="5" fillId="2" borderId="76" xfId="4" applyNumberFormat="1" applyFill="1" applyBorder="1" applyAlignment="1">
      <alignment vertical="center"/>
    </xf>
    <xf numFmtId="182" fontId="135" fillId="2" borderId="45" xfId="4" applyNumberFormat="1" applyFont="1" applyFill="1" applyBorder="1" applyAlignment="1" applyProtection="1">
      <alignment vertical="center"/>
    </xf>
    <xf numFmtId="182" fontId="135" fillId="2" borderId="76" xfId="4" applyNumberFormat="1" applyFont="1" applyFill="1" applyBorder="1" applyAlignment="1" applyProtection="1">
      <alignment vertical="center"/>
    </xf>
    <xf numFmtId="182" fontId="5" fillId="2" borderId="73" xfId="4" applyNumberFormat="1" applyFill="1" applyBorder="1" applyAlignment="1">
      <alignment vertical="center"/>
    </xf>
    <xf numFmtId="182" fontId="135" fillId="2" borderId="47" xfId="4" applyNumberFormat="1" applyFont="1" applyFill="1" applyBorder="1" applyAlignment="1" applyProtection="1">
      <alignment vertical="center"/>
    </xf>
    <xf numFmtId="182" fontId="135" fillId="0" borderId="2" xfId="4" applyNumberFormat="1" applyFont="1" applyFill="1" applyBorder="1" applyAlignment="1" applyProtection="1">
      <alignment vertical="center"/>
    </xf>
    <xf numFmtId="182" fontId="5" fillId="0" borderId="0" xfId="4" applyNumberFormat="1" applyFill="1" applyBorder="1" applyAlignment="1">
      <alignment horizontal="center" vertical="center"/>
    </xf>
    <xf numFmtId="182" fontId="5" fillId="2" borderId="77" xfId="4" applyNumberFormat="1" applyFill="1" applyBorder="1" applyAlignment="1">
      <alignment vertical="center"/>
    </xf>
    <xf numFmtId="182" fontId="135" fillId="7" borderId="42" xfId="4" applyNumberFormat="1" applyFont="1" applyFill="1" applyBorder="1" applyAlignment="1" applyProtection="1">
      <alignment vertical="center"/>
    </xf>
    <xf numFmtId="182" fontId="5" fillId="2" borderId="78" xfId="4" applyNumberFormat="1" applyFill="1" applyBorder="1" applyAlignment="1">
      <alignment vertical="center"/>
    </xf>
    <xf numFmtId="182" fontId="135" fillId="7" borderId="45" xfId="4" applyNumberFormat="1" applyFont="1" applyFill="1" applyBorder="1" applyAlignment="1" applyProtection="1">
      <alignment vertical="center"/>
    </xf>
    <xf numFmtId="182" fontId="135" fillId="2" borderId="78" xfId="4" applyNumberFormat="1" applyFont="1" applyFill="1" applyBorder="1" applyAlignment="1" applyProtection="1">
      <alignment vertical="center"/>
    </xf>
    <xf numFmtId="182" fontId="135" fillId="7" borderId="78" xfId="4" applyNumberFormat="1" applyFont="1" applyFill="1" applyBorder="1" applyAlignment="1" applyProtection="1">
      <alignment vertical="center"/>
    </xf>
    <xf numFmtId="182" fontId="135" fillId="2" borderId="79" xfId="4" applyNumberFormat="1" applyFont="1" applyFill="1" applyBorder="1" applyAlignment="1" applyProtection="1">
      <alignment vertical="center"/>
    </xf>
    <xf numFmtId="182" fontId="135" fillId="2" borderId="73" xfId="4" applyNumberFormat="1" applyFont="1" applyFill="1" applyBorder="1" applyAlignment="1" applyProtection="1">
      <alignment vertical="center"/>
    </xf>
    <xf numFmtId="182" fontId="135" fillId="2" borderId="77" xfId="4" applyNumberFormat="1" applyFont="1" applyFill="1" applyBorder="1" applyAlignment="1" applyProtection="1">
      <alignment vertical="center"/>
    </xf>
    <xf numFmtId="182" fontId="5" fillId="0" borderId="0" xfId="4" applyNumberFormat="1" applyFont="1" applyBorder="1" applyAlignment="1">
      <alignment horizontal="right" vertical="center"/>
    </xf>
    <xf numFmtId="182" fontId="135" fillId="2" borderId="43" xfId="4" applyNumberFormat="1" applyFont="1" applyFill="1" applyBorder="1" applyAlignment="1" applyProtection="1">
      <alignment horizontal="right" vertical="center"/>
    </xf>
    <xf numFmtId="182" fontId="135" fillId="2" borderId="77" xfId="4" applyNumberFormat="1" applyFont="1" applyFill="1" applyBorder="1" applyAlignment="1" applyProtection="1">
      <alignment horizontal="right" vertical="center"/>
    </xf>
    <xf numFmtId="182" fontId="135" fillId="2" borderId="72" xfId="4" applyNumberFormat="1" applyFont="1" applyFill="1" applyBorder="1" applyAlignment="1" applyProtection="1">
      <alignment vertical="center"/>
    </xf>
    <xf numFmtId="182" fontId="135" fillId="7" borderId="72" xfId="4" applyNumberFormat="1" applyFont="1" applyFill="1" applyBorder="1" applyAlignment="1" applyProtection="1">
      <alignment vertical="center"/>
    </xf>
    <xf numFmtId="182" fontId="135" fillId="7" borderId="43" xfId="4" applyNumberFormat="1" applyFont="1" applyFill="1" applyBorder="1" applyAlignment="1" applyProtection="1">
      <alignment vertical="center"/>
    </xf>
    <xf numFmtId="182" fontId="135" fillId="7" borderId="77" xfId="4" applyNumberFormat="1" applyFont="1" applyFill="1" applyBorder="1" applyAlignment="1" applyProtection="1">
      <alignment vertical="center"/>
    </xf>
    <xf numFmtId="182" fontId="135" fillId="7" borderId="79" xfId="4" applyNumberFormat="1" applyFont="1" applyFill="1" applyBorder="1" applyAlignment="1" applyProtection="1">
      <alignment vertical="center"/>
    </xf>
    <xf numFmtId="182" fontId="135" fillId="7" borderId="47" xfId="4" applyNumberFormat="1" applyFont="1" applyFill="1" applyBorder="1" applyAlignment="1" applyProtection="1">
      <alignment vertical="center"/>
    </xf>
    <xf numFmtId="182" fontId="5" fillId="2" borderId="12" xfId="4" applyNumberFormat="1" applyFill="1" applyBorder="1" applyAlignment="1">
      <alignment vertical="center"/>
    </xf>
    <xf numFmtId="182" fontId="135" fillId="10" borderId="13" xfId="4" applyNumberFormat="1" applyFont="1" applyFill="1" applyBorder="1" applyAlignment="1" applyProtection="1">
      <alignment vertical="center"/>
    </xf>
    <xf numFmtId="182" fontId="135" fillId="2" borderId="58" xfId="4" applyNumberFormat="1" applyFont="1" applyFill="1" applyBorder="1" applyAlignment="1" applyProtection="1">
      <alignment horizontal="right" vertical="center"/>
    </xf>
    <xf numFmtId="182" fontId="135" fillId="10" borderId="15" xfId="4" applyNumberFormat="1" applyFont="1" applyFill="1" applyBorder="1" applyAlignment="1" applyProtection="1">
      <alignment horizontal="right" vertical="center"/>
    </xf>
    <xf numFmtId="182" fontId="135" fillId="2" borderId="12" xfId="4" applyNumberFormat="1" applyFont="1" applyFill="1" applyBorder="1" applyAlignment="1" applyProtection="1">
      <alignment vertical="center"/>
    </xf>
    <xf numFmtId="182" fontId="135" fillId="10" borderId="12" xfId="4" applyNumberFormat="1" applyFont="1" applyFill="1" applyBorder="1" applyAlignment="1" applyProtection="1">
      <alignment vertical="center"/>
    </xf>
    <xf numFmtId="182" fontId="135" fillId="10" borderId="58" xfId="4" applyNumberFormat="1" applyFont="1" applyFill="1" applyBorder="1" applyAlignment="1" applyProtection="1">
      <alignment vertical="center"/>
    </xf>
    <xf numFmtId="182" fontId="135" fillId="10" borderId="15" xfId="4" applyNumberFormat="1" applyFont="1" applyFill="1" applyBorder="1" applyAlignment="1" applyProtection="1">
      <alignment vertical="center"/>
    </xf>
    <xf numFmtId="182" fontId="135" fillId="7" borderId="60" xfId="4" applyNumberFormat="1" applyFont="1" applyFill="1" applyBorder="1" applyAlignment="1" applyProtection="1">
      <alignment vertical="center"/>
    </xf>
    <xf numFmtId="182" fontId="135" fillId="2" borderId="42" xfId="4" applyNumberFormat="1" applyFont="1" applyFill="1" applyBorder="1" applyAlignment="1" applyProtection="1">
      <alignment vertical="center"/>
      <protection locked="0"/>
    </xf>
    <xf numFmtId="182" fontId="135" fillId="2" borderId="76" xfId="4" applyNumberFormat="1" applyFont="1" applyFill="1" applyBorder="1" applyAlignment="1" applyProtection="1">
      <alignment vertical="center"/>
      <protection locked="0"/>
    </xf>
    <xf numFmtId="182" fontId="5" fillId="0" borderId="0" xfId="4" applyNumberFormat="1" applyBorder="1" applyAlignment="1">
      <alignment horizontal="right" vertical="center"/>
    </xf>
    <xf numFmtId="182" fontId="135" fillId="2" borderId="45" xfId="4" applyNumberFormat="1" applyFont="1" applyFill="1" applyBorder="1" applyAlignment="1" applyProtection="1">
      <alignment vertical="center"/>
      <protection locked="0"/>
    </xf>
    <xf numFmtId="182" fontId="135" fillId="2" borderId="72" xfId="4" applyNumberFormat="1" applyFont="1" applyFill="1" applyBorder="1" applyAlignment="1" applyProtection="1">
      <alignment vertical="center"/>
      <protection locked="0"/>
    </xf>
    <xf numFmtId="182" fontId="135" fillId="7" borderId="47" xfId="4" applyNumberFormat="1" applyFont="1" applyFill="1" applyBorder="1" applyAlignment="1" applyProtection="1">
      <alignment vertical="center"/>
      <protection locked="0"/>
    </xf>
    <xf numFmtId="182" fontId="135" fillId="0" borderId="14" xfId="4" applyNumberFormat="1" applyFont="1" applyBorder="1" applyAlignment="1" applyProtection="1">
      <alignment vertical="center"/>
    </xf>
    <xf numFmtId="182" fontId="135" fillId="2" borderId="60" xfId="4" applyNumberFormat="1" applyFont="1" applyFill="1" applyBorder="1" applyAlignment="1" applyProtection="1">
      <alignment vertical="center"/>
    </xf>
    <xf numFmtId="182" fontId="135" fillId="2" borderId="58" xfId="4" applyNumberFormat="1" applyFont="1" applyFill="1" applyBorder="1" applyAlignment="1" applyProtection="1">
      <alignment vertical="center"/>
    </xf>
    <xf numFmtId="182" fontId="135" fillId="2" borderId="15" xfId="4" applyNumberFormat="1" applyFont="1" applyFill="1" applyBorder="1" applyAlignment="1" applyProtection="1">
      <alignment vertical="center"/>
    </xf>
    <xf numFmtId="164" fontId="5" fillId="0" borderId="0" xfId="2" applyNumberFormat="1" applyFont="1" applyFill="1" applyAlignment="1" applyProtection="1">
      <alignment horizontal="center"/>
    </xf>
    <xf numFmtId="164" fontId="5" fillId="0" borderId="0" xfId="2" applyNumberFormat="1" applyFont="1" applyBorder="1" applyAlignment="1" applyProtection="1">
      <alignment horizontal="center"/>
    </xf>
    <xf numFmtId="0" fontId="12" fillId="0" borderId="0" xfId="0" applyFont="1"/>
    <xf numFmtId="0" fontId="5" fillId="0" borderId="0" xfId="457" applyFont="1" applyFill="1" applyAlignment="1"/>
    <xf numFmtId="49" fontId="141" fillId="0" borderId="0" xfId="2" applyNumberFormat="1" applyFont="1" applyFill="1" applyAlignment="1" applyProtection="1">
      <alignment horizontal="left"/>
    </xf>
    <xf numFmtId="0" fontId="37" fillId="0" borderId="0" xfId="0" applyFont="1" applyFill="1" applyBorder="1"/>
    <xf numFmtId="0" fontId="35" fillId="0" borderId="0" xfId="6" applyFont="1" applyFill="1" applyBorder="1"/>
    <xf numFmtId="0" fontId="12" fillId="3" borderId="43" xfId="0" applyFont="1" applyFill="1" applyBorder="1" applyAlignment="1" applyProtection="1">
      <alignment horizontal="left"/>
    </xf>
    <xf numFmtId="49" fontId="5" fillId="0" borderId="45" xfId="0" applyNumberFormat="1" applyFont="1" applyBorder="1" applyAlignment="1">
      <alignment horizontal="center" vertical="center"/>
    </xf>
    <xf numFmtId="49" fontId="5" fillId="0" borderId="47" xfId="0" applyNumberFormat="1" applyFont="1" applyBorder="1" applyAlignment="1">
      <alignment horizontal="center" vertical="center"/>
    </xf>
    <xf numFmtId="0" fontId="12" fillId="3" borderId="44" xfId="0" applyFont="1" applyFill="1" applyBorder="1" applyAlignment="1" applyProtection="1">
      <alignment horizontal="left"/>
    </xf>
    <xf numFmtId="0" fontId="5" fillId="0" borderId="49" xfId="0" applyFont="1" applyBorder="1" applyAlignment="1">
      <alignment horizontal="center"/>
    </xf>
    <xf numFmtId="49" fontId="5" fillId="0" borderId="74" xfId="0" applyNumberFormat="1" applyFont="1" applyBorder="1" applyAlignment="1">
      <alignment horizontal="center" vertical="center"/>
    </xf>
    <xf numFmtId="0" fontId="5" fillId="3" borderId="42" xfId="4" applyFont="1" applyFill="1" applyBorder="1" applyAlignment="1" applyProtection="1">
      <alignment vertical="center"/>
    </xf>
    <xf numFmtId="0" fontId="8" fillId="3" borderId="43" xfId="4" applyFont="1" applyFill="1" applyBorder="1" applyAlignment="1" applyProtection="1">
      <alignment horizontal="left" vertical="center"/>
    </xf>
    <xf numFmtId="0" fontId="5" fillId="3" borderId="43" xfId="4" applyFont="1" applyFill="1" applyBorder="1" applyAlignment="1" applyProtection="1">
      <alignment vertical="center"/>
    </xf>
    <xf numFmtId="0" fontId="5" fillId="3" borderId="44" xfId="4" applyFont="1" applyFill="1" applyBorder="1" applyAlignment="1" applyProtection="1">
      <alignment horizontal="center" vertical="center"/>
    </xf>
    <xf numFmtId="0" fontId="4" fillId="0" borderId="48" xfId="4" applyFont="1" applyFill="1" applyBorder="1" applyAlignment="1" applyProtection="1">
      <alignment vertical="center"/>
    </xf>
    <xf numFmtId="0" fontId="18" fillId="0" borderId="3" xfId="0" applyFont="1" applyBorder="1" applyAlignment="1">
      <alignment horizontal="center" vertical="center" wrapText="1"/>
    </xf>
    <xf numFmtId="49" fontId="11" fillId="3" borderId="42" xfId="6" applyNumberFormat="1" applyFont="1" applyFill="1" applyBorder="1" applyAlignment="1">
      <alignment horizontal="center"/>
    </xf>
    <xf numFmtId="0" fontId="16" fillId="3" borderId="43" xfId="6" applyFont="1" applyFill="1" applyBorder="1"/>
    <xf numFmtId="0" fontId="11" fillId="3" borderId="43" xfId="6" applyFont="1" applyFill="1" applyBorder="1"/>
    <xf numFmtId="0" fontId="11" fillId="3" borderId="44" xfId="6" applyFont="1" applyFill="1" applyBorder="1"/>
    <xf numFmtId="0" fontId="99" fillId="0" borderId="0" xfId="0" applyFont="1"/>
    <xf numFmtId="167" fontId="5" fillId="5" borderId="76" xfId="5" applyNumberFormat="1" applyFont="1" applyFill="1" applyBorder="1" applyProtection="1">
      <protection locked="0"/>
    </xf>
    <xf numFmtId="167" fontId="5" fillId="5" borderId="73" xfId="5" applyNumberFormat="1" applyFont="1" applyFill="1" applyBorder="1" applyProtection="1">
      <protection locked="0"/>
    </xf>
    <xf numFmtId="49" fontId="12" fillId="3" borderId="31" xfId="0" applyNumberFormat="1" applyFont="1" applyFill="1" applyBorder="1" applyAlignment="1" applyProtection="1">
      <alignment horizontal="center"/>
    </xf>
    <xf numFmtId="0" fontId="12" fillId="3" borderId="68" xfId="0" applyFont="1" applyFill="1" applyBorder="1" applyAlignment="1" applyProtection="1">
      <alignment horizontal="left"/>
    </xf>
    <xf numFmtId="0" fontId="12" fillId="3" borderId="68" xfId="0" applyFont="1" applyFill="1" applyBorder="1" applyAlignment="1" applyProtection="1">
      <alignment horizontal="center"/>
    </xf>
    <xf numFmtId="0" fontId="12" fillId="3" borderId="33" xfId="0" applyFont="1" applyFill="1" applyBorder="1" applyAlignment="1" applyProtection="1">
      <alignment horizontal="center"/>
    </xf>
    <xf numFmtId="49" fontId="12" fillId="3" borderId="36" xfId="0" applyNumberFormat="1" applyFont="1" applyFill="1" applyBorder="1" applyAlignment="1" applyProtection="1">
      <alignment horizontal="center"/>
    </xf>
    <xf numFmtId="0" fontId="5" fillId="3" borderId="8" xfId="0" applyFont="1" applyFill="1" applyBorder="1" applyAlignment="1" applyProtection="1">
      <alignment horizontal="center"/>
    </xf>
    <xf numFmtId="0" fontId="12" fillId="3" borderId="8" xfId="0" applyFont="1" applyFill="1" applyBorder="1" applyAlignment="1" applyProtection="1">
      <alignment horizontal="center"/>
    </xf>
    <xf numFmtId="0" fontId="12" fillId="3" borderId="37" xfId="0" applyFont="1" applyFill="1" applyBorder="1" applyAlignment="1" applyProtection="1">
      <alignment horizontal="center" vertical="top"/>
    </xf>
    <xf numFmtId="49" fontId="16" fillId="0" borderId="0" xfId="0" applyNumberFormat="1" applyFont="1" applyAlignment="1">
      <alignment horizontal="left"/>
    </xf>
    <xf numFmtId="49" fontId="30" fillId="0" borderId="0" xfId="0" applyNumberFormat="1" applyFont="1" applyAlignment="1">
      <alignment horizontal="center"/>
    </xf>
    <xf numFmtId="0" fontId="15" fillId="3" borderId="44" xfId="0" quotePrefix="1" applyFont="1" applyFill="1" applyBorder="1" applyAlignment="1">
      <alignment horizontal="center" vertical="top" wrapText="1"/>
    </xf>
    <xf numFmtId="0" fontId="5" fillId="0" borderId="1" xfId="0" applyFont="1" applyBorder="1" applyAlignment="1">
      <alignment vertical="center" wrapText="1"/>
    </xf>
    <xf numFmtId="2" fontId="5"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Fill="1" applyBorder="1" applyAlignment="1">
      <alignment vertical="center" wrapText="1"/>
    </xf>
    <xf numFmtId="0" fontId="5" fillId="0" borderId="1" xfId="0" applyFont="1" applyBorder="1" applyAlignment="1">
      <alignment horizontal="center" vertical="center" wrapText="1"/>
    </xf>
    <xf numFmtId="0" fontId="18" fillId="0" borderId="48" xfId="0" applyFont="1" applyFill="1" applyBorder="1" applyAlignment="1">
      <alignment vertical="center" wrapText="1"/>
    </xf>
    <xf numFmtId="0" fontId="5" fillId="0" borderId="4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0" xfId="0" applyFont="1" applyFill="1" applyBorder="1" applyAlignment="1">
      <alignment vertical="top" wrapText="1"/>
    </xf>
    <xf numFmtId="0" fontId="5" fillId="0" borderId="0" xfId="0" applyFont="1" applyBorder="1" applyAlignment="1">
      <alignment horizontal="center" vertical="top" wrapText="1"/>
    </xf>
    <xf numFmtId="0" fontId="5" fillId="91" borderId="42" xfId="6" applyFont="1" applyFill="1" applyBorder="1" applyAlignment="1">
      <alignment horizontal="left"/>
    </xf>
    <xf numFmtId="0" fontId="5" fillId="0" borderId="45" xfId="6" applyFont="1" applyFill="1" applyBorder="1" applyAlignment="1">
      <alignment horizontal="center"/>
    </xf>
    <xf numFmtId="0" fontId="5" fillId="0" borderId="1" xfId="0" applyFont="1" applyFill="1" applyBorder="1" applyAlignment="1">
      <alignment horizontal="center" vertical="top" wrapText="1"/>
    </xf>
    <xf numFmtId="2" fontId="5" fillId="0" borderId="45" xfId="6" applyNumberFormat="1" applyFont="1" applyFill="1" applyBorder="1" applyAlignment="1">
      <alignment horizontal="center"/>
    </xf>
    <xf numFmtId="49" fontId="5" fillId="0" borderId="47" xfId="0" applyNumberFormat="1" applyFont="1" applyBorder="1" applyAlignment="1">
      <alignment horizontal="center"/>
    </xf>
    <xf numFmtId="0" fontId="18" fillId="0" borderId="48" xfId="0" applyFont="1" applyBorder="1" applyAlignment="1">
      <alignment vertical="center" wrapText="1"/>
    </xf>
    <xf numFmtId="0" fontId="5" fillId="0" borderId="48" xfId="0" applyFont="1" applyBorder="1" applyAlignment="1">
      <alignment horizontal="center" vertical="top" wrapText="1"/>
    </xf>
    <xf numFmtId="0" fontId="18" fillId="0" borderId="48" xfId="0" applyFont="1" applyFill="1" applyBorder="1" applyAlignment="1">
      <alignment horizontal="center" vertical="top" wrapText="1"/>
    </xf>
    <xf numFmtId="0" fontId="5" fillId="0" borderId="45" xfId="6" applyFont="1" applyFill="1" applyBorder="1" applyAlignment="1">
      <alignment horizontal="center" vertical="center"/>
    </xf>
    <xf numFmtId="2" fontId="5" fillId="0" borderId="45" xfId="6" applyNumberFormat="1" applyFont="1" applyFill="1" applyBorder="1" applyAlignment="1">
      <alignment horizontal="center" vertical="center"/>
    </xf>
    <xf numFmtId="165" fontId="18" fillId="2" borderId="47" xfId="0" applyNumberFormat="1" applyFont="1" applyFill="1" applyBorder="1" applyAlignment="1">
      <alignment horizontal="center" vertical="center" wrapText="1"/>
    </xf>
    <xf numFmtId="0" fontId="5" fillId="0" borderId="16" xfId="2" applyBorder="1" applyProtection="1">
      <protection locked="0"/>
    </xf>
    <xf numFmtId="0" fontId="5" fillId="0" borderId="23" xfId="2" applyBorder="1" applyProtection="1">
      <protection locked="0"/>
    </xf>
    <xf numFmtId="0" fontId="5" fillId="0" borderId="17" xfId="2" applyBorder="1" applyProtection="1">
      <protection locked="0"/>
    </xf>
    <xf numFmtId="0" fontId="5" fillId="0" borderId="20" xfId="2" quotePrefix="1" applyBorder="1" applyAlignment="1" applyProtection="1">
      <alignment horizontal="left"/>
      <protection locked="0"/>
    </xf>
    <xf numFmtId="0" fontId="5" fillId="0" borderId="0" xfId="2" applyProtection="1">
      <protection locked="0"/>
    </xf>
    <xf numFmtId="0" fontId="5" fillId="0" borderId="0" xfId="2" quotePrefix="1" applyAlignment="1" applyProtection="1">
      <alignment horizontal="left"/>
      <protection locked="0"/>
    </xf>
    <xf numFmtId="0" fontId="5" fillId="0" borderId="21" xfId="2" applyBorder="1" applyProtection="1">
      <protection locked="0"/>
    </xf>
    <xf numFmtId="0" fontId="5" fillId="0" borderId="20" xfId="2" applyBorder="1" applyProtection="1">
      <protection locked="0"/>
    </xf>
    <xf numFmtId="0" fontId="5" fillId="0" borderId="0" xfId="2" applyAlignment="1" applyProtection="1">
      <alignment horizontal="left"/>
      <protection locked="0"/>
    </xf>
    <xf numFmtId="0" fontId="5" fillId="0" borderId="40" xfId="2" applyBorder="1" applyProtection="1">
      <protection locked="0"/>
    </xf>
    <xf numFmtId="0" fontId="5" fillId="0" borderId="18" xfId="2" applyBorder="1" applyProtection="1">
      <protection locked="0"/>
    </xf>
    <xf numFmtId="0" fontId="5" fillId="0" borderId="19" xfId="2" applyBorder="1" applyProtection="1">
      <protection locked="0"/>
    </xf>
    <xf numFmtId="49" fontId="30" fillId="0" borderId="0" xfId="0" applyNumberFormat="1" applyFont="1"/>
    <xf numFmtId="0" fontId="30" fillId="0" borderId="0" xfId="0" applyFont="1" applyAlignment="1">
      <alignment horizontal="left"/>
    </xf>
    <xf numFmtId="0" fontId="18" fillId="0" borderId="0" xfId="0" applyFont="1" applyAlignment="1">
      <alignment horizontal="center" vertical="top" wrapText="1"/>
    </xf>
    <xf numFmtId="0" fontId="18" fillId="0" borderId="3" xfId="0" applyFont="1" applyBorder="1" applyAlignment="1">
      <alignment vertical="top" wrapText="1"/>
    </xf>
    <xf numFmtId="164" fontId="18" fillId="0" borderId="0" xfId="0" applyNumberFormat="1" applyFont="1" applyAlignment="1">
      <alignment horizontal="center" vertical="top" wrapText="1"/>
    </xf>
    <xf numFmtId="164" fontId="18" fillId="0" borderId="1" xfId="0" applyNumberFormat="1" applyFont="1" applyBorder="1" applyAlignment="1">
      <alignment horizontal="left" vertical="top" wrapText="1"/>
    </xf>
    <xf numFmtId="0" fontId="15" fillId="0" borderId="2" xfId="0" applyFont="1" applyBorder="1" applyAlignment="1">
      <alignment vertical="top" wrapText="1"/>
    </xf>
    <xf numFmtId="0" fontId="13" fillId="0" borderId="0" xfId="0" applyFont="1"/>
    <xf numFmtId="49" fontId="12" fillId="3" borderId="31" xfId="0" applyNumberFormat="1" applyFont="1" applyFill="1" applyBorder="1" applyAlignment="1" applyProtection="1">
      <alignment horizontal="left"/>
    </xf>
    <xf numFmtId="49" fontId="12" fillId="3" borderId="36" xfId="0" applyNumberFormat="1" applyFont="1" applyFill="1" applyBorder="1" applyAlignment="1" applyProtection="1">
      <alignment horizontal="left"/>
    </xf>
    <xf numFmtId="49" fontId="5" fillId="0" borderId="45" xfId="0" applyNumberFormat="1" applyFont="1" applyBorder="1" applyAlignment="1">
      <alignment horizontal="center"/>
    </xf>
    <xf numFmtId="49" fontId="5" fillId="0" borderId="74" xfId="0" applyNumberFormat="1" applyFont="1" applyBorder="1" applyAlignment="1">
      <alignment horizontal="center"/>
    </xf>
    <xf numFmtId="0" fontId="18" fillId="0" borderId="48" xfId="0" applyFont="1" applyBorder="1" applyAlignment="1">
      <alignment vertical="top" wrapText="1"/>
    </xf>
    <xf numFmtId="0" fontId="18" fillId="0" borderId="48" xfId="0" applyFont="1" applyBorder="1" applyAlignment="1">
      <alignment horizontal="center" vertical="top" wrapText="1"/>
    </xf>
    <xf numFmtId="0" fontId="18" fillId="0" borderId="49" xfId="0" applyFont="1" applyBorder="1" applyAlignment="1">
      <alignment horizontal="center" vertical="top" wrapText="1"/>
    </xf>
    <xf numFmtId="49" fontId="5" fillId="3" borderId="42" xfId="0" applyNumberFormat="1" applyFont="1" applyFill="1" applyBorder="1"/>
    <xf numFmtId="0" fontId="15" fillId="3" borderId="43" xfId="0" applyFont="1" applyFill="1" applyBorder="1" applyAlignment="1">
      <alignment vertical="top" wrapText="1"/>
    </xf>
    <xf numFmtId="0" fontId="15" fillId="3" borderId="44" xfId="0" applyFont="1" applyFill="1" applyBorder="1" applyAlignment="1">
      <alignment vertical="top" wrapText="1"/>
    </xf>
    <xf numFmtId="49" fontId="5" fillId="3" borderId="108" xfId="0" applyNumberFormat="1" applyFont="1" applyFill="1" applyBorder="1"/>
    <xf numFmtId="0" fontId="15" fillId="3" borderId="50" xfId="0" applyFont="1" applyFill="1" applyBorder="1" applyAlignment="1">
      <alignment vertical="top" wrapText="1"/>
    </xf>
    <xf numFmtId="0" fontId="15" fillId="3" borderId="77" xfId="0" applyFont="1" applyFill="1" applyBorder="1" applyAlignment="1">
      <alignment vertical="top" wrapText="1"/>
    </xf>
    <xf numFmtId="49" fontId="18" fillId="0" borderId="45" xfId="0" applyNumberFormat="1" applyFont="1" applyBorder="1" applyAlignment="1">
      <alignment horizontal="center" vertical="top" wrapText="1"/>
    </xf>
    <xf numFmtId="164" fontId="18" fillId="0" borderId="0" xfId="0" applyNumberFormat="1" applyFont="1" applyBorder="1" applyAlignment="1">
      <alignment horizontal="left" vertical="top" wrapText="1"/>
    </xf>
    <xf numFmtId="0" fontId="18" fillId="0" borderId="46" xfId="0" applyFont="1" applyBorder="1" applyAlignment="1">
      <alignment horizontal="center" vertical="top" wrapText="1"/>
    </xf>
    <xf numFmtId="49" fontId="12" fillId="3" borderId="108" xfId="0" applyNumberFormat="1" applyFont="1" applyFill="1" applyBorder="1" applyAlignment="1">
      <alignment horizontal="center"/>
    </xf>
    <xf numFmtId="0" fontId="18" fillId="0" borderId="48" xfId="0" applyFont="1" applyBorder="1" applyAlignment="1">
      <alignment vertical="top"/>
    </xf>
    <xf numFmtId="0" fontId="15" fillId="3" borderId="47" xfId="0" applyFont="1" applyFill="1" applyBorder="1" applyAlignment="1">
      <alignment horizontal="center" vertical="top"/>
    </xf>
    <xf numFmtId="0" fontId="15" fillId="3" borderId="49" xfId="0" applyFont="1" applyFill="1" applyBorder="1" applyAlignment="1">
      <alignment horizontal="center" vertical="top"/>
    </xf>
    <xf numFmtId="164" fontId="18" fillId="5" borderId="42" xfId="0" applyNumberFormat="1" applyFont="1" applyFill="1" applyBorder="1" applyAlignment="1" applyProtection="1">
      <alignment horizontal="center" vertical="top" wrapText="1"/>
      <protection locked="0"/>
    </xf>
    <xf numFmtId="164" fontId="18" fillId="5" borderId="43" xfId="0" applyNumberFormat="1" applyFont="1" applyFill="1" applyBorder="1" applyAlignment="1" applyProtection="1">
      <alignment horizontal="center" vertical="top" wrapText="1"/>
      <protection locked="0"/>
    </xf>
    <xf numFmtId="164" fontId="18" fillId="2" borderId="44" xfId="0" applyNumberFormat="1" applyFont="1" applyFill="1" applyBorder="1" applyAlignment="1">
      <alignment horizontal="center" vertical="top" wrapText="1"/>
    </xf>
    <xf numFmtId="164" fontId="18" fillId="5" borderId="45" xfId="0" applyNumberFormat="1" applyFont="1" applyFill="1" applyBorder="1" applyAlignment="1" applyProtection="1">
      <alignment horizontal="center" vertical="top" wrapText="1"/>
      <protection locked="0"/>
    </xf>
    <xf numFmtId="164" fontId="18" fillId="2" borderId="46" xfId="0" applyNumberFormat="1" applyFont="1" applyFill="1" applyBorder="1" applyAlignment="1">
      <alignment horizontal="center" vertical="top" wrapText="1"/>
    </xf>
    <xf numFmtId="164" fontId="18" fillId="2" borderId="47" xfId="0" applyNumberFormat="1" applyFont="1" applyFill="1" applyBorder="1" applyAlignment="1">
      <alignment horizontal="center" vertical="top" wrapText="1"/>
    </xf>
    <xf numFmtId="164" fontId="18" fillId="2" borderId="48" xfId="0" applyNumberFormat="1" applyFont="1" applyFill="1" applyBorder="1" applyAlignment="1">
      <alignment horizontal="center" vertical="top" wrapText="1"/>
    </xf>
    <xf numFmtId="164" fontId="18" fillId="2" borderId="49" xfId="0" applyNumberFormat="1" applyFont="1" applyFill="1" applyBorder="1" applyAlignment="1">
      <alignment horizontal="center" vertical="top" wrapText="1"/>
    </xf>
    <xf numFmtId="164" fontId="18" fillId="2" borderId="42" xfId="0" applyNumberFormat="1" applyFont="1" applyFill="1" applyBorder="1" applyAlignment="1">
      <alignment horizontal="center" vertical="top" wrapText="1"/>
    </xf>
    <xf numFmtId="164" fontId="18" fillId="2" borderId="45" xfId="0" applyNumberFormat="1" applyFont="1" applyFill="1" applyBorder="1" applyAlignment="1">
      <alignment horizontal="center" vertical="top" wrapText="1"/>
    </xf>
    <xf numFmtId="184" fontId="5" fillId="0" borderId="0" xfId="0" applyNumberFormat="1" applyFont="1" applyFill="1"/>
    <xf numFmtId="49" fontId="5" fillId="0" borderId="45" xfId="0" applyNumberFormat="1" applyFont="1" applyFill="1" applyBorder="1" applyAlignment="1">
      <alignment horizontal="center"/>
    </xf>
    <xf numFmtId="164" fontId="18" fillId="5" borderId="46" xfId="0" applyNumberFormat="1" applyFont="1" applyFill="1" applyBorder="1" applyAlignment="1" applyProtection="1">
      <alignment horizontal="center" vertical="top" wrapText="1"/>
      <protection locked="0"/>
    </xf>
    <xf numFmtId="164" fontId="18" fillId="5" borderId="44" xfId="0" applyNumberFormat="1" applyFont="1" applyFill="1" applyBorder="1" applyAlignment="1" applyProtection="1">
      <alignment horizontal="center" vertical="top" wrapText="1"/>
      <protection locked="0"/>
    </xf>
    <xf numFmtId="164" fontId="18" fillId="5" borderId="48" xfId="0" applyNumberFormat="1" applyFont="1" applyFill="1" applyBorder="1" applyAlignment="1" applyProtection="1">
      <alignment horizontal="center" vertical="top" wrapText="1"/>
      <protection locked="0"/>
    </xf>
    <xf numFmtId="164" fontId="18" fillId="5" borderId="49" xfId="0" applyNumberFormat="1" applyFont="1" applyFill="1" applyBorder="1" applyAlignment="1" applyProtection="1">
      <alignment horizontal="center" vertical="top" wrapText="1"/>
      <protection locked="0"/>
    </xf>
    <xf numFmtId="0" fontId="5" fillId="5" borderId="46" xfId="0" applyFont="1" applyFill="1" applyBorder="1" applyProtection="1">
      <protection locked="0"/>
    </xf>
    <xf numFmtId="0" fontId="5" fillId="5" borderId="49" xfId="0" applyFont="1" applyFill="1" applyBorder="1" applyProtection="1">
      <protection locked="0"/>
    </xf>
    <xf numFmtId="0" fontId="18" fillId="0" borderId="48" xfId="0" applyFont="1" applyFill="1" applyBorder="1" applyAlignment="1">
      <alignment vertical="top" wrapText="1"/>
    </xf>
    <xf numFmtId="164" fontId="18" fillId="2" borderId="76" xfId="0" applyNumberFormat="1" applyFont="1" applyFill="1" applyBorder="1" applyAlignment="1">
      <alignment horizontal="center" vertical="top" wrapText="1"/>
    </xf>
    <xf numFmtId="164" fontId="18" fillId="2" borderId="73" xfId="0" applyNumberFormat="1" applyFont="1" applyFill="1" applyBorder="1" applyAlignment="1">
      <alignment horizontal="center" vertical="top" wrapText="1"/>
    </xf>
    <xf numFmtId="164" fontId="18" fillId="2" borderId="72" xfId="0" applyNumberFormat="1" applyFont="1" applyFill="1" applyBorder="1" applyAlignment="1">
      <alignment horizontal="center" vertical="top" wrapText="1"/>
    </xf>
    <xf numFmtId="184" fontId="5" fillId="0" borderId="0" xfId="0" applyNumberFormat="1" applyFont="1" applyFill="1" applyBorder="1"/>
    <xf numFmtId="0" fontId="5" fillId="5" borderId="44" xfId="0" applyFont="1" applyFill="1" applyBorder="1" applyProtection="1">
      <protection locked="0"/>
    </xf>
    <xf numFmtId="0" fontId="15" fillId="0" borderId="0" xfId="0" applyFont="1" applyAlignment="1" applyProtection="1"/>
    <xf numFmtId="0" fontId="30" fillId="0" borderId="0" xfId="0" applyFont="1" applyAlignment="1" applyProtection="1">
      <alignment horizontal="left"/>
    </xf>
    <xf numFmtId="0" fontId="30" fillId="0" borderId="0" xfId="0" applyFont="1" applyAlignment="1" applyProtection="1">
      <alignment horizontal="center"/>
    </xf>
    <xf numFmtId="0" fontId="15" fillId="0" borderId="0" xfId="0" applyFont="1" applyAlignment="1" applyProtection="1">
      <alignment horizontal="center"/>
    </xf>
    <xf numFmtId="0" fontId="18" fillId="0" borderId="3" xfId="0" applyFont="1" applyBorder="1" applyAlignment="1" applyProtection="1">
      <alignment vertical="top"/>
    </xf>
    <xf numFmtId="0" fontId="18" fillId="0" borderId="1" xfId="0" applyFont="1" applyBorder="1" applyAlignment="1" applyProtection="1">
      <alignment horizontal="center" vertical="top"/>
    </xf>
    <xf numFmtId="0" fontId="18" fillId="0" borderId="1" xfId="0" applyFont="1" applyBorder="1" applyAlignment="1" applyProtection="1">
      <alignment vertical="top"/>
    </xf>
    <xf numFmtId="2" fontId="18" fillId="0" borderId="1" xfId="0" applyNumberFormat="1" applyFont="1" applyBorder="1" applyAlignment="1" applyProtection="1">
      <alignment horizontal="center" vertical="top"/>
    </xf>
    <xf numFmtId="49" fontId="5" fillId="3" borderId="108" xfId="0" applyNumberFormat="1" applyFont="1" applyFill="1" applyBorder="1" applyAlignment="1" applyProtection="1">
      <alignment horizontal="center"/>
    </xf>
    <xf numFmtId="0" fontId="15" fillId="3" borderId="50" xfId="0" applyFont="1" applyFill="1" applyBorder="1" applyAlignment="1" applyProtection="1">
      <alignment vertical="top"/>
    </xf>
    <xf numFmtId="0" fontId="15" fillId="3" borderId="77" xfId="0" applyFont="1" applyFill="1" applyBorder="1" applyAlignment="1" applyProtection="1">
      <alignment vertical="top"/>
    </xf>
    <xf numFmtId="49" fontId="5" fillId="0" borderId="74" xfId="0" applyNumberFormat="1" applyFont="1" applyBorder="1" applyAlignment="1" applyProtection="1">
      <alignment horizontal="center"/>
    </xf>
    <xf numFmtId="0" fontId="18" fillId="0" borderId="46" xfId="0" applyFont="1" applyBorder="1" applyAlignment="1" applyProtection="1">
      <alignment horizontal="center" vertical="top"/>
    </xf>
    <xf numFmtId="49" fontId="5" fillId="0" borderId="45" xfId="0" applyNumberFormat="1" applyFont="1" applyBorder="1" applyAlignment="1" applyProtection="1">
      <alignment horizontal="center"/>
    </xf>
    <xf numFmtId="0" fontId="5" fillId="0" borderId="0" xfId="0" applyFont="1" applyBorder="1" applyAlignment="1" applyProtection="1">
      <alignment horizontal="center"/>
    </xf>
    <xf numFmtId="49" fontId="5" fillId="0" borderId="47" xfId="0" applyNumberFormat="1" applyFont="1" applyBorder="1" applyAlignment="1" applyProtection="1">
      <alignment horizontal="center"/>
    </xf>
    <xf numFmtId="0" fontId="18" fillId="0" borderId="48" xfId="0" applyFont="1" applyBorder="1" applyAlignment="1" applyProtection="1">
      <alignment vertical="top"/>
    </xf>
    <xf numFmtId="0" fontId="18" fillId="0" borderId="48" xfId="0" applyFont="1" applyBorder="1" applyAlignment="1" applyProtection="1">
      <alignment horizontal="center" vertical="top"/>
    </xf>
    <xf numFmtId="0" fontId="18" fillId="0" borderId="49" xfId="0" applyFont="1" applyBorder="1" applyAlignment="1" applyProtection="1">
      <alignment horizontal="center" vertical="top"/>
    </xf>
    <xf numFmtId="0" fontId="14" fillId="0" borderId="48" xfId="0" applyFont="1" applyBorder="1" applyAlignment="1" applyProtection="1">
      <alignment vertical="top"/>
    </xf>
    <xf numFmtId="0" fontId="5" fillId="0" borderId="60" xfId="0" applyFont="1" applyBorder="1" applyAlignment="1" applyProtection="1">
      <alignment horizontal="center"/>
    </xf>
    <xf numFmtId="0" fontId="18" fillId="0" borderId="58" xfId="0" applyFont="1" applyBorder="1" applyAlignment="1" applyProtection="1">
      <alignment vertical="top"/>
    </xf>
    <xf numFmtId="2" fontId="18" fillId="0" borderId="58" xfId="0" applyNumberFormat="1" applyFont="1" applyBorder="1" applyAlignment="1" applyProtection="1">
      <alignment horizontal="center" vertical="top"/>
    </xf>
    <xf numFmtId="0" fontId="18" fillId="0" borderId="58" xfId="0" applyFont="1" applyBorder="1" applyAlignment="1" applyProtection="1">
      <alignment horizontal="center" vertical="top"/>
    </xf>
    <xf numFmtId="0" fontId="18" fillId="0" borderId="59" xfId="0" applyFont="1" applyBorder="1" applyAlignment="1" applyProtection="1">
      <alignment horizontal="center" vertical="top"/>
    </xf>
    <xf numFmtId="0" fontId="15" fillId="3" borderId="47" xfId="0" applyFont="1" applyFill="1" applyBorder="1" applyAlignment="1" applyProtection="1">
      <alignment horizontal="center" vertical="top"/>
    </xf>
    <xf numFmtId="0" fontId="15" fillId="3" borderId="48" xfId="0" applyFont="1" applyFill="1" applyBorder="1" applyAlignment="1" applyProtection="1">
      <alignment horizontal="center" vertical="top"/>
    </xf>
    <xf numFmtId="0" fontId="15" fillId="3" borderId="49" xfId="0" applyFont="1" applyFill="1" applyBorder="1" applyAlignment="1" applyProtection="1">
      <alignment horizontal="center" vertical="top"/>
    </xf>
    <xf numFmtId="0" fontId="12" fillId="3" borderId="77" xfId="0" applyFont="1" applyFill="1" applyBorder="1" applyAlignment="1" applyProtection="1">
      <alignment horizontal="left"/>
    </xf>
    <xf numFmtId="164" fontId="18" fillId="5" borderId="42" xfId="0" applyNumberFormat="1" applyFont="1" applyFill="1" applyBorder="1" applyAlignment="1" applyProtection="1">
      <alignment horizontal="center" vertical="top"/>
      <protection locked="0"/>
    </xf>
    <xf numFmtId="164" fontId="18" fillId="5" borderId="43" xfId="0" applyNumberFormat="1" applyFont="1" applyFill="1" applyBorder="1" applyAlignment="1" applyProtection="1">
      <alignment horizontal="center" vertical="top"/>
      <protection locked="0"/>
    </xf>
    <xf numFmtId="164" fontId="18" fillId="2" borderId="44" xfId="0" applyNumberFormat="1" applyFont="1" applyFill="1" applyBorder="1" applyAlignment="1" applyProtection="1">
      <alignment horizontal="center" vertical="top"/>
    </xf>
    <xf numFmtId="164" fontId="18" fillId="5" borderId="45" xfId="0" applyNumberFormat="1" applyFont="1" applyFill="1" applyBorder="1" applyAlignment="1" applyProtection="1">
      <alignment horizontal="center" vertical="top"/>
      <protection locked="0"/>
    </xf>
    <xf numFmtId="164" fontId="18" fillId="2" borderId="46" xfId="0" applyNumberFormat="1" applyFont="1" applyFill="1" applyBorder="1" applyAlignment="1" applyProtection="1">
      <alignment horizontal="center" vertical="top"/>
    </xf>
    <xf numFmtId="164" fontId="18" fillId="2" borderId="47" xfId="0" applyNumberFormat="1" applyFont="1" applyFill="1" applyBorder="1" applyAlignment="1" applyProtection="1">
      <alignment horizontal="center" vertical="top"/>
    </xf>
    <xf numFmtId="164" fontId="18" fillId="2" borderId="48" xfId="0" applyNumberFormat="1" applyFont="1" applyFill="1" applyBorder="1" applyAlignment="1" applyProtection="1">
      <alignment horizontal="center" vertical="top"/>
    </xf>
    <xf numFmtId="164" fontId="18" fillId="2" borderId="49" xfId="0" applyNumberFormat="1" applyFont="1" applyFill="1" applyBorder="1" applyAlignment="1" applyProtection="1">
      <alignment horizontal="center" vertical="top"/>
    </xf>
    <xf numFmtId="164" fontId="18" fillId="2" borderId="47" xfId="0" applyNumberFormat="1" applyFont="1" applyFill="1" applyBorder="1" applyAlignment="1">
      <alignment horizontal="center" vertical="top"/>
    </xf>
    <xf numFmtId="164" fontId="18" fillId="2" borderId="49" xfId="0" applyNumberFormat="1" applyFont="1" applyFill="1" applyBorder="1" applyAlignment="1">
      <alignment horizontal="center" vertical="top"/>
    </xf>
    <xf numFmtId="164" fontId="18" fillId="2" borderId="60" xfId="0" applyNumberFormat="1" applyFont="1" applyFill="1" applyBorder="1" applyAlignment="1" applyProtection="1">
      <alignment horizontal="center" vertical="top"/>
    </xf>
    <xf numFmtId="164" fontId="18" fillId="2" borderId="58" xfId="0" applyNumberFormat="1" applyFont="1" applyFill="1" applyBorder="1" applyAlignment="1" applyProtection="1">
      <alignment horizontal="center" vertical="top"/>
    </xf>
    <xf numFmtId="164" fontId="18" fillId="2" borderId="59" xfId="0" applyNumberFormat="1" applyFont="1" applyFill="1" applyBorder="1" applyAlignment="1" applyProtection="1">
      <alignment horizontal="center" vertical="top"/>
    </xf>
    <xf numFmtId="0" fontId="18" fillId="0" borderId="48" xfId="0" applyFont="1" applyFill="1" applyBorder="1" applyAlignment="1" applyProtection="1">
      <alignment vertical="top"/>
    </xf>
    <xf numFmtId="49" fontId="5" fillId="0" borderId="42" xfId="0" applyNumberFormat="1" applyFont="1" applyBorder="1" applyAlignment="1">
      <alignment horizontal="center" vertical="center"/>
    </xf>
    <xf numFmtId="0" fontId="18" fillId="0" borderId="3" xfId="0" applyFont="1" applyFill="1" applyBorder="1" applyAlignment="1">
      <alignment vertical="center" wrapText="1"/>
    </xf>
    <xf numFmtId="0" fontId="18" fillId="0" borderId="75" xfId="0" applyFont="1" applyBorder="1" applyAlignment="1">
      <alignment horizontal="center" vertical="top" wrapText="1"/>
    </xf>
    <xf numFmtId="165" fontId="18" fillId="5" borderId="42" xfId="0" applyNumberFormat="1" applyFont="1" applyFill="1" applyBorder="1" applyAlignment="1" applyProtection="1">
      <alignment horizontal="center" vertical="top" wrapText="1"/>
      <protection locked="0"/>
    </xf>
    <xf numFmtId="165" fontId="18" fillId="5" borderId="45" xfId="0" applyNumberFormat="1" applyFont="1" applyFill="1" applyBorder="1" applyAlignment="1" applyProtection="1">
      <alignment horizontal="center" vertical="top" wrapText="1"/>
      <protection locked="0"/>
    </xf>
    <xf numFmtId="0" fontId="18" fillId="0" borderId="1" xfId="0" applyFont="1" applyBorder="1" applyAlignment="1">
      <alignment horizontal="left" vertical="center" wrapText="1"/>
    </xf>
    <xf numFmtId="164" fontId="18" fillId="5" borderId="1" xfId="0" applyNumberFormat="1" applyFont="1" applyFill="1" applyBorder="1" applyAlignment="1" applyProtection="1">
      <alignment horizontal="left" vertical="center" wrapText="1"/>
      <protection locked="0"/>
    </xf>
    <xf numFmtId="164" fontId="18" fillId="5" borderId="48" xfId="0" applyNumberFormat="1" applyFont="1" applyFill="1" applyBorder="1" applyAlignment="1" applyProtection="1">
      <alignment horizontal="left" vertical="center" wrapText="1"/>
      <protection locked="0"/>
    </xf>
    <xf numFmtId="165" fontId="18" fillId="5" borderId="47" xfId="0" applyNumberFormat="1" applyFont="1" applyFill="1" applyBorder="1" applyAlignment="1" applyProtection="1">
      <alignment horizontal="center" vertical="top" wrapText="1"/>
      <protection locked="0"/>
    </xf>
    <xf numFmtId="0" fontId="18" fillId="0" borderId="43" xfId="0" applyFont="1" applyBorder="1" applyAlignment="1">
      <alignment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top" wrapText="1"/>
    </xf>
    <xf numFmtId="165" fontId="18" fillId="2" borderId="42" xfId="0" applyNumberFormat="1" applyFont="1" applyFill="1" applyBorder="1" applyAlignment="1">
      <alignment horizontal="center" vertical="center" wrapText="1"/>
    </xf>
    <xf numFmtId="164" fontId="18" fillId="2" borderId="43" xfId="0" applyNumberFormat="1" applyFont="1" applyFill="1" applyBorder="1" applyAlignment="1">
      <alignment horizontal="center" vertical="center" wrapText="1"/>
    </xf>
    <xf numFmtId="165" fontId="18" fillId="2" borderId="77" xfId="0" applyNumberFormat="1" applyFont="1" applyFill="1" applyBorder="1" applyAlignment="1">
      <alignment horizontal="center" vertical="center" wrapText="1"/>
    </xf>
    <xf numFmtId="0" fontId="5" fillId="0" borderId="1" xfId="0" applyFont="1" applyBorder="1" applyAlignment="1">
      <alignment vertical="center"/>
    </xf>
    <xf numFmtId="0" fontId="5" fillId="93" borderId="1" xfId="0" applyFont="1" applyFill="1" applyBorder="1"/>
    <xf numFmtId="165" fontId="18" fillId="2" borderId="78" xfId="0" applyNumberFormat="1" applyFont="1" applyFill="1" applyBorder="1" applyAlignment="1">
      <alignment horizontal="center" vertical="center" wrapText="1"/>
    </xf>
    <xf numFmtId="0" fontId="5" fillId="93" borderId="45" xfId="0" applyFont="1" applyFill="1" applyBorder="1"/>
    <xf numFmtId="0" fontId="5" fillId="0" borderId="48" xfId="0" applyFont="1" applyBorder="1" applyAlignment="1">
      <alignment vertical="center"/>
    </xf>
    <xf numFmtId="0" fontId="5" fillId="93" borderId="48" xfId="0" applyFont="1" applyFill="1" applyBorder="1"/>
    <xf numFmtId="165" fontId="18" fillId="2" borderId="79" xfId="0" applyNumberFormat="1" applyFont="1" applyFill="1" applyBorder="1" applyAlignment="1">
      <alignment horizontal="center" vertical="center" wrapText="1"/>
    </xf>
    <xf numFmtId="49" fontId="140" fillId="0" borderId="0" xfId="2" applyNumberFormat="1" applyFont="1" applyFill="1" applyAlignment="1" applyProtection="1">
      <alignment horizontal="left"/>
    </xf>
    <xf numFmtId="0" fontId="99" fillId="0" borderId="0" xfId="4" applyFont="1" applyAlignment="1" applyProtection="1">
      <alignment vertical="center"/>
    </xf>
    <xf numFmtId="166" fontId="99" fillId="0" borderId="0" xfId="4" applyNumberFormat="1" applyFont="1" applyAlignment="1" applyProtection="1">
      <alignment vertical="center"/>
    </xf>
    <xf numFmtId="0" fontId="143" fillId="0" borderId="0" xfId="4" applyFont="1" applyBorder="1" applyAlignment="1" applyProtection="1">
      <alignment vertical="center"/>
    </xf>
    <xf numFmtId="0" fontId="140" fillId="0" borderId="0" xfId="4" applyFont="1" applyBorder="1" applyAlignment="1" applyProtection="1">
      <alignment vertical="center"/>
    </xf>
    <xf numFmtId="0" fontId="99" fillId="0" borderId="0" xfId="4" applyFont="1" applyBorder="1" applyAlignment="1" applyProtection="1">
      <alignment vertical="center"/>
    </xf>
    <xf numFmtId="166" fontId="99" fillId="0" borderId="0" xfId="4" applyNumberFormat="1" applyFont="1" applyBorder="1" applyAlignment="1" applyProtection="1">
      <alignment vertical="center"/>
    </xf>
    <xf numFmtId="0" fontId="99" fillId="0" borderId="0" xfId="4" applyFont="1" applyFill="1" applyBorder="1" applyAlignment="1" applyProtection="1">
      <alignment vertical="center"/>
    </xf>
    <xf numFmtId="166" fontId="99" fillId="0" borderId="0" xfId="4" applyNumberFormat="1" applyFont="1" applyFill="1" applyBorder="1" applyAlignment="1" applyProtection="1">
      <alignment vertical="center"/>
    </xf>
    <xf numFmtId="0" fontId="140" fillId="0" borderId="0" xfId="4" applyFont="1" applyFill="1" applyBorder="1" applyAlignment="1" applyProtection="1">
      <alignment horizontal="left" vertical="center"/>
    </xf>
    <xf numFmtId="0" fontId="99" fillId="0" borderId="0" xfId="4" applyNumberFormat="1" applyFont="1" applyBorder="1" applyAlignment="1" applyProtection="1">
      <alignment vertical="center"/>
    </xf>
    <xf numFmtId="0" fontId="99" fillId="0" borderId="8" xfId="4" applyNumberFormat="1" applyFont="1" applyBorder="1" applyAlignment="1" applyProtection="1">
      <alignment horizontal="center" vertical="center"/>
    </xf>
    <xf numFmtId="0" fontId="99" fillId="0" borderId="9" xfId="4" applyNumberFormat="1" applyFont="1" applyBorder="1" applyAlignment="1" applyProtection="1">
      <alignment vertical="center"/>
    </xf>
    <xf numFmtId="0" fontId="99" fillId="0" borderId="10" xfId="4" applyNumberFormat="1" applyFont="1" applyBorder="1" applyAlignment="1" applyProtection="1">
      <alignment horizontal="center" vertical="center"/>
    </xf>
    <xf numFmtId="0" fontId="99" fillId="0" borderId="9" xfId="4" applyNumberFormat="1" applyFont="1" applyBorder="1" applyAlignment="1" applyProtection="1">
      <alignment horizontal="center" vertical="center"/>
    </xf>
    <xf numFmtId="0" fontId="99" fillId="0" borderId="2" xfId="4" applyNumberFormat="1" applyFont="1" applyBorder="1" applyAlignment="1" applyProtection="1">
      <alignment horizontal="center" vertical="center" wrapText="1"/>
    </xf>
    <xf numFmtId="0" fontId="99" fillId="0" borderId="0" xfId="4" applyNumberFormat="1" applyFont="1" applyAlignment="1" applyProtection="1">
      <alignment vertical="center"/>
    </xf>
    <xf numFmtId="166" fontId="140" fillId="0" borderId="12" xfId="4" applyNumberFormat="1" applyFont="1" applyBorder="1" applyAlignment="1" applyProtection="1">
      <alignment horizontal="center" vertical="center"/>
    </xf>
    <xf numFmtId="166" fontId="99" fillId="0" borderId="13" xfId="4" applyNumberFormat="1" applyFont="1" applyBorder="1" applyAlignment="1" applyProtection="1">
      <alignment horizontal="center" vertical="center"/>
    </xf>
    <xf numFmtId="166" fontId="99" fillId="0" borderId="14" xfId="4" applyNumberFormat="1" applyFont="1" applyBorder="1" applyAlignment="1" applyProtection="1">
      <alignment vertical="center"/>
    </xf>
    <xf numFmtId="166" fontId="140" fillId="0" borderId="14" xfId="4" applyNumberFormat="1" applyFont="1" applyBorder="1" applyAlignment="1" applyProtection="1">
      <alignment horizontal="center" vertical="center"/>
    </xf>
    <xf numFmtId="166" fontId="99" fillId="0" borderId="14" xfId="4" applyNumberFormat="1" applyFont="1" applyBorder="1" applyAlignment="1" applyProtection="1">
      <alignment horizontal="center" vertical="center"/>
    </xf>
    <xf numFmtId="0" fontId="99" fillId="0" borderId="14" xfId="4" applyFont="1" applyBorder="1" applyAlignment="1" applyProtection="1">
      <alignment horizontal="center" vertical="center"/>
    </xf>
    <xf numFmtId="166" fontId="99" fillId="0" borderId="15" xfId="4" applyNumberFormat="1" applyFont="1" applyBorder="1" applyAlignment="1" applyProtection="1">
      <alignment horizontal="center" vertical="center"/>
    </xf>
    <xf numFmtId="0" fontId="99" fillId="0" borderId="0" xfId="4" applyFont="1" applyBorder="1" applyAlignment="1" applyProtection="1">
      <alignment horizontal="center" vertical="center"/>
    </xf>
    <xf numFmtId="166" fontId="99" fillId="0" borderId="16" xfId="4" applyNumberFormat="1" applyFont="1" applyBorder="1" applyAlignment="1" applyProtection="1">
      <alignment horizontal="center" vertical="center" wrapText="1"/>
    </xf>
    <xf numFmtId="0" fontId="99" fillId="0" borderId="17" xfId="4" applyFont="1" applyBorder="1" applyAlignment="1" applyProtection="1">
      <alignment horizontal="center" vertical="center" wrapText="1"/>
    </xf>
    <xf numFmtId="0" fontId="99" fillId="0" borderId="18" xfId="4" applyFont="1" applyBorder="1" applyAlignment="1" applyProtection="1">
      <alignment vertical="center"/>
    </xf>
    <xf numFmtId="166" fontId="99" fillId="0" borderId="38" xfId="4" applyNumberFormat="1" applyFont="1" applyBorder="1" applyAlignment="1" applyProtection="1">
      <alignment horizontal="center" vertical="center"/>
    </xf>
    <xf numFmtId="0" fontId="140" fillId="0" borderId="14" xfId="4" applyFont="1" applyBorder="1" applyAlignment="1" applyProtection="1">
      <alignment horizontal="center" vertical="center"/>
    </xf>
    <xf numFmtId="0" fontId="140" fillId="0" borderId="18" xfId="4" applyFont="1" applyBorder="1" applyAlignment="1" applyProtection="1">
      <alignment horizontal="center" vertical="center"/>
    </xf>
    <xf numFmtId="166" fontId="99" fillId="0" borderId="19" xfId="4" applyNumberFormat="1" applyFont="1" applyBorder="1" applyAlignment="1" applyProtection="1">
      <alignment horizontal="center" vertical="center"/>
    </xf>
    <xf numFmtId="0" fontId="99" fillId="0" borderId="0" xfId="4" applyFont="1" applyFill="1" applyBorder="1" applyAlignment="1" applyProtection="1">
      <alignment horizontal="center" vertical="center"/>
    </xf>
    <xf numFmtId="166" fontId="99" fillId="0" borderId="12" xfId="4" applyNumberFormat="1" applyFont="1" applyFill="1" applyBorder="1" applyAlignment="1" applyProtection="1">
      <alignment horizontal="center" vertical="center"/>
    </xf>
    <xf numFmtId="166" fontId="99" fillId="0" borderId="20" xfId="4" applyNumberFormat="1" applyFont="1" applyBorder="1" applyAlignment="1" applyProtection="1">
      <alignment horizontal="center" vertical="center" wrapText="1"/>
    </xf>
    <xf numFmtId="0" fontId="99" fillId="0" borderId="21" xfId="4" applyFont="1" applyBorder="1" applyAlignment="1" applyProtection="1">
      <alignment horizontal="center" vertical="center" wrapText="1"/>
    </xf>
    <xf numFmtId="0" fontId="140" fillId="3" borderId="22" xfId="4" applyFont="1" applyFill="1" applyBorder="1" applyAlignment="1" applyProtection="1">
      <alignment horizontal="center" vertical="center"/>
    </xf>
    <xf numFmtId="0" fontId="140" fillId="3" borderId="23" xfId="4" applyFont="1" applyFill="1" applyBorder="1" applyAlignment="1" applyProtection="1">
      <alignment horizontal="left" vertical="center"/>
    </xf>
    <xf numFmtId="0" fontId="140" fillId="3" borderId="24" xfId="4" applyFont="1" applyFill="1" applyBorder="1" applyAlignment="1" applyProtection="1">
      <alignment horizontal="center" vertical="center"/>
    </xf>
    <xf numFmtId="0" fontId="140" fillId="3" borderId="17" xfId="4" applyFont="1" applyFill="1" applyBorder="1" applyAlignment="1" applyProtection="1">
      <alignment horizontal="center" vertical="center"/>
    </xf>
    <xf numFmtId="166" fontId="140" fillId="3" borderId="25" xfId="4" applyNumberFormat="1" applyFont="1" applyFill="1" applyBorder="1" applyAlignment="1" applyProtection="1">
      <alignment horizontal="center" vertical="center"/>
    </xf>
    <xf numFmtId="0" fontId="140" fillId="0" borderId="0" xfId="4" applyFont="1" applyFill="1" applyBorder="1" applyAlignment="1" applyProtection="1">
      <alignment vertical="center"/>
    </xf>
    <xf numFmtId="166" fontId="140" fillId="3" borderId="16" xfId="4" applyNumberFormat="1" applyFont="1" applyFill="1" applyBorder="1" applyAlignment="1" applyProtection="1">
      <alignment horizontal="center" vertical="center" wrapText="1"/>
    </xf>
    <xf numFmtId="0" fontId="99" fillId="3" borderId="17" xfId="4" applyFont="1" applyFill="1" applyBorder="1" applyAlignment="1" applyProtection="1">
      <alignment horizontal="center" vertical="center" wrapText="1"/>
    </xf>
    <xf numFmtId="0" fontId="140" fillId="3" borderId="27" xfId="4" applyFont="1" applyFill="1" applyBorder="1" applyAlignment="1" applyProtection="1">
      <alignment horizontal="center" vertical="center"/>
    </xf>
    <xf numFmtId="0" fontId="140" fillId="3" borderId="0" xfId="4" applyFont="1" applyFill="1" applyBorder="1" applyAlignment="1" applyProtection="1">
      <alignment vertical="center"/>
    </xf>
    <xf numFmtId="0" fontId="140" fillId="3" borderId="28" xfId="4" applyFont="1" applyFill="1" applyBorder="1" applyAlignment="1" applyProtection="1">
      <alignment horizontal="center" vertical="center"/>
    </xf>
    <xf numFmtId="0" fontId="140" fillId="3" borderId="21" xfId="4" applyFont="1" applyFill="1" applyBorder="1" applyAlignment="1" applyProtection="1">
      <alignment horizontal="center" vertical="center"/>
    </xf>
    <xf numFmtId="166" fontId="140" fillId="3" borderId="26" xfId="4" applyNumberFormat="1" applyFont="1" applyFill="1" applyBorder="1" applyAlignment="1" applyProtection="1">
      <alignment horizontal="center" vertical="center"/>
    </xf>
    <xf numFmtId="166" fontId="140" fillId="3" borderId="26" xfId="4" applyNumberFormat="1" applyFont="1" applyFill="1" applyBorder="1" applyAlignment="1" applyProtection="1">
      <alignment horizontal="center" vertical="center" wrapText="1"/>
    </xf>
    <xf numFmtId="0" fontId="140" fillId="0" borderId="0" xfId="4" applyFont="1" applyFill="1" applyBorder="1" applyAlignment="1" applyProtection="1">
      <alignment horizontal="center" vertical="center" wrapText="1"/>
    </xf>
    <xf numFmtId="166" fontId="140" fillId="3" borderId="32" xfId="4" applyNumberFormat="1" applyFont="1" applyFill="1" applyBorder="1" applyAlignment="1" applyProtection="1">
      <alignment horizontal="center" vertical="center" wrapText="1"/>
    </xf>
    <xf numFmtId="166" fontId="140" fillId="3" borderId="20" xfId="4" applyNumberFormat="1" applyFont="1" applyFill="1" applyBorder="1" applyAlignment="1" applyProtection="1">
      <alignment horizontal="center" vertical="center" wrapText="1"/>
    </xf>
    <xf numFmtId="0" fontId="99" fillId="3" borderId="21" xfId="4" applyFont="1" applyFill="1" applyBorder="1" applyAlignment="1" applyProtection="1">
      <alignment horizontal="center" vertical="center" wrapText="1"/>
    </xf>
    <xf numFmtId="0" fontId="140" fillId="3" borderId="34" xfId="4" applyFont="1" applyFill="1" applyBorder="1" applyAlignment="1" applyProtection="1">
      <alignment horizontal="center" vertical="center"/>
    </xf>
    <xf numFmtId="0" fontId="140" fillId="3" borderId="18" xfId="4" applyFont="1" applyFill="1" applyBorder="1" applyAlignment="1" applyProtection="1">
      <alignment horizontal="center" vertical="center"/>
    </xf>
    <xf numFmtId="0" fontId="140" fillId="3" borderId="35" xfId="4" applyFont="1" applyFill="1" applyBorder="1" applyAlignment="1" applyProtection="1">
      <alignment horizontal="center" vertical="center"/>
    </xf>
    <xf numFmtId="0" fontId="140" fillId="3" borderId="19" xfId="4" applyFont="1" applyFill="1" applyBorder="1" applyAlignment="1" applyProtection="1">
      <alignment horizontal="center" vertical="center"/>
    </xf>
    <xf numFmtId="166" fontId="140" fillId="3" borderId="38" xfId="4" applyNumberFormat="1" applyFont="1" applyFill="1" applyBorder="1" applyAlignment="1" applyProtection="1">
      <alignment horizontal="center" vertical="center"/>
    </xf>
    <xf numFmtId="0" fontId="140" fillId="0" borderId="0" xfId="4" applyFont="1" applyFill="1" applyBorder="1" applyAlignment="1" applyProtection="1">
      <alignment horizontal="center" vertical="center"/>
    </xf>
    <xf numFmtId="166" fontId="140" fillId="3" borderId="39" xfId="4" applyNumberFormat="1" applyFont="1" applyFill="1" applyBorder="1" applyAlignment="1" applyProtection="1">
      <alignment horizontal="center" vertical="center"/>
    </xf>
    <xf numFmtId="166" fontId="140" fillId="3" borderId="40" xfId="4" applyNumberFormat="1" applyFont="1" applyFill="1" applyBorder="1" applyAlignment="1" applyProtection="1">
      <alignment horizontal="center" vertical="center"/>
    </xf>
    <xf numFmtId="0" fontId="140" fillId="3" borderId="41" xfId="4" applyFont="1" applyFill="1" applyBorder="1" applyAlignment="1" applyProtection="1">
      <alignment horizontal="center" vertical="center"/>
    </xf>
    <xf numFmtId="0" fontId="99" fillId="0" borderId="11" xfId="4" applyFont="1" applyBorder="1" applyAlignment="1" applyProtection="1">
      <alignment vertical="center"/>
    </xf>
    <xf numFmtId="0" fontId="99" fillId="0" borderId="0" xfId="4" applyFont="1" applyBorder="1" applyAlignment="1" applyProtection="1">
      <alignment horizontal="left" vertical="center"/>
    </xf>
    <xf numFmtId="0" fontId="99" fillId="3" borderId="16" xfId="4" applyFont="1" applyFill="1" applyBorder="1" applyAlignment="1" applyProtection="1">
      <alignment vertical="center"/>
    </xf>
    <xf numFmtId="0" fontId="140" fillId="3" borderId="23" xfId="4" applyFont="1" applyFill="1" applyBorder="1" applyAlignment="1" applyProtection="1">
      <alignment vertical="center"/>
    </xf>
    <xf numFmtId="0" fontId="140" fillId="3" borderId="17" xfId="4" applyFont="1" applyFill="1" applyBorder="1" applyAlignment="1" applyProtection="1">
      <alignment vertical="center"/>
    </xf>
    <xf numFmtId="166" fontId="99" fillId="0" borderId="0" xfId="4" applyNumberFormat="1" applyFont="1" applyFill="1" applyBorder="1" applyAlignment="1" applyProtection="1">
      <alignment horizontal="center" vertical="center"/>
    </xf>
    <xf numFmtId="166" fontId="99" fillId="0" borderId="0" xfId="4" applyNumberFormat="1" applyFont="1" applyBorder="1" applyAlignment="1" applyProtection="1">
      <alignment horizontal="center" vertical="center"/>
    </xf>
    <xf numFmtId="0" fontId="99" fillId="0" borderId="42" xfId="4" applyFont="1" applyFill="1" applyBorder="1" applyAlignment="1" applyProtection="1">
      <alignment horizontal="center" vertical="center"/>
    </xf>
    <xf numFmtId="0" fontId="99" fillId="0" borderId="43" xfId="4" applyFont="1" applyBorder="1" applyAlignment="1" applyProtection="1">
      <alignment vertical="center"/>
    </xf>
    <xf numFmtId="0" fontId="99" fillId="0" borderId="43" xfId="4" applyFont="1" applyBorder="1" applyAlignment="1" applyProtection="1">
      <alignment horizontal="center" vertical="center"/>
    </xf>
    <xf numFmtId="0" fontId="99" fillId="0" borderId="44" xfId="4" applyFont="1" applyBorder="1" applyAlignment="1" applyProtection="1">
      <alignment horizontal="center" vertical="center"/>
    </xf>
    <xf numFmtId="182" fontId="99" fillId="5" borderId="72" xfId="4" applyNumberFormat="1" applyFont="1" applyFill="1" applyBorder="1" applyAlignment="1">
      <alignment vertical="center"/>
    </xf>
    <xf numFmtId="182" fontId="99" fillId="0" borderId="0" xfId="4" applyNumberFormat="1" applyFont="1" applyBorder="1" applyAlignment="1" applyProtection="1">
      <alignment vertical="center"/>
    </xf>
    <xf numFmtId="182" fontId="99" fillId="5" borderId="42" xfId="4" applyNumberFormat="1" applyFont="1" applyFill="1" applyBorder="1" applyAlignment="1" applyProtection="1">
      <alignment vertical="center"/>
      <protection locked="0"/>
    </xf>
    <xf numFmtId="182" fontId="99" fillId="5" borderId="43" xfId="4" applyNumberFormat="1" applyFont="1" applyFill="1" applyBorder="1" applyAlignment="1" applyProtection="1">
      <alignment vertical="center"/>
      <protection locked="0"/>
    </xf>
    <xf numFmtId="182" fontId="99" fillId="7" borderId="44" xfId="4" applyNumberFormat="1" applyFont="1" applyFill="1" applyBorder="1" applyAlignment="1" applyProtection="1">
      <alignment vertical="center"/>
    </xf>
    <xf numFmtId="182" fontId="140" fillId="0" borderId="0" xfId="4" applyNumberFormat="1" applyFont="1" applyFill="1" applyBorder="1" applyAlignment="1" applyProtection="1">
      <alignment horizontal="center" vertical="center"/>
    </xf>
    <xf numFmtId="182" fontId="99" fillId="5" borderId="72" xfId="4" applyNumberFormat="1" applyFont="1" applyFill="1" applyBorder="1" applyAlignment="1" applyProtection="1">
      <alignment vertical="center"/>
    </xf>
    <xf numFmtId="182" fontId="99" fillId="0" borderId="0" xfId="4" applyNumberFormat="1" applyFont="1" applyFill="1" applyBorder="1" applyAlignment="1" applyProtection="1">
      <alignment vertical="center"/>
    </xf>
    <xf numFmtId="182" fontId="99" fillId="2" borderId="72" xfId="4" applyNumberFormat="1" applyFont="1" applyFill="1" applyBorder="1" applyAlignment="1">
      <alignment vertical="center"/>
    </xf>
    <xf numFmtId="182" fontId="99" fillId="0" borderId="0" xfId="4" applyNumberFormat="1" applyFont="1" applyFill="1" applyBorder="1" applyAlignment="1">
      <alignment vertical="center"/>
    </xf>
    <xf numFmtId="182" fontId="99" fillId="0" borderId="0" xfId="4" applyNumberFormat="1" applyFont="1" applyBorder="1" applyAlignment="1">
      <alignment vertical="center"/>
    </xf>
    <xf numFmtId="182" fontId="99" fillId="2" borderId="42" xfId="4" applyNumberFormat="1" applyFont="1" applyFill="1" applyBorder="1" applyAlignment="1" applyProtection="1">
      <alignment vertical="center"/>
    </xf>
    <xf numFmtId="182" fontId="99" fillId="8" borderId="44" xfId="4" applyNumberFormat="1" applyFont="1" applyFill="1" applyBorder="1" applyAlignment="1" applyProtection="1">
      <alignment horizontal="center" vertical="center"/>
      <protection locked="0"/>
    </xf>
    <xf numFmtId="0" fontId="99" fillId="0" borderId="45" xfId="4" applyFont="1" applyFill="1" applyBorder="1" applyAlignment="1" applyProtection="1">
      <alignment horizontal="center" vertical="center"/>
    </xf>
    <xf numFmtId="0" fontId="99" fillId="0" borderId="1" xfId="4" applyFont="1" applyBorder="1" applyAlignment="1" applyProtection="1">
      <alignment vertical="center"/>
    </xf>
    <xf numFmtId="0" fontId="99" fillId="0" borderId="1" xfId="4" applyFont="1" applyBorder="1" applyAlignment="1" applyProtection="1">
      <alignment horizontal="center" vertical="center"/>
    </xf>
    <xf numFmtId="0" fontId="99" fillId="0" borderId="46" xfId="4" applyFont="1" applyBorder="1" applyAlignment="1" applyProtection="1">
      <alignment horizontal="center" vertical="center"/>
    </xf>
    <xf numFmtId="182" fontId="99" fillId="5" borderId="76" xfId="4" applyNumberFormat="1" applyFont="1" applyFill="1" applyBorder="1" applyAlignment="1">
      <alignment vertical="center"/>
    </xf>
    <xf numFmtId="182" fontId="99" fillId="5" borderId="45" xfId="4" applyNumberFormat="1" applyFont="1" applyFill="1" applyBorder="1" applyAlignment="1" applyProtection="1">
      <alignment vertical="center"/>
      <protection locked="0"/>
    </xf>
    <xf numFmtId="182" fontId="99" fillId="5" borderId="1" xfId="4" applyNumberFormat="1" applyFont="1" applyFill="1" applyBorder="1" applyAlignment="1" applyProtection="1">
      <alignment vertical="center"/>
      <protection locked="0"/>
    </xf>
    <xf numFmtId="182" fontId="99" fillId="7" borderId="46" xfId="4" applyNumberFormat="1" applyFont="1" applyFill="1" applyBorder="1" applyAlignment="1" applyProtection="1">
      <alignment vertical="center"/>
    </xf>
    <xf numFmtId="182" fontId="99" fillId="5" borderId="76" xfId="4" applyNumberFormat="1" applyFont="1" applyFill="1" applyBorder="1" applyAlignment="1" applyProtection="1">
      <alignment vertical="center"/>
    </xf>
    <xf numFmtId="182" fontId="99" fillId="2" borderId="76" xfId="4" applyNumberFormat="1" applyFont="1" applyFill="1" applyBorder="1" applyAlignment="1">
      <alignment vertical="center"/>
    </xf>
    <xf numFmtId="182" fontId="99" fillId="2" borderId="45" xfId="4" applyNumberFormat="1" applyFont="1" applyFill="1" applyBorder="1" applyAlignment="1" applyProtection="1">
      <alignment vertical="center"/>
    </xf>
    <xf numFmtId="182" fontId="99" fillId="8" borderId="46" xfId="4" applyNumberFormat="1" applyFont="1" applyFill="1" applyBorder="1" applyAlignment="1" applyProtection="1">
      <alignment horizontal="center" vertical="center"/>
      <protection locked="0"/>
    </xf>
    <xf numFmtId="182" fontId="99" fillId="5" borderId="73" xfId="4" applyNumberFormat="1" applyFont="1" applyFill="1" applyBorder="1" applyAlignment="1">
      <alignment vertical="center"/>
    </xf>
    <xf numFmtId="182" fontId="99" fillId="5" borderId="47" xfId="4" applyNumberFormat="1" applyFont="1" applyFill="1" applyBorder="1" applyAlignment="1" applyProtection="1">
      <alignment vertical="center"/>
      <protection locked="0"/>
    </xf>
    <xf numFmtId="182" fontId="99" fillId="5" borderId="48" xfId="4" applyNumberFormat="1" applyFont="1" applyFill="1" applyBorder="1" applyAlignment="1" applyProtection="1">
      <alignment vertical="center"/>
      <protection locked="0"/>
    </xf>
    <xf numFmtId="182" fontId="99" fillId="7" borderId="49" xfId="4" applyNumberFormat="1" applyFont="1" applyFill="1" applyBorder="1" applyAlignment="1" applyProtection="1">
      <alignment vertical="center"/>
    </xf>
    <xf numFmtId="182" fontId="99" fillId="5" borderId="73" xfId="4" applyNumberFormat="1" applyFont="1" applyFill="1" applyBorder="1" applyAlignment="1" applyProtection="1">
      <alignment vertical="center"/>
    </xf>
    <xf numFmtId="182" fontId="99" fillId="0" borderId="0" xfId="4" applyNumberFormat="1" applyFont="1" applyFill="1" applyBorder="1" applyAlignment="1" applyProtection="1">
      <alignment vertical="center"/>
      <protection locked="0"/>
    </xf>
    <xf numFmtId="0" fontId="144" fillId="0" borderId="1" xfId="4" applyFont="1" applyBorder="1" applyAlignment="1" applyProtection="1">
      <alignment vertical="center"/>
    </xf>
    <xf numFmtId="0" fontId="99" fillId="0" borderId="47" xfId="4" applyFont="1" applyFill="1" applyBorder="1" applyAlignment="1" applyProtection="1">
      <alignment horizontal="center" vertical="center"/>
    </xf>
    <xf numFmtId="0" fontId="99" fillId="0" borderId="48" xfId="4" applyFont="1" applyBorder="1" applyAlignment="1" applyProtection="1">
      <alignment vertical="center"/>
    </xf>
    <xf numFmtId="0" fontId="99" fillId="0" borderId="48" xfId="4" applyFont="1" applyBorder="1" applyAlignment="1" applyProtection="1">
      <alignment horizontal="center" vertical="center"/>
    </xf>
    <xf numFmtId="0" fontId="99" fillId="0" borderId="49" xfId="4" applyFont="1" applyBorder="1" applyAlignment="1" applyProtection="1">
      <alignment horizontal="center" vertical="center"/>
    </xf>
    <xf numFmtId="182" fontId="99" fillId="5" borderId="12" xfId="4" applyNumberFormat="1" applyFont="1" applyFill="1" applyBorder="1" applyAlignment="1">
      <alignment vertical="center"/>
    </xf>
    <xf numFmtId="182" fontId="99" fillId="5" borderId="60" xfId="4" applyNumberFormat="1" applyFont="1" applyFill="1" applyBorder="1" applyAlignment="1" applyProtection="1">
      <alignment vertical="center"/>
      <protection locked="0"/>
    </xf>
    <xf numFmtId="182" fontId="99" fillId="5" borderId="58" xfId="4" applyNumberFormat="1" applyFont="1" applyFill="1" applyBorder="1" applyAlignment="1" applyProtection="1">
      <alignment vertical="center"/>
      <protection locked="0"/>
    </xf>
    <xf numFmtId="182" fontId="99" fillId="7" borderId="59" xfId="4" applyNumberFormat="1" applyFont="1" applyFill="1" applyBorder="1" applyAlignment="1" applyProtection="1">
      <alignment vertical="center"/>
    </xf>
    <xf numFmtId="182" fontId="99" fillId="2" borderId="73" xfId="4" applyNumberFormat="1" applyFont="1" applyFill="1" applyBorder="1" applyAlignment="1">
      <alignment vertical="center"/>
    </xf>
    <xf numFmtId="182" fontId="99" fillId="0" borderId="0" xfId="4" applyNumberFormat="1" applyFont="1" applyFill="1" applyBorder="1" applyAlignment="1">
      <alignment horizontal="center" vertical="center"/>
    </xf>
    <xf numFmtId="182" fontId="99" fillId="2" borderId="47" xfId="4" applyNumberFormat="1" applyFont="1" applyFill="1" applyBorder="1" applyAlignment="1" applyProtection="1">
      <alignment vertical="center"/>
    </xf>
    <xf numFmtId="182" fontId="99" fillId="8" borderId="49" xfId="4" applyNumberFormat="1" applyFont="1" applyFill="1" applyBorder="1" applyAlignment="1" applyProtection="1">
      <alignment horizontal="center" vertical="center"/>
      <protection locked="0"/>
    </xf>
    <xf numFmtId="182" fontId="143" fillId="0" borderId="0" xfId="4" applyNumberFormat="1" applyFont="1" applyFill="1" applyBorder="1" applyAlignment="1" applyProtection="1">
      <alignment vertical="center"/>
    </xf>
    <xf numFmtId="182" fontId="99" fillId="0" borderId="14" xfId="4" applyNumberFormat="1" applyFont="1" applyFill="1" applyBorder="1" applyAlignment="1" applyProtection="1">
      <alignment horizontal="center" vertical="center"/>
      <protection locked="0"/>
    </xf>
    <xf numFmtId="0" fontId="99" fillId="4" borderId="42" xfId="4" applyFont="1" applyFill="1" applyBorder="1" applyAlignment="1" applyProtection="1">
      <alignment horizontal="center" vertical="center"/>
    </xf>
    <xf numFmtId="0" fontId="99" fillId="0" borderId="43" xfId="4" applyFont="1" applyFill="1" applyBorder="1" applyAlignment="1" applyProtection="1">
      <alignment vertical="center"/>
    </xf>
    <xf numFmtId="182" fontId="143" fillId="0" borderId="0" xfId="4" applyNumberFormat="1" applyFont="1" applyFill="1" applyBorder="1" applyAlignment="1" applyProtection="1">
      <alignment horizontal="center" vertical="center" wrapText="1"/>
    </xf>
    <xf numFmtId="182" fontId="99" fillId="5" borderId="42" xfId="4" applyNumberFormat="1" applyFont="1" applyFill="1" applyBorder="1" applyAlignment="1">
      <alignment vertical="center"/>
    </xf>
    <xf numFmtId="182" fontId="99" fillId="5" borderId="43" xfId="4" applyNumberFormat="1" applyFont="1" applyFill="1" applyBorder="1" applyAlignment="1">
      <alignment vertical="center"/>
    </xf>
    <xf numFmtId="182" fontId="99" fillId="2" borderId="44" xfId="4" applyNumberFormat="1" applyFont="1" applyFill="1" applyBorder="1" applyAlignment="1">
      <alignment vertical="center"/>
    </xf>
    <xf numFmtId="182" fontId="99" fillId="7" borderId="42" xfId="4" applyNumberFormat="1" applyFont="1" applyFill="1" applyBorder="1" applyAlignment="1" applyProtection="1">
      <alignment vertical="center"/>
    </xf>
    <xf numFmtId="0" fontId="99" fillId="4" borderId="45" xfId="4" applyFont="1" applyFill="1" applyBorder="1" applyAlignment="1" applyProtection="1">
      <alignment horizontal="center" vertical="center"/>
    </xf>
    <xf numFmtId="0" fontId="99" fillId="0" borderId="1" xfId="4" applyFont="1" applyFill="1" applyBorder="1" applyAlignment="1" applyProtection="1">
      <alignment vertical="center"/>
    </xf>
    <xf numFmtId="182" fontId="99" fillId="5" borderId="45" xfId="4" applyNumberFormat="1" applyFont="1" applyFill="1" applyBorder="1" applyAlignment="1">
      <alignment vertical="center"/>
    </xf>
    <xf numFmtId="182" fontId="99" fillId="5" borderId="1" xfId="4" applyNumberFormat="1" applyFont="1" applyFill="1" applyBorder="1" applyAlignment="1">
      <alignment vertical="center"/>
    </xf>
    <xf numFmtId="182" fontId="99" fillId="2" borderId="46" xfId="4" applyNumberFormat="1" applyFont="1" applyFill="1" applyBorder="1" applyAlignment="1">
      <alignment vertical="center"/>
    </xf>
    <xf numFmtId="182" fontId="99" fillId="7" borderId="45" xfId="4" applyNumberFormat="1" applyFont="1" applyFill="1" applyBorder="1" applyAlignment="1" applyProtection="1">
      <alignment vertical="center"/>
    </xf>
    <xf numFmtId="182" fontId="99" fillId="5" borderId="46" xfId="4" applyNumberFormat="1" applyFont="1" applyFill="1" applyBorder="1" applyAlignment="1" applyProtection="1">
      <alignment horizontal="center" vertical="center"/>
      <protection locked="0"/>
    </xf>
    <xf numFmtId="182" fontId="99" fillId="5" borderId="48" xfId="4" applyNumberFormat="1" applyFont="1" applyFill="1" applyBorder="1" applyAlignment="1">
      <alignment vertical="center"/>
    </xf>
    <xf numFmtId="182" fontId="99" fillId="0" borderId="26" xfId="4" applyNumberFormat="1" applyFont="1" applyFill="1" applyBorder="1" applyAlignment="1" applyProtection="1">
      <alignment vertical="center"/>
    </xf>
    <xf numFmtId="0" fontId="99" fillId="0" borderId="45" xfId="4" applyFont="1" applyBorder="1" applyAlignment="1" applyProtection="1">
      <alignment horizontal="center" vertical="center"/>
    </xf>
    <xf numFmtId="182" fontId="99" fillId="0" borderId="38" xfId="4" applyNumberFormat="1" applyFont="1" applyFill="1" applyBorder="1" applyAlignment="1" applyProtection="1">
      <alignment vertical="center"/>
    </xf>
    <xf numFmtId="182" fontId="99" fillId="5" borderId="47" xfId="4" applyNumberFormat="1" applyFont="1" applyFill="1" applyBorder="1" applyAlignment="1">
      <alignment vertical="center"/>
    </xf>
    <xf numFmtId="182" fontId="99" fillId="2" borderId="49" xfId="4" applyNumberFormat="1" applyFont="1" applyFill="1" applyBorder="1" applyAlignment="1">
      <alignment vertical="center"/>
    </xf>
    <xf numFmtId="182" fontId="99" fillId="7" borderId="47" xfId="4" applyNumberFormat="1" applyFont="1" applyFill="1" applyBorder="1" applyAlignment="1" applyProtection="1">
      <alignment vertical="center"/>
    </xf>
    <xf numFmtId="182" fontId="99" fillId="5" borderId="49" xfId="4" applyNumberFormat="1" applyFont="1" applyFill="1" applyBorder="1" applyAlignment="1" applyProtection="1">
      <alignment horizontal="center" vertical="center"/>
      <protection locked="0"/>
    </xf>
    <xf numFmtId="182" fontId="99" fillId="0" borderId="0" xfId="4" applyNumberFormat="1" applyFont="1" applyFill="1" applyBorder="1" applyAlignment="1" applyProtection="1">
      <alignment horizontal="center" vertical="center"/>
      <protection locked="0"/>
    </xf>
    <xf numFmtId="0" fontId="144" fillId="0" borderId="1" xfId="4" applyFont="1" applyFill="1" applyBorder="1" applyAlignment="1" applyProtection="1">
      <alignment vertical="center"/>
    </xf>
    <xf numFmtId="0" fontId="144" fillId="0" borderId="1" xfId="4" applyFont="1" applyBorder="1" applyAlignment="1" applyProtection="1">
      <alignment horizontal="center" vertical="center"/>
    </xf>
    <xf numFmtId="0" fontId="144" fillId="0" borderId="46" xfId="4" applyFont="1" applyBorder="1" applyAlignment="1" applyProtection="1">
      <alignment horizontal="center" vertical="center"/>
    </xf>
    <xf numFmtId="182" fontId="99" fillId="5" borderId="42" xfId="4" applyNumberFormat="1" applyFont="1" applyFill="1" applyBorder="1" applyAlignment="1" applyProtection="1">
      <alignment vertical="center"/>
    </xf>
    <xf numFmtId="182" fontId="99" fillId="5" borderId="43" xfId="4" applyNumberFormat="1" applyFont="1" applyFill="1" applyBorder="1" applyAlignment="1" applyProtection="1">
      <alignment vertical="center"/>
    </xf>
    <xf numFmtId="182" fontId="99" fillId="2" borderId="44" xfId="4" applyNumberFormat="1" applyFont="1" applyFill="1" applyBorder="1" applyAlignment="1" applyProtection="1">
      <alignment vertical="center"/>
    </xf>
    <xf numFmtId="182" fontId="99" fillId="5" borderId="38" xfId="4" applyNumberFormat="1" applyFont="1" applyFill="1" applyBorder="1" applyAlignment="1" applyProtection="1">
      <alignment vertical="center"/>
    </xf>
    <xf numFmtId="182" fontId="99" fillId="5" borderId="47" xfId="4" applyNumberFormat="1" applyFont="1" applyFill="1" applyBorder="1" applyAlignment="1" applyProtection="1">
      <alignment vertical="center"/>
    </xf>
    <xf numFmtId="182" fontId="99" fillId="5" borderId="48" xfId="4" applyNumberFormat="1" applyFont="1" applyFill="1" applyBorder="1" applyAlignment="1" applyProtection="1">
      <alignment vertical="center"/>
    </xf>
    <xf numFmtId="182" fontId="99" fillId="2" borderId="49" xfId="4" applyNumberFormat="1" applyFont="1" applyFill="1" applyBorder="1" applyAlignment="1" applyProtection="1">
      <alignment vertical="center"/>
    </xf>
    <xf numFmtId="0" fontId="144" fillId="0" borderId="48" xfId="4" applyFont="1" applyFill="1" applyBorder="1" applyAlignment="1" applyProtection="1">
      <alignment vertical="center"/>
    </xf>
    <xf numFmtId="0" fontId="144" fillId="0" borderId="48" xfId="4" applyFont="1" applyBorder="1" applyAlignment="1" applyProtection="1">
      <alignment horizontal="center" vertical="center"/>
    </xf>
    <xf numFmtId="0" fontId="144" fillId="0" borderId="49" xfId="4" applyFont="1" applyBorder="1" applyAlignment="1" applyProtection="1">
      <alignment horizontal="center" vertical="center"/>
    </xf>
    <xf numFmtId="0" fontId="140" fillId="0" borderId="50" xfId="4" applyFont="1" applyBorder="1" applyAlignment="1" applyProtection="1">
      <alignment vertical="center"/>
    </xf>
    <xf numFmtId="182" fontId="99" fillId="2" borderId="12" xfId="4" applyNumberFormat="1" applyFont="1" applyFill="1" applyBorder="1" applyAlignment="1">
      <alignment vertical="center"/>
    </xf>
    <xf numFmtId="182" fontId="99" fillId="2" borderId="43" xfId="4" applyNumberFormat="1" applyFont="1" applyFill="1" applyBorder="1" applyAlignment="1" applyProtection="1">
      <alignment vertical="center"/>
    </xf>
    <xf numFmtId="182" fontId="99" fillId="2" borderId="72" xfId="4" applyNumberFormat="1" applyFont="1" applyFill="1" applyBorder="1" applyAlignment="1" applyProtection="1">
      <alignment vertical="center"/>
    </xf>
    <xf numFmtId="182" fontId="99" fillId="7" borderId="72" xfId="4" applyNumberFormat="1" applyFont="1" applyFill="1" applyBorder="1" applyAlignment="1" applyProtection="1">
      <alignment vertical="center"/>
    </xf>
    <xf numFmtId="182" fontId="99" fillId="7" borderId="43" xfId="4" applyNumberFormat="1" applyFont="1" applyFill="1" applyBorder="1" applyAlignment="1" applyProtection="1">
      <alignment vertical="center"/>
    </xf>
    <xf numFmtId="0" fontId="99" fillId="0" borderId="51" xfId="4" applyFont="1" applyBorder="1" applyAlignment="1" applyProtection="1">
      <alignment vertical="center"/>
    </xf>
    <xf numFmtId="182" fontId="99" fillId="2" borderId="49" xfId="4" applyNumberFormat="1" applyFont="1" applyFill="1" applyBorder="1" applyAlignment="1" applyProtection="1">
      <alignment vertical="center"/>
      <protection locked="0"/>
    </xf>
    <xf numFmtId="182" fontId="99" fillId="2" borderId="73" xfId="4" applyNumberFormat="1" applyFont="1" applyFill="1" applyBorder="1" applyAlignment="1" applyProtection="1">
      <alignment vertical="center"/>
    </xf>
    <xf numFmtId="182" fontId="99" fillId="9" borderId="73" xfId="4" applyNumberFormat="1" applyFont="1" applyFill="1" applyBorder="1" applyAlignment="1" applyProtection="1">
      <alignment vertical="center"/>
    </xf>
    <xf numFmtId="182" fontId="99" fillId="9" borderId="47" xfId="4" applyNumberFormat="1" applyFont="1" applyFill="1" applyBorder="1" applyAlignment="1" applyProtection="1">
      <alignment vertical="center"/>
    </xf>
    <xf numFmtId="182" fontId="99" fillId="9" borderId="48" xfId="4" applyNumberFormat="1" applyFont="1" applyFill="1" applyBorder="1" applyAlignment="1" applyProtection="1">
      <alignment vertical="center"/>
    </xf>
    <xf numFmtId="0" fontId="99" fillId="0" borderId="40" xfId="4" applyFont="1" applyFill="1" applyBorder="1" applyAlignment="1" applyProtection="1">
      <alignment horizontal="center" vertical="center"/>
    </xf>
    <xf numFmtId="182" fontId="140" fillId="0" borderId="0" xfId="4" applyNumberFormat="1" applyFont="1" applyBorder="1" applyAlignment="1" applyProtection="1">
      <alignment horizontal="center" vertical="center"/>
    </xf>
    <xf numFmtId="182" fontId="99" fillId="0" borderId="14" xfId="4" applyNumberFormat="1" applyFont="1" applyFill="1" applyBorder="1" applyAlignment="1" applyProtection="1">
      <alignment horizontal="center" vertical="center"/>
    </xf>
    <xf numFmtId="0" fontId="140" fillId="0" borderId="14" xfId="4" applyFont="1" applyBorder="1" applyAlignment="1" applyProtection="1">
      <alignment vertical="center"/>
    </xf>
    <xf numFmtId="0" fontId="99" fillId="0" borderId="52" xfId="4" applyFont="1" applyBorder="1" applyAlignment="1" applyProtection="1">
      <alignment horizontal="center" vertical="center"/>
    </xf>
    <xf numFmtId="0" fontId="99" fillId="0" borderId="53" xfId="4" applyFont="1" applyBorder="1" applyAlignment="1" applyProtection="1">
      <alignment horizontal="center" vertical="center"/>
    </xf>
    <xf numFmtId="182" fontId="99" fillId="10" borderId="60" xfId="4" applyNumberFormat="1" applyFont="1" applyFill="1" applyBorder="1" applyAlignment="1" applyProtection="1">
      <alignment vertical="center"/>
    </xf>
    <xf numFmtId="182" fontId="99" fillId="10" borderId="58" xfId="4" applyNumberFormat="1" applyFont="1" applyFill="1" applyBorder="1" applyAlignment="1" applyProtection="1">
      <alignment vertical="center"/>
    </xf>
    <xf numFmtId="182" fontId="99" fillId="10" borderId="59" xfId="4" applyNumberFormat="1" applyFont="1" applyFill="1" applyBorder="1" applyAlignment="1" applyProtection="1">
      <alignment vertical="center"/>
    </xf>
    <xf numFmtId="182" fontId="99" fillId="2" borderId="12" xfId="4" applyNumberFormat="1" applyFont="1" applyFill="1" applyBorder="1" applyAlignment="1" applyProtection="1">
      <alignment vertical="center"/>
    </xf>
    <xf numFmtId="182" fontId="99" fillId="10" borderId="12" xfId="4" applyNumberFormat="1" applyFont="1" applyFill="1" applyBorder="1" applyAlignment="1" applyProtection="1">
      <alignment vertical="center"/>
    </xf>
    <xf numFmtId="182" fontId="99" fillId="7" borderId="60" xfId="4" applyNumberFormat="1" applyFont="1" applyFill="1" applyBorder="1" applyAlignment="1" applyProtection="1">
      <alignment vertical="center"/>
    </xf>
    <xf numFmtId="182" fontId="99" fillId="8" borderId="59" xfId="4" applyNumberFormat="1" applyFont="1" applyFill="1" applyBorder="1" applyAlignment="1" applyProtection="1">
      <alignment horizontal="center" vertical="center"/>
      <protection locked="0"/>
    </xf>
    <xf numFmtId="0" fontId="99" fillId="0" borderId="11" xfId="4" applyFont="1" applyBorder="1" applyAlignment="1" applyProtection="1">
      <alignment horizontal="right" vertical="center"/>
    </xf>
    <xf numFmtId="0" fontId="99" fillId="3" borderId="55" xfId="4" applyFont="1" applyFill="1" applyBorder="1" applyAlignment="1" applyProtection="1">
      <alignment vertical="center"/>
    </xf>
    <xf numFmtId="0" fontId="140" fillId="3" borderId="56" xfId="4" applyFont="1" applyFill="1" applyBorder="1" applyAlignment="1" applyProtection="1">
      <alignment horizontal="left" vertical="center"/>
    </xf>
    <xf numFmtId="0" fontId="99" fillId="3" borderId="56" xfId="4" applyFont="1" applyFill="1" applyBorder="1" applyAlignment="1" applyProtection="1">
      <alignment vertical="center"/>
    </xf>
    <xf numFmtId="0" fontId="99" fillId="3" borderId="57" xfId="4" applyFont="1" applyFill="1" applyBorder="1" applyAlignment="1" applyProtection="1">
      <alignment horizontal="center" vertical="center"/>
    </xf>
    <xf numFmtId="182" fontId="99" fillId="5" borderId="12" xfId="4" applyNumberFormat="1" applyFont="1" applyFill="1" applyBorder="1" applyAlignment="1" applyProtection="1">
      <alignment vertical="center"/>
    </xf>
    <xf numFmtId="182" fontId="99" fillId="2" borderId="42" xfId="4" applyNumberFormat="1" applyFont="1" applyFill="1" applyBorder="1" applyAlignment="1" applyProtection="1">
      <alignment vertical="center"/>
      <protection locked="0"/>
    </xf>
    <xf numFmtId="182" fontId="99" fillId="5" borderId="44" xfId="4" applyNumberFormat="1" applyFont="1" applyFill="1" applyBorder="1" applyAlignment="1" applyProtection="1">
      <alignment horizontal="center" vertical="center"/>
      <protection locked="0"/>
    </xf>
    <xf numFmtId="182" fontId="99" fillId="5" borderId="76" xfId="4" applyNumberFormat="1" applyFont="1" applyFill="1" applyBorder="1" applyAlignment="1" applyProtection="1">
      <alignment vertical="center"/>
      <protection locked="0"/>
    </xf>
    <xf numFmtId="182" fontId="99" fillId="9" borderId="76" xfId="4" applyNumberFormat="1" applyFont="1" applyFill="1" applyBorder="1" applyAlignment="1" applyProtection="1">
      <alignment vertical="center"/>
    </xf>
    <xf numFmtId="182" fontId="99" fillId="2" borderId="76" xfId="4" applyNumberFormat="1" applyFont="1" applyFill="1" applyBorder="1" applyAlignment="1" applyProtection="1">
      <alignment vertical="center"/>
      <protection locked="0"/>
    </xf>
    <xf numFmtId="0" fontId="99" fillId="0" borderId="47" xfId="4" applyFont="1" applyBorder="1" applyAlignment="1" applyProtection="1">
      <alignment horizontal="center" vertical="center"/>
    </xf>
    <xf numFmtId="0" fontId="140" fillId="0" borderId="48" xfId="4" applyFont="1" applyBorder="1" applyAlignment="1" applyProtection="1">
      <alignment vertical="center"/>
    </xf>
    <xf numFmtId="0" fontId="99" fillId="0" borderId="11" xfId="4" applyFont="1" applyBorder="1" applyAlignment="1" applyProtection="1">
      <alignment horizontal="center" vertical="center"/>
    </xf>
    <xf numFmtId="182" fontId="99" fillId="0" borderId="21" xfId="4" applyNumberFormat="1" applyFont="1" applyFill="1" applyBorder="1" applyAlignment="1" applyProtection="1">
      <alignment vertical="center"/>
    </xf>
    <xf numFmtId="182" fontId="99" fillId="0" borderId="0" xfId="4" applyNumberFormat="1" applyFont="1" applyBorder="1" applyAlignment="1" applyProtection="1">
      <alignment horizontal="center" vertical="center"/>
    </xf>
    <xf numFmtId="182" fontId="99" fillId="5" borderId="60" xfId="4" applyNumberFormat="1" applyFont="1" applyFill="1" applyBorder="1" applyAlignment="1" applyProtection="1">
      <alignment vertical="center"/>
    </xf>
    <xf numFmtId="182" fontId="99" fillId="5" borderId="81" xfId="4" applyNumberFormat="1" applyFont="1" applyFill="1" applyBorder="1" applyAlignment="1" applyProtection="1">
      <alignment vertical="center"/>
    </xf>
    <xf numFmtId="182" fontId="99" fillId="2" borderId="47" xfId="4" applyNumberFormat="1" applyFont="1" applyFill="1" applyBorder="1" applyAlignment="1" applyProtection="1">
      <alignment vertical="center"/>
      <protection locked="0"/>
    </xf>
    <xf numFmtId="0" fontId="99" fillId="0" borderId="0" xfId="4" applyFont="1" applyBorder="1" applyAlignment="1" applyProtection="1">
      <alignment horizontal="right" vertical="center"/>
    </xf>
    <xf numFmtId="0" fontId="99" fillId="0" borderId="60" xfId="4" applyFont="1" applyBorder="1" applyAlignment="1" applyProtection="1">
      <alignment horizontal="center" vertical="center"/>
    </xf>
    <xf numFmtId="0" fontId="99" fillId="0" borderId="58" xfId="4" applyFont="1" applyBorder="1" applyAlignment="1" applyProtection="1">
      <alignment vertical="center"/>
    </xf>
    <xf numFmtId="0" fontId="99" fillId="0" borderId="58" xfId="4" applyFont="1" applyBorder="1" applyAlignment="1" applyProtection="1">
      <alignment horizontal="center" vertical="center"/>
    </xf>
    <xf numFmtId="0" fontId="99" fillId="0" borderId="59" xfId="4" applyFont="1" applyBorder="1" applyAlignment="1" applyProtection="1">
      <alignment horizontal="center" vertical="center"/>
    </xf>
    <xf numFmtId="182" fontId="99" fillId="2" borderId="60" xfId="4" applyNumberFormat="1" applyFont="1" applyFill="1" applyBorder="1" applyAlignment="1" applyProtection="1">
      <alignment vertical="center"/>
    </xf>
    <xf numFmtId="182" fontId="99" fillId="5" borderId="59" xfId="4" applyNumberFormat="1" applyFont="1" applyFill="1" applyBorder="1" applyAlignment="1" applyProtection="1">
      <alignment horizontal="center" vertical="center"/>
      <protection locked="0"/>
    </xf>
    <xf numFmtId="0" fontId="99" fillId="0" borderId="11" xfId="4" applyFont="1" applyFill="1" applyBorder="1" applyAlignment="1" applyProtection="1">
      <alignment horizontal="center" vertical="center"/>
    </xf>
    <xf numFmtId="0" fontId="99" fillId="0" borderId="0" xfId="4" applyFont="1" applyFill="1" applyAlignment="1" applyProtection="1">
      <alignment vertical="center"/>
    </xf>
    <xf numFmtId="0" fontId="99" fillId="0" borderId="42" xfId="4" applyFont="1" applyBorder="1" applyAlignment="1" applyProtection="1">
      <alignment horizontal="center" vertical="center"/>
    </xf>
    <xf numFmtId="182" fontId="99" fillId="2" borderId="72" xfId="4" applyNumberFormat="1" applyFont="1" applyFill="1" applyBorder="1" applyAlignment="1" applyProtection="1">
      <alignment vertical="center"/>
      <protection locked="0"/>
    </xf>
    <xf numFmtId="182" fontId="99" fillId="9" borderId="44" xfId="4" applyNumberFormat="1" applyFont="1" applyFill="1" applyBorder="1" applyAlignment="1" applyProtection="1">
      <alignment horizontal="center" vertical="center"/>
      <protection locked="0"/>
    </xf>
    <xf numFmtId="182" fontId="99" fillId="7" borderId="47" xfId="4" applyNumberFormat="1" applyFont="1" applyFill="1" applyBorder="1" applyAlignment="1" applyProtection="1">
      <alignment vertical="center"/>
      <protection locked="0"/>
    </xf>
    <xf numFmtId="182" fontId="99" fillId="9" borderId="49" xfId="4" applyNumberFormat="1" applyFont="1" applyFill="1" applyBorder="1" applyAlignment="1" applyProtection="1">
      <alignment horizontal="center" vertical="center"/>
      <protection locked="0"/>
    </xf>
    <xf numFmtId="0" fontId="140" fillId="0" borderId="58" xfId="4" applyFont="1" applyBorder="1" applyAlignment="1" applyProtection="1">
      <alignment vertical="center"/>
    </xf>
    <xf numFmtId="182" fontId="99" fillId="9" borderId="59" xfId="4" applyNumberFormat="1" applyFont="1" applyFill="1" applyBorder="1" applyAlignment="1" applyProtection="1">
      <alignment horizontal="center" vertical="center"/>
      <protection locked="0"/>
    </xf>
    <xf numFmtId="0" fontId="99" fillId="4" borderId="0" xfId="4" applyFont="1" applyFill="1" applyBorder="1" applyAlignment="1" applyProtection="1">
      <alignment horizontal="center" vertical="center"/>
    </xf>
    <xf numFmtId="0" fontId="99" fillId="3" borderId="42" xfId="4" applyFont="1" applyFill="1" applyBorder="1" applyAlignment="1" applyProtection="1">
      <alignment vertical="center"/>
    </xf>
    <xf numFmtId="0" fontId="140" fillId="3" borderId="43" xfId="4" applyFont="1" applyFill="1" applyBorder="1" applyAlignment="1" applyProtection="1">
      <alignment horizontal="left" vertical="center"/>
    </xf>
    <xf numFmtId="0" fontId="99" fillId="3" borderId="43" xfId="4" applyFont="1" applyFill="1" applyBorder="1" applyAlignment="1" applyProtection="1">
      <alignment vertical="center"/>
    </xf>
    <xf numFmtId="0" fontId="99" fillId="3" borderId="44" xfId="4" applyFont="1" applyFill="1" applyBorder="1" applyAlignment="1" applyProtection="1">
      <alignment horizontal="center" vertical="center"/>
    </xf>
    <xf numFmtId="0" fontId="99" fillId="0" borderId="1" xfId="4" applyFont="1" applyFill="1" applyBorder="1" applyAlignment="1" applyProtection="1">
      <alignment horizontal="center" vertical="center"/>
    </xf>
    <xf numFmtId="182" fontId="99" fillId="2" borderId="76" xfId="4" applyNumberFormat="1" applyFont="1" applyFill="1" applyBorder="1" applyAlignment="1" applyProtection="1">
      <alignment vertical="center"/>
    </xf>
    <xf numFmtId="182" fontId="99" fillId="0" borderId="0" xfId="4" applyNumberFormat="1" applyFont="1" applyBorder="1" applyAlignment="1" applyProtection="1">
      <alignment horizontal="centerContinuous" vertical="center"/>
    </xf>
    <xf numFmtId="0" fontId="99" fillId="0" borderId="48" xfId="4" applyFont="1" applyFill="1" applyBorder="1" applyAlignment="1" applyProtection="1">
      <alignment vertical="center"/>
    </xf>
    <xf numFmtId="182" fontId="99" fillId="0" borderId="0" xfId="4" applyNumberFormat="1" applyFont="1" applyBorder="1" applyAlignment="1" applyProtection="1">
      <alignment horizontal="right" vertical="center"/>
    </xf>
    <xf numFmtId="0" fontId="99" fillId="4" borderId="60" xfId="4" applyFont="1" applyFill="1" applyBorder="1" applyAlignment="1" applyProtection="1">
      <alignment horizontal="center" vertical="center"/>
    </xf>
    <xf numFmtId="182" fontId="145" fillId="0" borderId="0" xfId="4" applyNumberFormat="1" applyFont="1" applyBorder="1" applyAlignment="1" applyProtection="1">
      <alignment vertical="center"/>
    </xf>
    <xf numFmtId="0" fontId="143" fillId="0" borderId="0" xfId="4" applyFont="1" applyFill="1" applyBorder="1" applyAlignment="1" applyProtection="1">
      <alignment horizontal="left" vertical="center"/>
    </xf>
    <xf numFmtId="0" fontId="21" fillId="0" borderId="0" xfId="4" applyFont="1" applyFill="1" applyBorder="1" applyAlignment="1" applyProtection="1">
      <alignment horizontal="left" vertical="center"/>
    </xf>
    <xf numFmtId="165" fontId="18" fillId="88" borderId="45" xfId="0" applyNumberFormat="1" applyFont="1" applyFill="1" applyBorder="1" applyAlignment="1" applyProtection="1">
      <alignment horizontal="center" vertical="top" wrapText="1"/>
      <protection locked="0"/>
    </xf>
    <xf numFmtId="0" fontId="5" fillId="88" borderId="1" xfId="2" applyNumberFormat="1" applyFont="1" applyFill="1" applyBorder="1"/>
    <xf numFmtId="0" fontId="5" fillId="88" borderId="1" xfId="2" applyFont="1" applyFill="1" applyBorder="1" applyAlignment="1">
      <alignment horizontal="center"/>
    </xf>
    <xf numFmtId="1" fontId="5" fillId="88" borderId="1" xfId="2" applyNumberFormat="1" applyFont="1" applyFill="1" applyBorder="1" applyAlignment="1">
      <alignment horizontal="center"/>
    </xf>
    <xf numFmtId="14" fontId="5" fillId="88" borderId="1" xfId="2" applyNumberFormat="1" applyFill="1" applyBorder="1" applyAlignment="1">
      <alignment horizontal="right"/>
    </xf>
    <xf numFmtId="180" fontId="5" fillId="88" borderId="1" xfId="2" applyNumberFormat="1" applyFont="1" applyFill="1" applyBorder="1"/>
    <xf numFmtId="4" fontId="5" fillId="88" borderId="1" xfId="2" applyNumberFormat="1" applyFont="1" applyFill="1" applyBorder="1" applyAlignment="1"/>
    <xf numFmtId="164" fontId="5" fillId="88" borderId="1" xfId="2" applyNumberFormat="1" applyFont="1" applyFill="1" applyBorder="1"/>
    <xf numFmtId="1" fontId="5" fillId="88" borderId="1" xfId="2" applyNumberFormat="1" applyFill="1" applyBorder="1"/>
    <xf numFmtId="0" fontId="5" fillId="88" borderId="1" xfId="2" applyFill="1" applyBorder="1" applyAlignment="1">
      <alignment horizontal="center"/>
    </xf>
    <xf numFmtId="180" fontId="5" fillId="88" borderId="1" xfId="2" applyNumberFormat="1" applyFill="1" applyBorder="1"/>
    <xf numFmtId="164" fontId="5" fillId="88" borderId="1" xfId="2" applyNumberFormat="1" applyFill="1" applyBorder="1"/>
    <xf numFmtId="0" fontId="5" fillId="88" borderId="1" xfId="10" applyFill="1" applyBorder="1"/>
    <xf numFmtId="14" fontId="5" fillId="88" borderId="1" xfId="2" applyNumberFormat="1" applyFont="1" applyFill="1" applyBorder="1" applyAlignment="1">
      <alignment horizontal="right"/>
    </xf>
    <xf numFmtId="14" fontId="5" fillId="88" borderId="1" xfId="10" applyNumberFormat="1" applyFill="1" applyBorder="1"/>
    <xf numFmtId="164" fontId="5" fillId="88" borderId="1" xfId="10" applyNumberFormat="1" applyFill="1" applyBorder="1"/>
    <xf numFmtId="0" fontId="5" fillId="88" borderId="1" xfId="2" applyFill="1" applyBorder="1"/>
    <xf numFmtId="14" fontId="5" fillId="88" borderId="1" xfId="2" applyNumberFormat="1" applyFont="1" applyFill="1" applyBorder="1" applyAlignment="1">
      <alignment horizontal="center"/>
    </xf>
    <xf numFmtId="14" fontId="5" fillId="88" borderId="1" xfId="2" applyNumberFormat="1" applyFill="1" applyBorder="1"/>
    <xf numFmtId="14" fontId="5" fillId="88" borderId="1" xfId="2" applyNumberFormat="1" applyFont="1" applyFill="1" applyBorder="1"/>
    <xf numFmtId="180" fontId="5" fillId="88" borderId="1" xfId="2" applyNumberFormat="1" applyFont="1" applyFill="1" applyBorder="1" applyAlignment="1">
      <alignment horizontal="right"/>
    </xf>
    <xf numFmtId="14" fontId="5" fillId="88" borderId="1" xfId="10" applyNumberFormat="1" applyFill="1" applyBorder="1" applyAlignment="1">
      <alignment horizontal="right"/>
    </xf>
    <xf numFmtId="0" fontId="5" fillId="88" borderId="1" xfId="2" applyNumberFormat="1" applyFont="1" applyFill="1" applyBorder="1" applyAlignment="1">
      <alignment horizontal="right"/>
    </xf>
    <xf numFmtId="1" fontId="5" fillId="88" borderId="1" xfId="2" applyNumberFormat="1" applyFont="1" applyFill="1" applyBorder="1"/>
    <xf numFmtId="14" fontId="5" fillId="88" borderId="1" xfId="621" applyNumberFormat="1" applyFill="1" applyBorder="1" applyAlignment="1">
      <alignment horizontal="right"/>
    </xf>
    <xf numFmtId="14" fontId="2" fillId="88" borderId="1" xfId="621" applyNumberFormat="1" applyFont="1" applyFill="1" applyBorder="1" applyAlignment="1">
      <alignment horizontal="right"/>
    </xf>
    <xf numFmtId="49" fontId="5" fillId="88" borderId="1" xfId="2" applyNumberFormat="1" applyFont="1" applyFill="1" applyBorder="1" applyAlignment="1">
      <alignment horizontal="right"/>
    </xf>
    <xf numFmtId="1" fontId="5" fillId="88" borderId="1" xfId="2" applyNumberFormat="1" applyFont="1" applyFill="1" applyBorder="1" applyAlignment="1">
      <alignment horizontal="right"/>
    </xf>
    <xf numFmtId="4" fontId="5" fillId="88" borderId="1" xfId="9" applyNumberFormat="1" applyFont="1" applyFill="1" applyBorder="1" applyAlignment="1"/>
    <xf numFmtId="0" fontId="5" fillId="88" borderId="1" xfId="2" applyFont="1" applyFill="1" applyBorder="1"/>
    <xf numFmtId="14" fontId="5" fillId="88" borderId="1" xfId="2" applyNumberFormat="1" applyFill="1" applyBorder="1" applyAlignment="1">
      <alignment horizontal="center"/>
    </xf>
    <xf numFmtId="3" fontId="5" fillId="88" borderId="1" xfId="2" applyNumberFormat="1" applyFill="1" applyBorder="1"/>
    <xf numFmtId="10" fontId="5" fillId="88" borderId="1" xfId="2" applyNumberFormat="1" applyFill="1" applyBorder="1"/>
    <xf numFmtId="49" fontId="5" fillId="88" borderId="1" xfId="2" applyNumberFormat="1" applyFill="1" applyBorder="1" applyAlignment="1">
      <alignment horizontal="center"/>
    </xf>
    <xf numFmtId="0" fontId="5" fillId="0" borderId="0" xfId="2" applyBorder="1" applyProtection="1">
      <protection locked="0"/>
    </xf>
    <xf numFmtId="0" fontId="18" fillId="0" borderId="4" xfId="0" applyFont="1" applyBorder="1" applyAlignment="1">
      <alignment horizontal="center" vertical="top" wrapText="1"/>
    </xf>
    <xf numFmtId="0" fontId="18" fillId="0" borderId="30" xfId="0" applyFont="1" applyBorder="1" applyAlignment="1">
      <alignment horizontal="center" vertical="top" wrapText="1"/>
    </xf>
    <xf numFmtId="164" fontId="18" fillId="5" borderId="60" xfId="0" applyNumberFormat="1" applyFont="1" applyFill="1" applyBorder="1" applyAlignment="1" applyProtection="1">
      <alignment horizontal="center" vertical="top" wrapText="1"/>
      <protection locked="0"/>
    </xf>
    <xf numFmtId="164" fontId="18" fillId="5" borderId="58" xfId="0" applyNumberFormat="1" applyFont="1" applyFill="1" applyBorder="1" applyAlignment="1" applyProtection="1">
      <alignment horizontal="center" vertical="top" wrapText="1"/>
      <protection locked="0"/>
    </xf>
    <xf numFmtId="164" fontId="18" fillId="5" borderId="59" xfId="0" applyNumberFormat="1" applyFont="1" applyFill="1" applyBorder="1" applyAlignment="1" applyProtection="1">
      <alignment horizontal="center" vertical="top" wrapText="1"/>
      <protection locked="0"/>
    </xf>
    <xf numFmtId="164" fontId="18" fillId="2" borderId="60" xfId="0" applyNumberFormat="1" applyFont="1" applyFill="1" applyBorder="1" applyAlignment="1">
      <alignment horizontal="center" vertical="top" wrapText="1"/>
    </xf>
    <xf numFmtId="0" fontId="5" fillId="5" borderId="59" xfId="0" applyFont="1" applyFill="1" applyBorder="1" applyProtection="1">
      <protection locked="0"/>
    </xf>
    <xf numFmtId="0" fontId="18" fillId="0" borderId="1" xfId="0" applyFont="1" applyBorder="1" applyAlignment="1">
      <alignment horizontal="left" vertical="top" wrapText="1"/>
    </xf>
    <xf numFmtId="49" fontId="5" fillId="0" borderId="42" xfId="0" applyNumberFormat="1" applyFont="1" applyBorder="1" applyAlignment="1">
      <alignment horizontal="center"/>
    </xf>
    <xf numFmtId="0" fontId="18" fillId="0" borderId="43" xfId="0" applyFont="1" applyBorder="1" applyAlignment="1">
      <alignment vertical="top" wrapText="1"/>
    </xf>
    <xf numFmtId="0" fontId="18" fillId="0" borderId="43" xfId="0" applyFont="1" applyBorder="1" applyAlignment="1">
      <alignment horizontal="left" vertical="top" wrapText="1"/>
    </xf>
    <xf numFmtId="0" fontId="18" fillId="0" borderId="43" xfId="0" applyFont="1" applyBorder="1" applyAlignment="1">
      <alignment horizontal="center" vertical="top" wrapText="1"/>
    </xf>
    <xf numFmtId="0" fontId="18" fillId="0" borderId="48" xfId="0" applyFont="1" applyBorder="1" applyAlignment="1">
      <alignment horizontal="left" vertical="top" wrapText="1"/>
    </xf>
    <xf numFmtId="0" fontId="15" fillId="3" borderId="33" xfId="0" quotePrefix="1" applyFont="1" applyFill="1" applyBorder="1" applyAlignment="1">
      <alignment horizontal="center" vertical="top" wrapText="1"/>
    </xf>
    <xf numFmtId="0" fontId="12" fillId="3" borderId="8" xfId="0" applyFont="1" applyFill="1" applyBorder="1" applyAlignment="1" applyProtection="1">
      <alignment horizontal="left"/>
    </xf>
    <xf numFmtId="0" fontId="15" fillId="3" borderId="49" xfId="0" applyFont="1" applyFill="1" applyBorder="1" applyAlignment="1">
      <alignment horizontal="center" vertical="top" wrapText="1"/>
    </xf>
    <xf numFmtId="49" fontId="12"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15" fillId="0" borderId="0" xfId="0" quotePrefix="1" applyFont="1" applyFill="1" applyBorder="1" applyAlignment="1">
      <alignment horizontal="center" vertical="top" wrapText="1"/>
    </xf>
    <xf numFmtId="0" fontId="5" fillId="0" borderId="43" xfId="0" applyFont="1" applyBorder="1" applyAlignment="1" applyProtection="1">
      <alignment horizontal="left" vertical="center"/>
    </xf>
    <xf numFmtId="0" fontId="5" fillId="0" borderId="43" xfId="0" applyFont="1" applyBorder="1" applyAlignment="1" applyProtection="1">
      <alignment horizontal="center" vertical="center"/>
    </xf>
    <xf numFmtId="164" fontId="5" fillId="2" borderId="43" xfId="0" applyNumberFormat="1" applyFont="1" applyFill="1" applyBorder="1" applyAlignment="1">
      <alignment horizontal="center" vertical="center"/>
    </xf>
    <xf numFmtId="164" fontId="5" fillId="2" borderId="44" xfId="0" applyNumberFormat="1" applyFont="1" applyFill="1" applyBorder="1" applyAlignment="1">
      <alignment horizontal="center" vertical="center"/>
    </xf>
    <xf numFmtId="0" fontId="5" fillId="0" borderId="8" xfId="0" applyFont="1" applyBorder="1" applyAlignment="1" applyProtection="1">
      <alignment horizontal="left" vertical="center"/>
    </xf>
    <xf numFmtId="0" fontId="5" fillId="0" borderId="48" xfId="0" applyFont="1" applyBorder="1" applyAlignment="1" applyProtection="1">
      <alignment horizontal="center" vertical="center"/>
    </xf>
    <xf numFmtId="164" fontId="5" fillId="2" borderId="48" xfId="0" applyNumberFormat="1" applyFont="1" applyFill="1" applyBorder="1" applyAlignment="1">
      <alignment horizontal="center" vertical="center"/>
    </xf>
    <xf numFmtId="164" fontId="5" fillId="2" borderId="49" xfId="0" applyNumberFormat="1" applyFont="1" applyFill="1" applyBorder="1" applyAlignment="1">
      <alignment horizontal="center" vertical="center"/>
    </xf>
    <xf numFmtId="49" fontId="5" fillId="0" borderId="0" xfId="0" applyNumberFormat="1" applyFont="1" applyBorder="1" applyAlignment="1">
      <alignment horizontal="left" wrapText="1"/>
    </xf>
    <xf numFmtId="0" fontId="18" fillId="0" borderId="46" xfId="0" applyFont="1" applyFill="1" applyBorder="1" applyAlignment="1">
      <alignment horizontal="center" vertical="top" wrapText="1"/>
    </xf>
    <xf numFmtId="0" fontId="5" fillId="0" borderId="44" xfId="0" applyFont="1" applyBorder="1" applyAlignment="1" applyProtection="1">
      <alignment horizontal="center" vertical="center"/>
    </xf>
    <xf numFmtId="0" fontId="5" fillId="0" borderId="49" xfId="0" applyFont="1" applyBorder="1" applyAlignment="1" applyProtection="1">
      <alignment horizontal="center" vertical="center"/>
    </xf>
    <xf numFmtId="0" fontId="15" fillId="3" borderId="47" xfId="0" applyFont="1" applyFill="1" applyBorder="1" applyAlignment="1">
      <alignment horizontal="center" vertical="top" wrapText="1"/>
    </xf>
    <xf numFmtId="164" fontId="5" fillId="2" borderId="47" xfId="0" applyNumberFormat="1" applyFont="1" applyFill="1" applyBorder="1" applyAlignment="1">
      <alignment horizontal="center" vertical="center"/>
    </xf>
    <xf numFmtId="0" fontId="12" fillId="3" borderId="33" xfId="0" applyFont="1" applyFill="1" applyBorder="1" applyAlignment="1" applyProtection="1">
      <alignment horizontal="center" vertical="top"/>
    </xf>
    <xf numFmtId="0" fontId="12" fillId="3" borderId="50" xfId="0" applyFont="1" applyFill="1" applyBorder="1" applyAlignment="1">
      <alignment vertical="top" wrapText="1"/>
    </xf>
    <xf numFmtId="49" fontId="5" fillId="0" borderId="36" xfId="0" applyNumberFormat="1" applyFont="1" applyBorder="1" applyAlignment="1">
      <alignment horizontal="center"/>
    </xf>
    <xf numFmtId="0" fontId="5" fillId="0" borderId="48" xfId="0" applyFont="1" applyBorder="1" applyAlignment="1">
      <alignment vertical="top" wrapText="1"/>
    </xf>
    <xf numFmtId="0" fontId="12" fillId="3" borderId="108" xfId="0" applyFont="1" applyFill="1" applyBorder="1"/>
    <xf numFmtId="49" fontId="5" fillId="3" borderId="108" xfId="0" applyNumberFormat="1" applyFont="1" applyFill="1" applyBorder="1" applyAlignment="1">
      <alignment horizontal="center"/>
    </xf>
    <xf numFmtId="0" fontId="15" fillId="3" borderId="31" xfId="0" quotePrefix="1" applyFont="1" applyFill="1" applyBorder="1" applyAlignment="1">
      <alignment horizontal="center" vertical="top" wrapText="1"/>
    </xf>
    <xf numFmtId="164" fontId="5" fillId="2" borderId="45" xfId="0" applyNumberFormat="1" applyFont="1" applyFill="1" applyBorder="1" applyAlignment="1">
      <alignment horizontal="center"/>
    </xf>
    <xf numFmtId="164" fontId="5" fillId="2" borderId="46" xfId="0" applyNumberFormat="1" applyFont="1" applyFill="1" applyBorder="1" applyAlignment="1">
      <alignment horizontal="center"/>
    </xf>
    <xf numFmtId="49" fontId="5" fillId="0" borderId="0" xfId="0" applyNumberFormat="1" applyFont="1" applyAlignment="1">
      <alignment horizontal="center" vertical="center"/>
    </xf>
    <xf numFmtId="0" fontId="36" fillId="0" borderId="0" xfId="0" applyFont="1"/>
    <xf numFmtId="49" fontId="5" fillId="3" borderId="16" xfId="0" applyNumberFormat="1" applyFont="1" applyFill="1" applyBorder="1" applyAlignment="1">
      <alignment horizontal="center"/>
    </xf>
    <xf numFmtId="0" fontId="15" fillId="3" borderId="111" xfId="0" applyFont="1" applyFill="1" applyBorder="1" applyAlignment="1">
      <alignment vertical="top" wrapText="1"/>
    </xf>
    <xf numFmtId="0" fontId="15" fillId="3" borderId="17" xfId="0" applyFont="1" applyFill="1" applyBorder="1" applyAlignment="1">
      <alignment vertical="top" wrapText="1"/>
    </xf>
    <xf numFmtId="0" fontId="5" fillId="0" borderId="45"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xf>
    <xf numFmtId="0" fontId="5" fillId="0" borderId="48" xfId="0" applyFont="1" applyBorder="1"/>
    <xf numFmtId="0" fontId="5" fillId="0" borderId="48" xfId="0" applyFont="1" applyBorder="1" applyAlignment="1">
      <alignment horizontal="center"/>
    </xf>
    <xf numFmtId="164" fontId="18" fillId="2" borderId="42" xfId="0" applyNumberFormat="1" applyFont="1" applyFill="1" applyBorder="1" applyAlignment="1">
      <alignment horizontal="center" vertical="top"/>
    </xf>
    <xf numFmtId="164" fontId="18" fillId="2" borderId="44" xfId="0" applyNumberFormat="1" applyFont="1" applyFill="1" applyBorder="1" applyAlignment="1">
      <alignment horizontal="center" vertical="top"/>
    </xf>
    <xf numFmtId="164" fontId="18" fillId="5" borderId="45" xfId="0" applyNumberFormat="1" applyFont="1" applyFill="1" applyBorder="1" applyAlignment="1">
      <alignment horizontal="center" vertical="top"/>
    </xf>
    <xf numFmtId="164" fontId="18" fillId="5" borderId="46" xfId="0" applyNumberFormat="1" applyFont="1" applyFill="1" applyBorder="1" applyAlignment="1">
      <alignment horizontal="center" vertical="top"/>
    </xf>
    <xf numFmtId="164" fontId="18" fillId="2" borderId="45" xfId="0" applyNumberFormat="1" applyFont="1" applyFill="1" applyBorder="1" applyAlignment="1">
      <alignment horizontal="center" vertical="top"/>
    </xf>
    <xf numFmtId="164" fontId="18" fillId="2" borderId="46" xfId="0" applyNumberFormat="1" applyFont="1" applyFill="1" applyBorder="1" applyAlignment="1">
      <alignment horizontal="center" vertical="top"/>
    </xf>
    <xf numFmtId="164" fontId="18" fillId="5" borderId="47" xfId="0" applyNumberFormat="1" applyFont="1" applyFill="1" applyBorder="1" applyAlignment="1">
      <alignment horizontal="center" vertical="top"/>
    </xf>
    <xf numFmtId="164" fontId="18" fillId="5" borderId="49" xfId="0" applyNumberFormat="1" applyFont="1" applyFill="1" applyBorder="1" applyAlignment="1">
      <alignment horizontal="center" vertical="top"/>
    </xf>
    <xf numFmtId="49" fontId="5" fillId="0" borderId="60" xfId="0" quotePrefix="1" applyNumberFormat="1" applyFont="1" applyBorder="1" applyAlignment="1">
      <alignment horizontal="center"/>
    </xf>
    <xf numFmtId="0" fontId="18" fillId="0" borderId="58" xfId="0" applyFont="1" applyBorder="1" applyAlignment="1">
      <alignment horizontal="center" vertical="top" wrapText="1"/>
    </xf>
    <xf numFmtId="0" fontId="18" fillId="0" borderId="59" xfId="0" applyFont="1" applyBorder="1" applyAlignment="1">
      <alignment horizontal="center" vertical="top" wrapText="1"/>
    </xf>
    <xf numFmtId="164" fontId="18" fillId="2" borderId="60" xfId="0" applyNumberFormat="1" applyFont="1" applyFill="1" applyBorder="1" applyAlignment="1">
      <alignment horizontal="center" vertical="top"/>
    </xf>
    <xf numFmtId="164" fontId="18" fillId="2" borderId="59" xfId="0" applyNumberFormat="1" applyFont="1" applyFill="1" applyBorder="1" applyAlignment="1">
      <alignment horizontal="center" vertical="top"/>
    </xf>
    <xf numFmtId="49" fontId="5" fillId="0" borderId="60" xfId="0" applyNumberFormat="1" applyFont="1" applyBorder="1" applyAlignment="1">
      <alignment horizontal="center" vertical="center"/>
    </xf>
    <xf numFmtId="0" fontId="15" fillId="0" borderId="58" xfId="0" applyFont="1" applyBorder="1" applyAlignment="1">
      <alignment vertical="top"/>
    </xf>
    <xf numFmtId="49" fontId="5" fillId="0" borderId="47" xfId="0" quotePrefix="1" applyNumberFormat="1" applyFont="1" applyBorder="1" applyAlignment="1">
      <alignment horizontal="center"/>
    </xf>
    <xf numFmtId="49" fontId="5" fillId="0" borderId="60" xfId="0" applyNumberFormat="1" applyFont="1" applyBorder="1" applyAlignment="1">
      <alignment horizontal="center"/>
    </xf>
    <xf numFmtId="0" fontId="5" fillId="0" borderId="58" xfId="0" applyFont="1" applyBorder="1" applyAlignment="1">
      <alignment vertical="top"/>
    </xf>
    <xf numFmtId="0" fontId="5" fillId="0" borderId="48" xfId="0" applyFont="1" applyBorder="1" applyAlignment="1">
      <alignment vertical="top"/>
    </xf>
    <xf numFmtId="0" fontId="5" fillId="0" borderId="58" xfId="0" applyFont="1" applyFill="1" applyBorder="1" applyAlignment="1">
      <alignment vertical="top"/>
    </xf>
    <xf numFmtId="164" fontId="18" fillId="5" borderId="44" xfId="0" applyNumberFormat="1" applyFont="1" applyFill="1" applyBorder="1" applyAlignment="1" applyProtection="1">
      <alignment horizontal="center" vertical="top"/>
      <protection locked="0"/>
    </xf>
    <xf numFmtId="164" fontId="18" fillId="5" borderId="46" xfId="0" applyNumberFormat="1" applyFont="1" applyFill="1" applyBorder="1" applyAlignment="1" applyProtection="1">
      <alignment horizontal="center" vertical="top"/>
      <protection locked="0"/>
    </xf>
    <xf numFmtId="164" fontId="15" fillId="2" borderId="60" xfId="0" applyNumberFormat="1" applyFont="1" applyFill="1" applyBorder="1" applyAlignment="1">
      <alignment horizontal="center" vertical="top"/>
    </xf>
    <xf numFmtId="164" fontId="15" fillId="2" borderId="59" xfId="0" applyNumberFormat="1" applyFont="1" applyFill="1" applyBorder="1" applyAlignment="1">
      <alignment horizontal="center" vertical="top"/>
    </xf>
    <xf numFmtId="164" fontId="18" fillId="5" borderId="60" xfId="0" applyNumberFormat="1" applyFont="1" applyFill="1" applyBorder="1" applyAlignment="1" applyProtection="1">
      <alignment horizontal="center" vertical="top"/>
      <protection locked="0"/>
    </xf>
    <xf numFmtId="164" fontId="18" fillId="5" borderId="59" xfId="0" applyNumberFormat="1" applyFont="1" applyFill="1" applyBorder="1" applyAlignment="1" applyProtection="1">
      <alignment horizontal="center" vertical="top"/>
      <protection locked="0"/>
    </xf>
    <xf numFmtId="0" fontId="0" fillId="0" borderId="42" xfId="0" applyBorder="1"/>
    <xf numFmtId="0" fontId="0" fillId="0" borderId="43" xfId="0" applyBorder="1"/>
    <xf numFmtId="0" fontId="0" fillId="0" borderId="45" xfId="0" applyBorder="1"/>
    <xf numFmtId="0" fontId="0" fillId="0" borderId="47" xfId="0" applyBorder="1"/>
    <xf numFmtId="0" fontId="12" fillId="0" borderId="48" xfId="0" applyFont="1" applyBorder="1"/>
    <xf numFmtId="0" fontId="0" fillId="0" borderId="60" xfId="0" applyBorder="1"/>
    <xf numFmtId="0" fontId="12" fillId="0" borderId="58" xfId="0" applyFont="1" applyBorder="1"/>
    <xf numFmtId="0" fontId="20" fillId="0" borderId="48" xfId="0" applyFont="1" applyBorder="1"/>
    <xf numFmtId="0" fontId="0" fillId="0" borderId="48" xfId="0" applyBorder="1" applyAlignment="1">
      <alignment horizontal="center"/>
    </xf>
    <xf numFmtId="165" fontId="18" fillId="0" borderId="0" xfId="0" applyNumberFormat="1" applyFont="1" applyFill="1" applyBorder="1" applyAlignment="1" applyProtection="1">
      <alignment horizontal="center" vertical="top"/>
      <protection locked="0"/>
    </xf>
    <xf numFmtId="165" fontId="18" fillId="2" borderId="42" xfId="0" applyNumberFormat="1" applyFont="1" applyFill="1" applyBorder="1" applyAlignment="1" applyProtection="1">
      <alignment horizontal="center" vertical="top"/>
      <protection locked="0"/>
    </xf>
    <xf numFmtId="165" fontId="18" fillId="2" borderId="44" xfId="0" applyNumberFormat="1" applyFont="1" applyFill="1" applyBorder="1" applyAlignment="1" applyProtection="1">
      <alignment horizontal="center" vertical="top"/>
      <protection locked="0"/>
    </xf>
    <xf numFmtId="165" fontId="18" fillId="2" borderId="45" xfId="0" applyNumberFormat="1" applyFont="1" applyFill="1" applyBorder="1" applyAlignment="1" applyProtection="1">
      <alignment horizontal="center" vertical="top"/>
      <protection locked="0"/>
    </xf>
    <xf numFmtId="165" fontId="18" fillId="2" borderId="46" xfId="0" applyNumberFormat="1" applyFont="1" applyFill="1" applyBorder="1" applyAlignment="1" applyProtection="1">
      <alignment horizontal="center" vertical="top"/>
      <protection locked="0"/>
    </xf>
    <xf numFmtId="165" fontId="15" fillId="2" borderId="47" xfId="0" applyNumberFormat="1" applyFont="1" applyFill="1" applyBorder="1" applyAlignment="1" applyProtection="1">
      <alignment horizontal="center" vertical="top"/>
      <protection locked="0"/>
    </xf>
    <xf numFmtId="165" fontId="15" fillId="2" borderId="49" xfId="0" applyNumberFormat="1" applyFont="1" applyFill="1" applyBorder="1" applyAlignment="1" applyProtection="1">
      <alignment horizontal="center" vertical="top"/>
      <protection locked="0"/>
    </xf>
    <xf numFmtId="165" fontId="18" fillId="2" borderId="60" xfId="0" applyNumberFormat="1" applyFont="1" applyFill="1" applyBorder="1" applyAlignment="1" applyProtection="1">
      <alignment horizontal="center" vertical="top"/>
      <protection locked="0"/>
    </xf>
    <xf numFmtId="165" fontId="18" fillId="2" borderId="59" xfId="0" applyNumberFormat="1" applyFont="1" applyFill="1" applyBorder="1" applyAlignment="1" applyProtection="1">
      <alignment horizontal="center" vertical="top"/>
      <protection locked="0"/>
    </xf>
    <xf numFmtId="165" fontId="15" fillId="2" borderId="60" xfId="0" applyNumberFormat="1" applyFont="1" applyFill="1" applyBorder="1" applyAlignment="1" applyProtection="1">
      <alignment horizontal="center" vertical="top"/>
      <protection locked="0"/>
    </xf>
    <xf numFmtId="165" fontId="15" fillId="2" borderId="59" xfId="0" applyNumberFormat="1" applyFont="1" applyFill="1" applyBorder="1" applyAlignment="1" applyProtection="1">
      <alignment horizontal="center" vertical="top"/>
      <protection locked="0"/>
    </xf>
    <xf numFmtId="0" fontId="5" fillId="0" borderId="43" xfId="0" applyFont="1" applyBorder="1"/>
    <xf numFmtId="0" fontId="5" fillId="0" borderId="48" xfId="0" applyFont="1" applyFill="1" applyBorder="1"/>
    <xf numFmtId="165" fontId="18" fillId="2" borderId="47" xfId="0" applyNumberFormat="1" applyFont="1" applyFill="1" applyBorder="1" applyAlignment="1" applyProtection="1">
      <alignment horizontal="center" vertical="top"/>
      <protection locked="0"/>
    </xf>
    <xf numFmtId="165" fontId="18" fillId="2" borderId="49" xfId="0" applyNumberFormat="1" applyFont="1" applyFill="1" applyBorder="1" applyAlignment="1" applyProtection="1">
      <alignment horizontal="center" vertical="top"/>
      <protection locked="0"/>
    </xf>
    <xf numFmtId="0" fontId="18" fillId="0" borderId="44" xfId="0" applyFont="1" applyFill="1" applyBorder="1" applyAlignment="1">
      <alignment horizontal="center" vertical="top" wrapText="1"/>
    </xf>
    <xf numFmtId="0" fontId="18" fillId="0" borderId="49" xfId="0" applyFont="1" applyFill="1" applyBorder="1" applyAlignment="1">
      <alignment horizontal="center" vertical="top" wrapText="1"/>
    </xf>
    <xf numFmtId="0" fontId="5" fillId="0" borderId="45" xfId="0" applyFont="1" applyBorder="1"/>
    <xf numFmtId="0" fontId="5" fillId="0" borderId="47" xfId="0" applyFont="1" applyBorder="1"/>
    <xf numFmtId="49" fontId="12" fillId="3" borderId="31" xfId="457" applyNumberFormat="1" applyFont="1" applyFill="1" applyBorder="1" applyAlignment="1" applyProtection="1">
      <alignment horizontal="left"/>
    </xf>
    <xf numFmtId="0" fontId="12" fillId="3" borderId="68" xfId="457" applyFont="1" applyFill="1" applyBorder="1" applyAlignment="1" applyProtection="1">
      <alignment horizontal="left"/>
    </xf>
    <xf numFmtId="0" fontId="12" fillId="3" borderId="68" xfId="457" applyFont="1" applyFill="1" applyBorder="1" applyAlignment="1" applyProtection="1">
      <alignment horizontal="center"/>
    </xf>
    <xf numFmtId="49" fontId="30" fillId="0" borderId="0" xfId="457" applyNumberFormat="1" applyFont="1" applyAlignment="1">
      <alignment horizontal="left"/>
    </xf>
    <xf numFmtId="49" fontId="18" fillId="0" borderId="45" xfId="457" applyNumberFormat="1" applyFont="1" applyBorder="1" applyAlignment="1">
      <alignment horizontal="center" vertical="top"/>
    </xf>
    <xf numFmtId="0" fontId="18" fillId="0" borderId="1" xfId="457" applyFont="1" applyBorder="1" applyAlignment="1">
      <alignment vertical="top"/>
    </xf>
    <xf numFmtId="0" fontId="18" fillId="0" borderId="1" xfId="457" applyFont="1" applyBorder="1" applyAlignment="1">
      <alignment horizontal="center" vertical="top" wrapText="1"/>
    </xf>
    <xf numFmtId="0" fontId="18" fillId="0" borderId="46" xfId="457" applyFont="1" applyBorder="1" applyAlignment="1">
      <alignment horizontal="center" vertical="top" wrapText="1"/>
    </xf>
    <xf numFmtId="164" fontId="18" fillId="5" borderId="45" xfId="457" applyNumberFormat="1" applyFont="1" applyFill="1" applyBorder="1" applyAlignment="1" applyProtection="1">
      <alignment horizontal="center" vertical="top"/>
      <protection locked="0"/>
    </xf>
    <xf numFmtId="164" fontId="18" fillId="5" borderId="46" xfId="457" applyNumberFormat="1" applyFont="1" applyFill="1" applyBorder="1" applyAlignment="1" applyProtection="1">
      <alignment horizontal="center" vertical="top"/>
      <protection locked="0"/>
    </xf>
    <xf numFmtId="0" fontId="5" fillId="0" borderId="1" xfId="457" applyFont="1" applyBorder="1" applyAlignment="1">
      <alignment vertical="top"/>
    </xf>
    <xf numFmtId="164" fontId="18" fillId="2" borderId="45" xfId="457" applyNumberFormat="1" applyFont="1" applyFill="1" applyBorder="1" applyAlignment="1">
      <alignment horizontal="center" vertical="top"/>
    </xf>
    <xf numFmtId="164" fontId="18" fillId="2" borderId="46" xfId="457" applyNumberFormat="1" applyFont="1" applyFill="1" applyBorder="1" applyAlignment="1">
      <alignment horizontal="center" vertical="top"/>
    </xf>
    <xf numFmtId="164" fontId="18" fillId="5" borderId="45" xfId="457" applyNumberFormat="1" applyFont="1" applyFill="1" applyBorder="1" applyAlignment="1" applyProtection="1">
      <alignment horizontal="center" vertical="top" wrapText="1"/>
      <protection locked="0"/>
    </xf>
    <xf numFmtId="164" fontId="18" fillId="5" borderId="46" xfId="457" applyNumberFormat="1" applyFont="1" applyFill="1" applyBorder="1" applyAlignment="1" applyProtection="1">
      <alignment horizontal="center" vertical="top" wrapText="1"/>
      <protection locked="0"/>
    </xf>
    <xf numFmtId="49" fontId="18" fillId="0" borderId="47" xfId="457" applyNumberFormat="1" applyFont="1" applyBorder="1" applyAlignment="1">
      <alignment horizontal="center" vertical="top"/>
    </xf>
    <xf numFmtId="0" fontId="5" fillId="0" borderId="48" xfId="457" applyFont="1" applyBorder="1" applyAlignment="1">
      <alignment vertical="top"/>
    </xf>
    <xf numFmtId="0" fontId="18" fillId="0" borderId="48" xfId="457" applyFont="1" applyBorder="1" applyAlignment="1">
      <alignment horizontal="center" vertical="top" wrapText="1"/>
    </xf>
    <xf numFmtId="0" fontId="18" fillId="0" borderId="49" xfId="457" applyFont="1" applyBorder="1" applyAlignment="1">
      <alignment horizontal="center" vertical="top" wrapText="1"/>
    </xf>
    <xf numFmtId="164" fontId="18" fillId="2" borderId="47" xfId="457" applyNumberFormat="1" applyFont="1" applyFill="1" applyBorder="1" applyAlignment="1">
      <alignment horizontal="center" vertical="top"/>
    </xf>
    <xf numFmtId="164" fontId="18" fillId="2" borderId="49" xfId="457" applyNumberFormat="1" applyFont="1" applyFill="1" applyBorder="1" applyAlignment="1">
      <alignment horizontal="center" vertical="top"/>
    </xf>
    <xf numFmtId="0" fontId="5" fillId="0" borderId="43" xfId="457" applyFont="1" applyBorder="1" applyAlignment="1"/>
    <xf numFmtId="0" fontId="18" fillId="0" borderId="43" xfId="457" applyFont="1" applyBorder="1" applyAlignment="1">
      <alignment horizontal="center" vertical="top" wrapText="1"/>
    </xf>
    <xf numFmtId="0" fontId="18" fillId="0" borderId="44" xfId="457" applyFont="1" applyBorder="1" applyAlignment="1">
      <alignment horizontal="center" vertical="top" wrapText="1"/>
    </xf>
    <xf numFmtId="164" fontId="18" fillId="88" borderId="45" xfId="457" applyNumberFormat="1" applyFont="1" applyFill="1" applyBorder="1" applyAlignment="1" applyProtection="1">
      <alignment horizontal="center" vertical="top"/>
      <protection locked="0"/>
    </xf>
    <xf numFmtId="164" fontId="18" fillId="88" borderId="46" xfId="457" applyNumberFormat="1" applyFont="1" applyFill="1" applyBorder="1" applyAlignment="1" applyProtection="1">
      <alignment horizontal="center" vertical="top"/>
      <protection locked="0"/>
    </xf>
    <xf numFmtId="49" fontId="12" fillId="3" borderId="36" xfId="457" applyNumberFormat="1" applyFont="1" applyFill="1" applyBorder="1" applyAlignment="1" applyProtection="1">
      <alignment horizontal="left"/>
    </xf>
    <xf numFmtId="0" fontId="12" fillId="3" borderId="8" xfId="457" applyFont="1" applyFill="1" applyBorder="1" applyAlignment="1" applyProtection="1">
      <alignment horizontal="left"/>
    </xf>
    <xf numFmtId="0" fontId="12" fillId="3" borderId="8" xfId="457" applyFont="1" applyFill="1" applyBorder="1" applyAlignment="1" applyProtection="1">
      <alignment horizontal="center"/>
    </xf>
    <xf numFmtId="49" fontId="18" fillId="0" borderId="47" xfId="457" applyNumberFormat="1" applyFont="1" applyBorder="1" applyAlignment="1">
      <alignment vertical="top"/>
    </xf>
    <xf numFmtId="0" fontId="5" fillId="0" borderId="49" xfId="457" applyFont="1" applyBorder="1" applyAlignment="1">
      <alignment horizontal="center"/>
    </xf>
    <xf numFmtId="182" fontId="5" fillId="5" borderId="72" xfId="4" applyNumberFormat="1" applyFont="1" applyFill="1" applyBorder="1" applyAlignment="1" applyProtection="1">
      <alignment vertical="center"/>
    </xf>
    <xf numFmtId="182" fontId="5" fillId="5" borderId="42" xfId="4" applyNumberFormat="1" applyFont="1" applyFill="1" applyBorder="1" applyAlignment="1" applyProtection="1">
      <alignment vertical="center"/>
    </xf>
    <xf numFmtId="182" fontId="5" fillId="5" borderId="43" xfId="4" applyNumberFormat="1" applyFont="1" applyFill="1" applyBorder="1" applyAlignment="1" applyProtection="1">
      <alignment vertical="center"/>
    </xf>
    <xf numFmtId="0" fontId="99" fillId="0" borderId="16" xfId="2" applyFont="1" applyBorder="1" applyProtection="1">
      <protection locked="0"/>
    </xf>
    <xf numFmtId="0" fontId="99" fillId="0" borderId="23" xfId="2" applyFont="1" applyBorder="1" applyProtection="1">
      <protection locked="0"/>
    </xf>
    <xf numFmtId="0" fontId="99" fillId="0" borderId="17" xfId="2" applyFont="1" applyBorder="1" applyProtection="1">
      <protection locked="0"/>
    </xf>
    <xf numFmtId="0" fontId="99" fillId="0" borderId="20" xfId="2" quotePrefix="1" applyFont="1" applyBorder="1" applyAlignment="1" applyProtection="1">
      <alignment horizontal="left"/>
      <protection locked="0"/>
    </xf>
    <xf numFmtId="0" fontId="99" fillId="0" borderId="0" xfId="2" applyFont="1" applyProtection="1">
      <protection locked="0"/>
    </xf>
    <xf numFmtId="0" fontId="99" fillId="0" borderId="0" xfId="2" quotePrefix="1" applyFont="1" applyAlignment="1" applyProtection="1">
      <alignment horizontal="left"/>
      <protection locked="0"/>
    </xf>
    <xf numFmtId="0" fontId="99" fillId="0" borderId="0" xfId="2" applyFont="1"/>
    <xf numFmtId="0" fontId="99" fillId="0" borderId="21" xfId="2" applyFont="1" applyBorder="1" applyProtection="1">
      <protection locked="0"/>
    </xf>
    <xf numFmtId="0" fontId="99" fillId="0" borderId="20" xfId="2" applyFont="1" applyBorder="1" applyProtection="1">
      <protection locked="0"/>
    </xf>
    <xf numFmtId="0" fontId="99" fillId="0" borderId="0" xfId="2" applyFont="1" applyAlignment="1" applyProtection="1">
      <alignment horizontal="left"/>
      <protection locked="0"/>
    </xf>
    <xf numFmtId="0" fontId="99" fillId="0" borderId="40" xfId="2" applyFont="1" applyBorder="1" applyProtection="1">
      <protection locked="0"/>
    </xf>
    <xf numFmtId="0" fontId="99" fillId="0" borderId="18" xfId="2" applyFont="1" applyBorder="1" applyProtection="1">
      <protection locked="0"/>
    </xf>
    <xf numFmtId="0" fontId="99" fillId="0" borderId="19" xfId="2" applyFont="1" applyBorder="1" applyProtection="1">
      <protection locked="0"/>
    </xf>
    <xf numFmtId="164" fontId="5" fillId="5" borderId="42" xfId="2" applyNumberFormat="1" applyFont="1" applyFill="1" applyBorder="1" applyAlignment="1" applyProtection="1">
      <alignment horizontal="center" vertical="center"/>
      <protection locked="0"/>
    </xf>
    <xf numFmtId="164" fontId="5" fillId="5" borderId="44" xfId="2" applyNumberFormat="1" applyFont="1" applyFill="1" applyBorder="1" applyAlignment="1" applyProtection="1">
      <alignment horizontal="center" vertical="center"/>
      <protection locked="0"/>
    </xf>
    <xf numFmtId="164" fontId="5" fillId="5" borderId="45" xfId="2" applyNumberFormat="1" applyFont="1" applyFill="1" applyBorder="1" applyAlignment="1" applyProtection="1">
      <alignment horizontal="center" vertical="center"/>
      <protection locked="0"/>
    </xf>
    <xf numFmtId="164" fontId="5" fillId="5" borderId="46" xfId="2" applyNumberFormat="1" applyFont="1" applyFill="1" applyBorder="1" applyAlignment="1" applyProtection="1">
      <alignment horizontal="center" vertical="center"/>
      <protection locked="0"/>
    </xf>
    <xf numFmtId="164" fontId="5" fillId="2" borderId="45" xfId="2" applyNumberFormat="1" applyFont="1" applyFill="1" applyBorder="1" applyAlignment="1" applyProtection="1">
      <alignment horizontal="center"/>
    </xf>
    <xf numFmtId="164" fontId="5" fillId="2" borderId="46" xfId="2" applyNumberFormat="1" applyFont="1" applyFill="1" applyBorder="1" applyAlignment="1" applyProtection="1">
      <alignment horizontal="center"/>
    </xf>
    <xf numFmtId="164" fontId="5" fillId="5" borderId="47" xfId="2" applyNumberFormat="1" applyFont="1" applyFill="1" applyBorder="1" applyAlignment="1" applyProtection="1">
      <alignment horizontal="center" vertical="center"/>
      <protection locked="0"/>
    </xf>
    <xf numFmtId="164" fontId="5" fillId="5" borderId="49" xfId="2" applyNumberFormat="1" applyFont="1" applyFill="1" applyBorder="1" applyAlignment="1" applyProtection="1">
      <alignment horizontal="center" vertical="center"/>
      <protection locked="0"/>
    </xf>
    <xf numFmtId="164" fontId="5" fillId="2" borderId="47" xfId="2" applyNumberFormat="1" applyFont="1" applyFill="1" applyBorder="1" applyAlignment="1" applyProtection="1">
      <alignment horizontal="center"/>
    </xf>
    <xf numFmtId="164" fontId="5" fillId="2" borderId="49" xfId="2" applyNumberFormat="1" applyFont="1" applyFill="1" applyBorder="1" applyAlignment="1" applyProtection="1">
      <alignment horizontal="center"/>
    </xf>
    <xf numFmtId="164" fontId="5" fillId="2" borderId="42" xfId="2" applyNumberFormat="1" applyFont="1" applyFill="1" applyBorder="1" applyAlignment="1" applyProtection="1">
      <alignment horizontal="center"/>
    </xf>
    <xf numFmtId="164" fontId="5" fillId="2" borderId="44" xfId="2" applyNumberFormat="1" applyFont="1" applyFill="1" applyBorder="1" applyAlignment="1" applyProtection="1">
      <alignment horizontal="center"/>
    </xf>
    <xf numFmtId="49" fontId="12" fillId="3" borderId="108" xfId="2" applyNumberFormat="1" applyFont="1" applyFill="1" applyBorder="1" applyAlignment="1" applyProtection="1">
      <alignment horizontal="center" vertical="center"/>
    </xf>
    <xf numFmtId="0" fontId="12" fillId="3" borderId="50" xfId="2" applyFont="1" applyFill="1" applyBorder="1" applyAlignment="1" applyProtection="1">
      <alignment vertical="center"/>
    </xf>
    <xf numFmtId="0" fontId="12" fillId="3" borderId="77" xfId="2" applyFont="1" applyFill="1" applyBorder="1" applyAlignment="1" applyProtection="1">
      <alignment vertical="center"/>
    </xf>
    <xf numFmtId="49" fontId="5" fillId="0" borderId="74" xfId="2" applyNumberFormat="1" applyFont="1" applyFill="1" applyBorder="1" applyAlignment="1" applyProtection="1">
      <alignment horizontal="center" vertical="center"/>
    </xf>
    <xf numFmtId="0" fontId="5" fillId="0" borderId="46" xfId="2" applyFont="1" applyFill="1" applyBorder="1" applyAlignment="1" applyProtection="1">
      <alignment horizontal="center"/>
    </xf>
    <xf numFmtId="49" fontId="5" fillId="0" borderId="36" xfId="2" applyNumberFormat="1" applyFont="1" applyFill="1" applyBorder="1" applyAlignment="1" applyProtection="1">
      <alignment horizontal="center" vertical="center"/>
    </xf>
    <xf numFmtId="0" fontId="5" fillId="0" borderId="48" xfId="2" applyFont="1" applyFill="1" applyBorder="1" applyAlignment="1" applyProtection="1">
      <alignment vertical="center"/>
    </xf>
    <xf numFmtId="0" fontId="5" fillId="0" borderId="48" xfId="2" applyFont="1" applyFill="1" applyBorder="1" applyAlignment="1" applyProtection="1">
      <alignment horizontal="center"/>
    </xf>
    <xf numFmtId="0" fontId="5" fillId="0" borderId="49" xfId="2" applyFont="1" applyFill="1" applyBorder="1" applyAlignment="1" applyProtection="1">
      <alignment horizontal="center"/>
    </xf>
    <xf numFmtId="49" fontId="12" fillId="3" borderId="108" xfId="2" applyNumberFormat="1" applyFont="1" applyFill="1" applyBorder="1" applyAlignment="1" applyProtection="1">
      <alignment horizontal="center"/>
    </xf>
    <xf numFmtId="49" fontId="5" fillId="0" borderId="45" xfId="2" applyNumberFormat="1" applyFont="1" applyFill="1" applyBorder="1" applyAlignment="1" applyProtection="1">
      <alignment horizontal="center"/>
    </xf>
    <xf numFmtId="0" fontId="5" fillId="6" borderId="46" xfId="2" applyFont="1" applyFill="1" applyBorder="1" applyAlignment="1" applyProtection="1">
      <alignment horizontal="center" vertical="center"/>
    </xf>
    <xf numFmtId="49" fontId="5" fillId="0" borderId="47" xfId="2" applyNumberFormat="1" applyFont="1" applyFill="1" applyBorder="1" applyAlignment="1" applyProtection="1">
      <alignment horizontal="center"/>
    </xf>
    <xf numFmtId="0" fontId="5" fillId="6" borderId="48" xfId="2" applyFont="1" applyFill="1" applyBorder="1" applyAlignment="1" applyProtection="1">
      <alignment horizontal="center" vertical="center"/>
    </xf>
    <xf numFmtId="0" fontId="5" fillId="6" borderId="49" xfId="2" applyFont="1" applyFill="1" applyBorder="1" applyAlignment="1" applyProtection="1">
      <alignment horizontal="center" vertical="center"/>
    </xf>
    <xf numFmtId="49" fontId="12" fillId="3" borderId="112" xfId="2" applyNumberFormat="1" applyFont="1" applyFill="1" applyBorder="1" applyAlignment="1" applyProtection="1">
      <alignment horizontal="center" vertical="center"/>
    </xf>
    <xf numFmtId="0" fontId="8" fillId="3" borderId="113" xfId="2" applyFont="1" applyFill="1" applyBorder="1" applyAlignment="1" applyProtection="1">
      <alignment horizontal="left" vertical="center"/>
    </xf>
    <xf numFmtId="49" fontId="5" fillId="4" borderId="114" xfId="2" applyNumberFormat="1" applyFont="1" applyFill="1" applyBorder="1" applyAlignment="1" applyProtection="1">
      <alignment horizontal="center" vertical="center"/>
    </xf>
    <xf numFmtId="49" fontId="5" fillId="4" borderId="115" xfId="2" applyNumberFormat="1" applyFont="1" applyFill="1" applyBorder="1" applyAlignment="1" applyProtection="1">
      <alignment horizontal="center" vertical="center"/>
    </xf>
    <xf numFmtId="0" fontId="5" fillId="0" borderId="116" xfId="2" applyFont="1" applyBorder="1" applyAlignment="1" applyProtection="1">
      <alignment horizontal="left" vertical="center"/>
    </xf>
    <xf numFmtId="49" fontId="12" fillId="3" borderId="16" xfId="2" applyNumberFormat="1" applyFont="1" applyFill="1" applyBorder="1" applyAlignment="1" applyProtection="1">
      <alignment horizontal="center"/>
    </xf>
    <xf numFmtId="0" fontId="12" fillId="3" borderId="111" xfId="2" applyFont="1" applyFill="1" applyBorder="1" applyAlignment="1" applyProtection="1">
      <alignment vertical="center"/>
    </xf>
    <xf numFmtId="49" fontId="5" fillId="0" borderId="114" xfId="2" applyNumberFormat="1" applyFont="1" applyBorder="1" applyAlignment="1" applyProtection="1">
      <alignment horizontal="center" vertical="center"/>
    </xf>
    <xf numFmtId="49" fontId="5" fillId="0" borderId="115" xfId="2" applyNumberFormat="1" applyFont="1" applyBorder="1" applyAlignment="1" applyProtection="1">
      <alignment horizontal="center" vertical="center"/>
    </xf>
    <xf numFmtId="0" fontId="5" fillId="0" borderId="117" xfId="2" applyFont="1" applyBorder="1" applyAlignment="1" applyProtection="1">
      <alignment horizontal="left" vertical="center"/>
    </xf>
    <xf numFmtId="0" fontId="5" fillId="0" borderId="117" xfId="2" applyFont="1" applyBorder="1" applyAlignment="1" applyProtection="1">
      <alignment horizontal="center" vertical="center"/>
    </xf>
    <xf numFmtId="49" fontId="5" fillId="0" borderId="42" xfId="457" applyNumberFormat="1" applyFont="1" applyBorder="1" applyAlignment="1"/>
    <xf numFmtId="49" fontId="5" fillId="0" borderId="45" xfId="457" applyNumberFormat="1" applyFont="1" applyBorder="1" applyAlignment="1"/>
    <xf numFmtId="182" fontId="99" fillId="5" borderId="72" xfId="4" applyNumberFormat="1" applyFont="1" applyFill="1" applyBorder="1" applyAlignment="1" applyProtection="1">
      <alignment vertical="center"/>
      <protection locked="0"/>
    </xf>
    <xf numFmtId="182" fontId="5" fillId="5" borderId="44" xfId="4" applyNumberFormat="1" applyFont="1" applyFill="1" applyBorder="1" applyAlignment="1" applyProtection="1">
      <alignment vertical="center"/>
    </xf>
    <xf numFmtId="49" fontId="12" fillId="3" borderId="60" xfId="2" applyNumberFormat="1" applyFont="1" applyFill="1" applyBorder="1" applyAlignment="1" applyProtection="1">
      <alignment horizontal="left" vertical="top"/>
    </xf>
    <xf numFmtId="49" fontId="12" fillId="3" borderId="58" xfId="2" applyNumberFormat="1" applyFont="1" applyFill="1" applyBorder="1" applyAlignment="1" applyProtection="1">
      <alignment horizontal="left" vertical="top"/>
    </xf>
    <xf numFmtId="0" fontId="12" fillId="3" borderId="60" xfId="2" applyFont="1" applyFill="1" applyBorder="1" applyAlignment="1" applyProtection="1">
      <alignment horizontal="center" vertical="center"/>
    </xf>
    <xf numFmtId="0" fontId="12" fillId="3" borderId="59" xfId="2" applyFont="1" applyFill="1" applyBorder="1" applyAlignment="1" applyProtection="1">
      <alignment horizontal="center" vertical="center"/>
    </xf>
    <xf numFmtId="0" fontId="146" fillId="0" borderId="1" xfId="0" applyFont="1" applyBorder="1" applyAlignment="1">
      <alignment vertical="top" wrapText="1"/>
    </xf>
    <xf numFmtId="0" fontId="146" fillId="0" borderId="1" xfId="0" applyFont="1" applyFill="1" applyBorder="1" applyAlignment="1">
      <alignment horizontal="center" vertical="top" wrapText="1"/>
    </xf>
    <xf numFmtId="164" fontId="146" fillId="2" borderId="1" xfId="0" applyNumberFormat="1" applyFont="1" applyFill="1" applyBorder="1" applyAlignment="1">
      <alignment horizontal="center" vertical="top" wrapText="1"/>
    </xf>
    <xf numFmtId="164" fontId="146" fillId="5" borderId="1" xfId="0" applyNumberFormat="1" applyFont="1" applyFill="1" applyBorder="1" applyAlignment="1" applyProtection="1">
      <alignment horizontal="center" vertical="top" wrapText="1"/>
      <protection locked="0"/>
    </xf>
    <xf numFmtId="0" fontId="99" fillId="0" borderId="0" xfId="0" applyFont="1" applyFill="1"/>
    <xf numFmtId="0" fontId="146" fillId="0" borderId="1" xfId="0" applyFont="1" applyFill="1" applyBorder="1" applyAlignment="1">
      <alignment vertical="top" wrapText="1"/>
    </xf>
    <xf numFmtId="164" fontId="18" fillId="2" borderId="43" xfId="0" applyNumberFormat="1" applyFont="1" applyFill="1" applyBorder="1" applyAlignment="1">
      <alignment horizontal="center" vertical="top" wrapText="1"/>
    </xf>
    <xf numFmtId="164" fontId="146" fillId="2" borderId="45" xfId="0" applyNumberFormat="1" applyFont="1" applyFill="1" applyBorder="1" applyAlignment="1">
      <alignment horizontal="center" vertical="top" wrapText="1"/>
    </xf>
    <xf numFmtId="164" fontId="146" fillId="2" borderId="46" xfId="0" applyNumberFormat="1" applyFont="1" applyFill="1" applyBorder="1" applyAlignment="1">
      <alignment horizontal="center" vertical="top" wrapText="1"/>
    </xf>
    <xf numFmtId="49" fontId="99" fillId="0" borderId="45" xfId="0" applyNumberFormat="1" applyFont="1" applyBorder="1" applyAlignment="1">
      <alignment horizontal="center"/>
    </xf>
    <xf numFmtId="0" fontId="146" fillId="0" borderId="46" xfId="0" applyFont="1" applyFill="1" applyBorder="1" applyAlignment="1">
      <alignment horizontal="center" vertical="top" wrapText="1"/>
    </xf>
    <xf numFmtId="0" fontId="5" fillId="0" borderId="75" xfId="0" applyFont="1" applyBorder="1" applyAlignment="1" applyProtection="1">
      <alignment horizontal="center" vertical="center"/>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51" xfId="0" applyFont="1" applyFill="1" applyBorder="1" applyAlignment="1">
      <alignment horizontal="center" vertical="top" wrapText="1"/>
    </xf>
    <xf numFmtId="0" fontId="12" fillId="3" borderId="49" xfId="0" applyFont="1" applyFill="1" applyBorder="1" applyAlignment="1" applyProtection="1">
      <alignment horizontal="center" vertical="center" wrapText="1"/>
    </xf>
    <xf numFmtId="49" fontId="12" fillId="3" borderId="60" xfId="0" applyNumberFormat="1" applyFont="1" applyFill="1" applyBorder="1" applyAlignment="1" applyProtection="1">
      <alignment horizontal="left" vertical="top"/>
    </xf>
    <xf numFmtId="0" fontId="12" fillId="3" borderId="58" xfId="0" applyFont="1" applyFill="1" applyBorder="1" applyAlignment="1" applyProtection="1">
      <alignment horizontal="left" vertical="top"/>
    </xf>
    <xf numFmtId="0" fontId="12" fillId="3" borderId="58" xfId="0" applyFont="1" applyFill="1" applyBorder="1" applyAlignment="1" applyProtection="1">
      <alignment horizontal="center" vertical="top"/>
    </xf>
    <xf numFmtId="0" fontId="12" fillId="3" borderId="59" xfId="0" applyFont="1" applyFill="1" applyBorder="1" applyAlignment="1" applyProtection="1">
      <alignment horizontal="center" vertical="top" wrapText="1"/>
    </xf>
    <xf numFmtId="49" fontId="5" fillId="3" borderId="107" xfId="0" applyNumberFormat="1" applyFont="1" applyFill="1" applyBorder="1"/>
    <xf numFmtId="49" fontId="5" fillId="3" borderId="44" xfId="0" applyNumberFormat="1" applyFont="1" applyFill="1" applyBorder="1"/>
    <xf numFmtId="164" fontId="18" fillId="87" borderId="42" xfId="0" applyNumberFormat="1" applyFont="1" applyFill="1" applyBorder="1" applyAlignment="1" applyProtection="1">
      <alignment horizontal="center" vertical="top" wrapText="1"/>
      <protection locked="0"/>
    </xf>
    <xf numFmtId="164" fontId="18" fillId="87" borderId="43" xfId="0" applyNumberFormat="1" applyFont="1" applyFill="1" applyBorder="1" applyAlignment="1" applyProtection="1">
      <alignment horizontal="center" vertical="top" wrapText="1"/>
      <protection locked="0"/>
    </xf>
    <xf numFmtId="164" fontId="18" fillId="87" borderId="44" xfId="0" applyNumberFormat="1" applyFont="1" applyFill="1" applyBorder="1" applyAlignment="1" applyProtection="1">
      <alignment horizontal="center" vertical="top" wrapText="1"/>
      <protection locked="0"/>
    </xf>
    <xf numFmtId="0" fontId="5" fillId="0" borderId="8" xfId="0" applyFont="1" applyBorder="1" applyAlignment="1">
      <alignment vertical="top" wrapText="1"/>
    </xf>
    <xf numFmtId="164" fontId="18" fillId="88" borderId="43" xfId="0" applyNumberFormat="1" applyFont="1" applyFill="1" applyBorder="1" applyAlignment="1">
      <alignment horizontal="center" vertical="top" wrapText="1"/>
    </xf>
    <xf numFmtId="164" fontId="18" fillId="87" borderId="45" xfId="0" applyNumberFormat="1" applyFont="1" applyFill="1" applyBorder="1" applyAlignment="1" applyProtection="1">
      <alignment horizontal="center" vertical="top" wrapText="1"/>
      <protection locked="0"/>
    </xf>
    <xf numFmtId="164" fontId="18" fillId="87" borderId="46" xfId="0" applyNumberFormat="1" applyFont="1" applyFill="1" applyBorder="1" applyAlignment="1" applyProtection="1">
      <alignment horizontal="center" vertical="top" wrapText="1"/>
      <protection locked="0"/>
    </xf>
    <xf numFmtId="0" fontId="5" fillId="0" borderId="48" xfId="0" applyFont="1" applyFill="1" applyBorder="1" applyAlignment="1">
      <alignment vertical="top" wrapText="1"/>
    </xf>
    <xf numFmtId="49" fontId="5" fillId="0" borderId="45" xfId="0" quotePrefix="1" applyNumberFormat="1" applyFont="1" applyBorder="1" applyAlignment="1">
      <alignment horizontal="center"/>
    </xf>
    <xf numFmtId="0" fontId="0" fillId="0" borderId="58" xfId="0" applyFill="1" applyBorder="1"/>
    <xf numFmtId="49" fontId="5" fillId="3" borderId="42" xfId="0" applyNumberFormat="1" applyFont="1" applyFill="1" applyBorder="1" applyAlignment="1">
      <alignment horizontal="center"/>
    </xf>
    <xf numFmtId="49" fontId="12" fillId="0" borderId="0" xfId="0" applyNumberFormat="1" applyFont="1"/>
    <xf numFmtId="2" fontId="5" fillId="0" borderId="3" xfId="0" applyNumberFormat="1" applyFont="1" applyBorder="1" applyAlignment="1">
      <alignment horizontal="center" vertical="center" wrapText="1"/>
    </xf>
    <xf numFmtId="0" fontId="18" fillId="0" borderId="75" xfId="0" applyFont="1" applyBorder="1" applyAlignment="1">
      <alignment horizontal="center" vertical="center" wrapText="1"/>
    </xf>
    <xf numFmtId="0" fontId="12" fillId="3" borderId="17" xfId="0" applyFont="1" applyFill="1" applyBorder="1" applyAlignment="1" applyProtection="1">
      <alignment horizontal="center"/>
    </xf>
    <xf numFmtId="0" fontId="12" fillId="3" borderId="118" xfId="0" applyFont="1" applyFill="1" applyBorder="1" applyAlignment="1" applyProtection="1">
      <alignment horizontal="center" vertical="top"/>
    </xf>
    <xf numFmtId="164" fontId="18" fillId="2" borderId="12" xfId="0" applyNumberFormat="1" applyFont="1" applyFill="1" applyBorder="1" applyAlignment="1">
      <alignment horizontal="center" vertical="top" wrapText="1"/>
    </xf>
    <xf numFmtId="164" fontId="18" fillId="5" borderId="42" xfId="457" applyNumberFormat="1" applyFont="1" applyFill="1" applyBorder="1" applyAlignment="1" applyProtection="1">
      <alignment horizontal="center" vertical="top"/>
      <protection locked="0"/>
    </xf>
    <xf numFmtId="164" fontId="18" fillId="5" borderId="44" xfId="457" applyNumberFormat="1" applyFont="1" applyFill="1" applyBorder="1" applyAlignment="1" applyProtection="1">
      <alignment horizontal="center" vertical="top"/>
      <protection locked="0"/>
    </xf>
    <xf numFmtId="0" fontId="12" fillId="0" borderId="0" xfId="0" applyFont="1" applyFill="1" applyBorder="1" applyAlignment="1">
      <alignment horizontal="center"/>
    </xf>
    <xf numFmtId="164" fontId="18" fillId="87" borderId="60" xfId="0" applyNumberFormat="1" applyFont="1" applyFill="1" applyBorder="1" applyAlignment="1" applyProtection="1">
      <alignment horizontal="center" vertical="top" wrapText="1"/>
      <protection locked="0"/>
    </xf>
    <xf numFmtId="164" fontId="18" fillId="87" borderId="58" xfId="0" applyNumberFormat="1" applyFont="1" applyFill="1" applyBorder="1" applyAlignment="1" applyProtection="1">
      <alignment horizontal="center" vertical="top" wrapText="1"/>
      <protection locked="0"/>
    </xf>
    <xf numFmtId="164" fontId="18" fillId="87" borderId="59" xfId="0" applyNumberFormat="1" applyFont="1" applyFill="1" applyBorder="1" applyAlignment="1" applyProtection="1">
      <alignment horizontal="center" vertical="top" wrapText="1"/>
      <protection locked="0"/>
    </xf>
    <xf numFmtId="0" fontId="5" fillId="0" borderId="42" xfId="0" applyFont="1" applyBorder="1" applyAlignment="1">
      <alignment horizontal="center"/>
    </xf>
    <xf numFmtId="0" fontId="5" fillId="0" borderId="29" xfId="0" applyFont="1" applyBorder="1" applyAlignment="1">
      <alignment horizontal="center"/>
    </xf>
    <xf numFmtId="0" fontId="5" fillId="0" borderId="31" xfId="0" applyFont="1" applyBorder="1" applyAlignment="1">
      <alignment horizontal="center"/>
    </xf>
    <xf numFmtId="0" fontId="5" fillId="0" borderId="60" xfId="0" applyFont="1" applyBorder="1" applyAlignment="1">
      <alignment horizontal="center"/>
    </xf>
    <xf numFmtId="0" fontId="15" fillId="3" borderId="42" xfId="0" quotePrefix="1" applyFont="1" applyFill="1" applyBorder="1" applyAlignment="1">
      <alignment horizontal="center" vertical="top" wrapText="1"/>
    </xf>
    <xf numFmtId="164" fontId="18" fillId="2" borderId="29" xfId="0" applyNumberFormat="1" applyFont="1" applyFill="1" applyBorder="1" applyAlignment="1">
      <alignment horizontal="center" vertical="top" wrapText="1"/>
    </xf>
    <xf numFmtId="164" fontId="18" fillId="5" borderId="78" xfId="0" applyNumberFormat="1" applyFont="1" applyFill="1" applyBorder="1" applyAlignment="1" applyProtection="1">
      <alignment horizontal="center" vertical="center" wrapText="1"/>
      <protection locked="0"/>
    </xf>
    <xf numFmtId="164" fontId="18" fillId="2" borderId="78" xfId="0" applyNumberFormat="1" applyFont="1" applyFill="1" applyBorder="1" applyAlignment="1">
      <alignment horizontal="center" vertical="center" wrapText="1"/>
    </xf>
    <xf numFmtId="164" fontId="18" fillId="2" borderId="79" xfId="0" applyNumberFormat="1" applyFont="1" applyFill="1" applyBorder="1" applyAlignment="1">
      <alignment horizontal="center" vertical="center" wrapText="1"/>
    </xf>
    <xf numFmtId="0" fontId="15" fillId="3" borderId="77" xfId="0" quotePrefix="1" applyFont="1" applyFill="1" applyBorder="1" applyAlignment="1">
      <alignment horizontal="center" vertical="top" wrapText="1"/>
    </xf>
    <xf numFmtId="0" fontId="15" fillId="3" borderId="72" xfId="0" quotePrefix="1" applyFont="1" applyFill="1" applyBorder="1" applyAlignment="1">
      <alignment horizontal="center" vertical="top" wrapText="1"/>
    </xf>
    <xf numFmtId="164" fontId="18" fillId="5" borderId="76" xfId="0" applyNumberFormat="1" applyFont="1" applyFill="1" applyBorder="1" applyAlignment="1" applyProtection="1">
      <alignment horizontal="center" vertical="center" wrapText="1"/>
      <protection locked="0"/>
    </xf>
    <xf numFmtId="164" fontId="18" fillId="2" borderId="76" xfId="0" applyNumberFormat="1" applyFont="1" applyFill="1" applyBorder="1" applyAlignment="1">
      <alignment horizontal="center" vertical="center" wrapText="1"/>
    </xf>
    <xf numFmtId="164" fontId="18" fillId="2" borderId="73" xfId="0" applyNumberFormat="1" applyFont="1" applyFill="1" applyBorder="1" applyAlignment="1">
      <alignment horizontal="center" vertical="center" wrapText="1"/>
    </xf>
    <xf numFmtId="0" fontId="15" fillId="3" borderId="73" xfId="0" applyFont="1" applyFill="1" applyBorder="1" applyAlignment="1">
      <alignment horizontal="center" vertical="top" wrapText="1"/>
    </xf>
    <xf numFmtId="0" fontId="15" fillId="3" borderId="79" xfId="0" applyFont="1" applyFill="1" applyBorder="1" applyAlignment="1">
      <alignment horizontal="center" vertical="top" wrapText="1"/>
    </xf>
    <xf numFmtId="14" fontId="5" fillId="0" borderId="0" xfId="0" quotePrefix="1" applyNumberFormat="1" applyFont="1"/>
    <xf numFmtId="0" fontId="15" fillId="3" borderId="73" xfId="0" applyFont="1" applyFill="1" applyBorder="1" applyAlignment="1">
      <alignment horizontal="center" vertical="top"/>
    </xf>
    <xf numFmtId="164" fontId="18" fillId="5" borderId="72" xfId="0" applyNumberFormat="1" applyFont="1" applyFill="1" applyBorder="1" applyAlignment="1" applyProtection="1">
      <alignment horizontal="center" vertical="top" wrapText="1"/>
      <protection locked="0"/>
    </xf>
    <xf numFmtId="164" fontId="18" fillId="5" borderId="76" xfId="0" applyNumberFormat="1" applyFont="1" applyFill="1" applyBorder="1" applyAlignment="1" applyProtection="1">
      <alignment horizontal="center" vertical="top" wrapText="1"/>
      <protection locked="0"/>
    </xf>
    <xf numFmtId="0" fontId="147" fillId="0" borderId="0" xfId="0" applyFont="1" applyAlignment="1">
      <alignment horizontal="center"/>
    </xf>
    <xf numFmtId="0" fontId="18" fillId="0" borderId="37" xfId="0" applyFont="1" applyBorder="1" applyAlignment="1">
      <alignment horizontal="center" vertical="top" wrapText="1"/>
    </xf>
    <xf numFmtId="0" fontId="11" fillId="94" borderId="60" xfId="0" applyFont="1" applyFill="1" applyBorder="1" applyAlignment="1">
      <alignment horizontal="center"/>
    </xf>
    <xf numFmtId="0" fontId="16" fillId="94" borderId="58" xfId="0" applyFont="1" applyFill="1" applyBorder="1"/>
    <xf numFmtId="0" fontId="11" fillId="94" borderId="58" xfId="0" applyFont="1" applyFill="1" applyBorder="1"/>
    <xf numFmtId="0" fontId="11" fillId="94" borderId="59" xfId="0" applyFont="1" applyFill="1" applyBorder="1"/>
    <xf numFmtId="0" fontId="18" fillId="0" borderId="44" xfId="0" applyFont="1" applyBorder="1" applyAlignment="1">
      <alignment horizontal="center" vertical="center" wrapText="1"/>
    </xf>
    <xf numFmtId="0" fontId="5" fillId="89" borderId="36" xfId="0" applyFont="1" applyFill="1" applyBorder="1" applyAlignment="1">
      <alignment horizontal="center"/>
    </xf>
    <xf numFmtId="0" fontId="5" fillId="89" borderId="8" xfId="0" applyFont="1" applyFill="1" applyBorder="1" applyAlignment="1">
      <alignment horizontal="center"/>
    </xf>
    <xf numFmtId="0" fontId="5" fillId="89" borderId="37" xfId="0" applyFont="1" applyFill="1" applyBorder="1" applyAlignment="1">
      <alignment horizontal="center"/>
    </xf>
    <xf numFmtId="164" fontId="18" fillId="5" borderId="60" xfId="0" applyNumberFormat="1" applyFont="1" applyFill="1" applyBorder="1" applyAlignment="1" applyProtection="1">
      <alignment horizontal="center" vertical="center" wrapText="1"/>
      <protection locked="0"/>
    </xf>
    <xf numFmtId="164" fontId="18" fillId="5" borderId="58" xfId="0" applyNumberFormat="1" applyFont="1" applyFill="1" applyBorder="1" applyAlignment="1" applyProtection="1">
      <alignment horizontal="center" vertical="center" wrapText="1"/>
      <protection locked="0"/>
    </xf>
    <xf numFmtId="164" fontId="18" fillId="5" borderId="59" xfId="0" applyNumberFormat="1" applyFont="1" applyFill="1" applyBorder="1" applyAlignment="1" applyProtection="1">
      <alignment horizontal="center" vertical="center" wrapText="1"/>
      <protection locked="0"/>
    </xf>
    <xf numFmtId="0" fontId="18" fillId="0" borderId="37" xfId="0" applyFont="1" applyBorder="1" applyAlignment="1">
      <alignment horizontal="center" vertical="center" wrapText="1"/>
    </xf>
    <xf numFmtId="49" fontId="30" fillId="0" borderId="0" xfId="2" applyNumberFormat="1" applyFont="1" applyAlignment="1">
      <alignment horizontal="center"/>
    </xf>
    <xf numFmtId="0" fontId="5" fillId="0" borderId="0" xfId="2" applyFont="1" applyAlignment="1">
      <alignment horizontal="center"/>
    </xf>
    <xf numFmtId="0" fontId="12" fillId="0" borderId="0" xfId="2" applyFont="1" applyAlignment="1">
      <alignment horizontal="left"/>
    </xf>
    <xf numFmtId="0" fontId="5" fillId="0" borderId="46" xfId="0" applyFont="1" applyFill="1" applyBorder="1" applyAlignment="1">
      <alignment horizontal="center" vertical="center"/>
    </xf>
    <xf numFmtId="0" fontId="5" fillId="0" borderId="49" xfId="0" applyFont="1" applyBorder="1" applyAlignment="1">
      <alignment horizontal="center" vertical="center"/>
    </xf>
    <xf numFmtId="0" fontId="18" fillId="0" borderId="1"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10" xfId="0" applyFont="1" applyBorder="1" applyAlignment="1">
      <alignment horizontal="center" vertical="top" wrapText="1"/>
    </xf>
    <xf numFmtId="0" fontId="18" fillId="0" borderId="109" xfId="0" applyFont="1" applyBorder="1" applyAlignment="1">
      <alignment horizontal="center" vertical="top" wrapText="1"/>
    </xf>
    <xf numFmtId="0" fontId="5" fillId="0" borderId="68" xfId="0" applyFont="1" applyFill="1" applyBorder="1"/>
    <xf numFmtId="164" fontId="18" fillId="5" borderId="72" xfId="0" applyNumberFormat="1" applyFont="1" applyFill="1" applyBorder="1" applyAlignment="1" applyProtection="1">
      <alignment horizontal="center" vertical="center" wrapText="1"/>
      <protection locked="0"/>
    </xf>
    <xf numFmtId="164" fontId="18" fillId="5" borderId="77" xfId="0" applyNumberFormat="1" applyFont="1" applyFill="1" applyBorder="1" applyAlignment="1" applyProtection="1">
      <alignment horizontal="center" vertical="center" wrapText="1"/>
      <protection locked="0"/>
    </xf>
    <xf numFmtId="0" fontId="15" fillId="3" borderId="60" xfId="0" quotePrefix="1" applyFont="1" applyFill="1" applyBorder="1" applyAlignment="1">
      <alignment horizontal="center" vertical="center" wrapText="1"/>
    </xf>
    <xf numFmtId="0" fontId="15" fillId="3" borderId="59" xfId="0" quotePrefix="1" applyFont="1" applyFill="1" applyBorder="1" applyAlignment="1">
      <alignment horizontal="center" vertical="center" wrapText="1"/>
    </xf>
    <xf numFmtId="0" fontId="148" fillId="0" borderId="0" xfId="0" applyFont="1"/>
    <xf numFmtId="0" fontId="5" fillId="0" borderId="1" xfId="6" applyFont="1" applyBorder="1"/>
    <xf numFmtId="0" fontId="5" fillId="0" borderId="1" xfId="6" applyFont="1" applyBorder="1" applyAlignment="1">
      <alignment horizontal="center" vertical="center"/>
    </xf>
    <xf numFmtId="0" fontId="5" fillId="0" borderId="46" xfId="6" applyFont="1" applyBorder="1" applyAlignment="1">
      <alignment horizontal="center"/>
    </xf>
    <xf numFmtId="0" fontId="5" fillId="0" borderId="0" xfId="0" applyFont="1" applyAlignment="1">
      <alignment horizontal="right"/>
    </xf>
    <xf numFmtId="0" fontId="148" fillId="0" borderId="1" xfId="0" applyFont="1" applyBorder="1"/>
    <xf numFmtId="0" fontId="148" fillId="0" borderId="46" xfId="0" applyFont="1" applyBorder="1"/>
    <xf numFmtId="0" fontId="5" fillId="0" borderId="14" xfId="0" applyFont="1" applyBorder="1"/>
    <xf numFmtId="0" fontId="5" fillId="0" borderId="48" xfId="6" applyFont="1" applyBorder="1"/>
    <xf numFmtId="2" fontId="5" fillId="0" borderId="48" xfId="0" applyNumberFormat="1" applyFont="1" applyBorder="1" applyAlignment="1">
      <alignment horizontal="center"/>
    </xf>
    <xf numFmtId="0" fontId="5" fillId="0" borderId="48" xfId="6" applyFont="1" applyBorder="1" applyAlignment="1">
      <alignment horizontal="center" vertical="center"/>
    </xf>
    <xf numFmtId="0" fontId="5" fillId="0" borderId="49" xfId="6" applyFont="1" applyBorder="1" applyAlignment="1">
      <alignment horizontal="center"/>
    </xf>
    <xf numFmtId="0" fontId="5" fillId="0" borderId="16" xfId="2" applyFont="1" applyBorder="1" applyProtection="1">
      <protection locked="0"/>
    </xf>
    <xf numFmtId="0" fontId="5" fillId="0" borderId="23" xfId="2" applyFont="1" applyBorder="1" applyProtection="1">
      <protection locked="0"/>
    </xf>
    <xf numFmtId="0" fontId="5" fillId="0" borderId="17" xfId="2" applyFont="1" applyBorder="1" applyProtection="1">
      <protection locked="0"/>
    </xf>
    <xf numFmtId="0" fontId="5" fillId="0" borderId="20" xfId="2" quotePrefix="1" applyFont="1" applyBorder="1" applyAlignment="1" applyProtection="1">
      <alignment horizontal="left"/>
      <protection locked="0"/>
    </xf>
    <xf numFmtId="0" fontId="5" fillId="0" borderId="0" xfId="2" applyFont="1" applyProtection="1">
      <protection locked="0"/>
    </xf>
    <xf numFmtId="0" fontId="5" fillId="0" borderId="0" xfId="2" quotePrefix="1" applyFont="1" applyAlignment="1" applyProtection="1">
      <alignment horizontal="left"/>
      <protection locked="0"/>
    </xf>
    <xf numFmtId="0" fontId="5" fillId="0" borderId="21" xfId="2" applyFont="1" applyBorder="1" applyProtection="1">
      <protection locked="0"/>
    </xf>
    <xf numFmtId="0" fontId="5" fillId="0" borderId="20" xfId="2" applyFont="1" applyBorder="1" applyProtection="1">
      <protection locked="0"/>
    </xf>
    <xf numFmtId="0" fontId="5" fillId="0" borderId="0" xfId="2" applyFont="1" applyAlignment="1" applyProtection="1">
      <alignment horizontal="left"/>
      <protection locked="0"/>
    </xf>
    <xf numFmtId="0" fontId="5" fillId="0" borderId="40" xfId="2" applyFont="1" applyBorder="1" applyProtection="1">
      <protection locked="0"/>
    </xf>
    <xf numFmtId="0" fontId="5" fillId="0" borderId="18" xfId="2" applyFont="1" applyBorder="1" applyProtection="1">
      <protection locked="0"/>
    </xf>
    <xf numFmtId="0" fontId="5" fillId="0" borderId="19" xfId="2" applyFont="1" applyBorder="1" applyProtection="1">
      <protection locked="0"/>
    </xf>
    <xf numFmtId="0" fontId="5" fillId="0" borderId="0" xfId="457"/>
    <xf numFmtId="49" fontId="5" fillId="0" borderId="0" xfId="457" applyNumberFormat="1"/>
    <xf numFmtId="0" fontId="30" fillId="0" borderId="0" xfId="457" applyFont="1" applyAlignment="1">
      <alignment horizontal="center"/>
    </xf>
    <xf numFmtId="0" fontId="15" fillId="3" borderId="42" xfId="457" quotePrefix="1" applyFont="1" applyFill="1" applyBorder="1" applyAlignment="1">
      <alignment horizontal="center" vertical="top" wrapText="1"/>
    </xf>
    <xf numFmtId="0" fontId="15" fillId="3" borderId="44" xfId="457" quotePrefix="1" applyFont="1" applyFill="1" applyBorder="1" applyAlignment="1">
      <alignment horizontal="center" vertical="top" wrapText="1"/>
    </xf>
    <xf numFmtId="0" fontId="15" fillId="3" borderId="47" xfId="457" applyFont="1" applyFill="1" applyBorder="1" applyAlignment="1">
      <alignment horizontal="center" vertical="top" wrapText="1"/>
    </xf>
    <xf numFmtId="0" fontId="15" fillId="3" borderId="49" xfId="457" applyFont="1" applyFill="1" applyBorder="1" applyAlignment="1">
      <alignment horizontal="center" vertical="top" wrapText="1"/>
    </xf>
    <xf numFmtId="0" fontId="18" fillId="0" borderId="43" xfId="457" applyFont="1" applyBorder="1" applyAlignment="1">
      <alignment vertical="top" wrapText="1"/>
    </xf>
    <xf numFmtId="0" fontId="18" fillId="0" borderId="43" xfId="457" applyFont="1" applyBorder="1" applyAlignment="1">
      <alignment horizontal="left" vertical="top" wrapText="1"/>
    </xf>
    <xf numFmtId="0" fontId="18" fillId="0" borderId="1" xfId="457" applyFont="1" applyBorder="1" applyAlignment="1">
      <alignment vertical="top" wrapText="1"/>
    </xf>
    <xf numFmtId="0" fontId="18" fillId="0" borderId="1" xfId="457" applyFont="1" applyBorder="1" applyAlignment="1">
      <alignment horizontal="left" vertical="center" wrapText="1"/>
    </xf>
    <xf numFmtId="0" fontId="18" fillId="0" borderId="1" xfId="457" applyFont="1" applyBorder="1" applyAlignment="1">
      <alignment vertical="center" wrapText="1"/>
    </xf>
    <xf numFmtId="164" fontId="18" fillId="2" borderId="45" xfId="457" applyNumberFormat="1" applyFont="1" applyFill="1" applyBorder="1" applyAlignment="1">
      <alignment horizontal="center" vertical="top" wrapText="1"/>
    </xf>
    <xf numFmtId="0" fontId="18" fillId="0" borderId="1" xfId="457" applyFont="1" applyBorder="1" applyAlignment="1">
      <alignment horizontal="left" vertical="top" wrapText="1"/>
    </xf>
    <xf numFmtId="164" fontId="18" fillId="2" borderId="46" xfId="457" applyNumberFormat="1" applyFont="1" applyFill="1" applyBorder="1" applyAlignment="1">
      <alignment horizontal="center" vertical="top" wrapText="1"/>
    </xf>
    <xf numFmtId="0" fontId="18" fillId="0" borderId="48" xfId="457" applyFont="1" applyBorder="1" applyAlignment="1">
      <alignment vertical="top" wrapText="1"/>
    </xf>
    <xf numFmtId="0" fontId="18" fillId="0" borderId="48" xfId="457" applyFont="1" applyBorder="1" applyAlignment="1">
      <alignment horizontal="left" vertical="top" wrapText="1"/>
    </xf>
    <xf numFmtId="164" fontId="18" fillId="2" borderId="47" xfId="457" applyNumberFormat="1" applyFont="1" applyFill="1" applyBorder="1" applyAlignment="1">
      <alignment horizontal="center" vertical="top" wrapText="1"/>
    </xf>
    <xf numFmtId="164" fontId="18" fillId="2" borderId="49" xfId="457" applyNumberFormat="1" applyFont="1" applyFill="1" applyBorder="1" applyAlignment="1">
      <alignment horizontal="center" vertical="top" wrapText="1"/>
    </xf>
    <xf numFmtId="49" fontId="5" fillId="0" borderId="0" xfId="457" applyNumberFormat="1" applyAlignment="1">
      <alignment horizontal="center"/>
    </xf>
    <xf numFmtId="0" fontId="15" fillId="0" borderId="0" xfId="457" applyFont="1"/>
    <xf numFmtId="49" fontId="12" fillId="0" borderId="0" xfId="457" applyNumberFormat="1" applyFont="1" applyAlignment="1">
      <alignment horizontal="center"/>
    </xf>
    <xf numFmtId="0" fontId="12" fillId="0" borderId="0" xfId="457" applyFont="1" applyAlignment="1">
      <alignment horizontal="center"/>
    </xf>
    <xf numFmtId="0" fontId="12" fillId="0" borderId="0" xfId="457" applyFont="1" applyAlignment="1">
      <alignment horizontal="center" vertical="top"/>
    </xf>
    <xf numFmtId="0" fontId="15" fillId="0" borderId="0" xfId="457" quotePrefix="1" applyFont="1" applyAlignment="1">
      <alignment horizontal="center" vertical="top" wrapText="1"/>
    </xf>
    <xf numFmtId="49" fontId="30" fillId="0" borderId="0" xfId="457" applyNumberFormat="1" applyFont="1"/>
    <xf numFmtId="0" fontId="30" fillId="0" borderId="0" xfId="457" applyFont="1"/>
    <xf numFmtId="49" fontId="12" fillId="3" borderId="31" xfId="457" applyNumberFormat="1" applyFont="1" applyFill="1" applyBorder="1" applyAlignment="1">
      <alignment horizontal="left" vertical="top"/>
    </xf>
    <xf numFmtId="0" fontId="12" fillId="3" borderId="68" xfId="457" applyFont="1" applyFill="1" applyBorder="1" applyAlignment="1">
      <alignment horizontal="left" vertical="top"/>
    </xf>
    <xf numFmtId="0" fontId="12" fillId="3" borderId="68" xfId="457" applyFont="1" applyFill="1" applyBorder="1" applyAlignment="1">
      <alignment horizontal="center" vertical="top"/>
    </xf>
    <xf numFmtId="0" fontId="12" fillId="3" borderId="33" xfId="457" applyFont="1" applyFill="1" applyBorder="1" applyAlignment="1">
      <alignment horizontal="center" vertical="top"/>
    </xf>
    <xf numFmtId="0" fontId="15" fillId="3" borderId="31" xfId="457" quotePrefix="1" applyFont="1" applyFill="1" applyBorder="1" applyAlignment="1">
      <alignment horizontal="center" vertical="top" wrapText="1"/>
    </xf>
    <xf numFmtId="0" fontId="15" fillId="3" borderId="33" xfId="457" quotePrefix="1" applyFont="1" applyFill="1" applyBorder="1" applyAlignment="1">
      <alignment horizontal="center" vertical="top" wrapText="1"/>
    </xf>
    <xf numFmtId="49" fontId="12" fillId="3" borderId="36" xfId="457" applyNumberFormat="1" applyFont="1" applyFill="1" applyBorder="1" applyAlignment="1">
      <alignment horizontal="left"/>
    </xf>
    <xf numFmtId="0" fontId="12" fillId="3" borderId="8" xfId="457" applyFont="1" applyFill="1" applyBorder="1" applyAlignment="1">
      <alignment horizontal="left"/>
    </xf>
    <xf numFmtId="0" fontId="12" fillId="3" borderId="8" xfId="457" applyFont="1" applyFill="1" applyBorder="1" applyAlignment="1">
      <alignment horizontal="center"/>
    </xf>
    <xf numFmtId="0" fontId="12" fillId="3" borderId="37" xfId="457" applyFont="1" applyFill="1" applyBorder="1" applyAlignment="1">
      <alignment horizontal="center" vertical="top"/>
    </xf>
    <xf numFmtId="49" fontId="12" fillId="0" borderId="0" xfId="457" applyNumberFormat="1" applyFont="1" applyAlignment="1">
      <alignment horizontal="left"/>
    </xf>
    <xf numFmtId="0" fontId="12" fillId="0" borderId="0" xfId="457" applyFont="1" applyAlignment="1">
      <alignment horizontal="left"/>
    </xf>
    <xf numFmtId="49" fontId="5" fillId="3" borderId="108" xfId="457" applyNumberFormat="1" applyFill="1" applyBorder="1"/>
    <xf numFmtId="0" fontId="15" fillId="3" borderId="50" xfId="457" applyFont="1" applyFill="1" applyBorder="1" applyAlignment="1">
      <alignment vertical="top" wrapText="1"/>
    </xf>
    <xf numFmtId="0" fontId="15" fillId="3" borderId="77" xfId="457" applyFont="1" applyFill="1" applyBorder="1" applyAlignment="1">
      <alignment vertical="top" wrapText="1"/>
    </xf>
    <xf numFmtId="49" fontId="5" fillId="0" borderId="47" xfId="457" applyNumberFormat="1" applyBorder="1" applyAlignment="1">
      <alignment horizontal="center"/>
    </xf>
    <xf numFmtId="164" fontId="18" fillId="5" borderId="60" xfId="457" applyNumberFormat="1" applyFont="1" applyFill="1" applyBorder="1" applyAlignment="1" applyProtection="1">
      <alignment horizontal="center" vertical="top" wrapText="1"/>
      <protection locked="0"/>
    </xf>
    <xf numFmtId="164" fontId="18" fillId="5" borderId="59" xfId="457" applyNumberFormat="1" applyFont="1" applyFill="1" applyBorder="1" applyAlignment="1" applyProtection="1">
      <alignment horizontal="center" vertical="top" wrapText="1"/>
      <protection locked="0"/>
    </xf>
    <xf numFmtId="49" fontId="12" fillId="3" borderId="108" xfId="457" applyNumberFormat="1" applyFont="1" applyFill="1" applyBorder="1" applyAlignment="1">
      <alignment horizontal="center"/>
    </xf>
    <xf numFmtId="0" fontId="12" fillId="3" borderId="50" xfId="457" applyFont="1" applyFill="1" applyBorder="1" applyAlignment="1">
      <alignment vertical="top" wrapText="1"/>
    </xf>
    <xf numFmtId="49" fontId="5" fillId="0" borderId="74" xfId="457" applyNumberFormat="1" applyBorder="1" applyAlignment="1">
      <alignment horizontal="center"/>
    </xf>
    <xf numFmtId="0" fontId="5" fillId="0" borderId="3" xfId="457" applyBorder="1" applyAlignment="1">
      <alignment vertical="top" wrapText="1"/>
    </xf>
    <xf numFmtId="164" fontId="18" fillId="2" borderId="42" xfId="457" applyNumberFormat="1" applyFont="1" applyFill="1" applyBorder="1" applyAlignment="1">
      <alignment horizontal="center" vertical="top" wrapText="1"/>
    </xf>
    <xf numFmtId="164" fontId="18" fillId="2" borderId="44" xfId="457" applyNumberFormat="1" applyFont="1" applyFill="1" applyBorder="1" applyAlignment="1">
      <alignment horizontal="center" vertical="top" wrapText="1"/>
    </xf>
    <xf numFmtId="0" fontId="5" fillId="0" borderId="1" xfId="457" applyBorder="1" applyAlignment="1">
      <alignment vertical="top" wrapText="1"/>
    </xf>
    <xf numFmtId="49" fontId="5" fillId="0" borderId="36" xfId="457" applyNumberFormat="1" applyBorder="1" applyAlignment="1">
      <alignment horizontal="center"/>
    </xf>
    <xf numFmtId="0" fontId="5" fillId="0" borderId="48" xfId="457" applyBorder="1" applyAlignment="1">
      <alignment vertical="top" wrapText="1"/>
    </xf>
    <xf numFmtId="0" fontId="12" fillId="3" borderId="108" xfId="457" applyFont="1" applyFill="1" applyBorder="1"/>
    <xf numFmtId="0" fontId="5" fillId="0" borderId="0" xfId="457" applyAlignment="1">
      <alignment vertical="top" wrapText="1"/>
    </xf>
    <xf numFmtId="164" fontId="18" fillId="5" borderId="42" xfId="457" applyNumberFormat="1" applyFont="1" applyFill="1" applyBorder="1" applyAlignment="1" applyProtection="1">
      <alignment horizontal="center" vertical="top" wrapText="1"/>
      <protection locked="0"/>
    </xf>
    <xf numFmtId="164" fontId="18" fillId="5" borderId="44" xfId="457" applyNumberFormat="1" applyFont="1" applyFill="1" applyBorder="1" applyAlignment="1" applyProtection="1">
      <alignment horizontal="center" vertical="top" wrapText="1"/>
      <protection locked="0"/>
    </xf>
    <xf numFmtId="0" fontId="18" fillId="0" borderId="0" xfId="457" applyFont="1" applyAlignment="1">
      <alignment horizontal="center" vertical="top" wrapText="1"/>
    </xf>
    <xf numFmtId="49" fontId="5" fillId="3" borderId="108" xfId="457" applyNumberFormat="1" applyFill="1" applyBorder="1" applyAlignment="1">
      <alignment horizontal="center"/>
    </xf>
    <xf numFmtId="49" fontId="5" fillId="0" borderId="45" xfId="457" applyNumberFormat="1" applyBorder="1" applyAlignment="1">
      <alignment horizontal="center"/>
    </xf>
    <xf numFmtId="164" fontId="5" fillId="2" borderId="45" xfId="457" applyNumberFormat="1" applyFill="1" applyBorder="1" applyAlignment="1">
      <alignment horizontal="center"/>
    </xf>
    <xf numFmtId="164" fontId="5" fillId="2" borderId="46" xfId="457" applyNumberFormat="1" applyFill="1" applyBorder="1" applyAlignment="1">
      <alignment horizontal="center"/>
    </xf>
    <xf numFmtId="0" fontId="14" fillId="0" borderId="0" xfId="457" applyFont="1" applyAlignment="1">
      <alignment vertical="top" wrapText="1"/>
    </xf>
    <xf numFmtId="0" fontId="15" fillId="0" borderId="0" xfId="457" applyFont="1" applyAlignment="1">
      <alignment vertical="top" wrapText="1"/>
    </xf>
    <xf numFmtId="0" fontId="20" fillId="0" borderId="0" xfId="457" applyFont="1"/>
    <xf numFmtId="164" fontId="20" fillId="0" borderId="0" xfId="457" applyNumberFormat="1" applyFont="1"/>
    <xf numFmtId="49" fontId="5" fillId="0" borderId="0" xfId="457" applyNumberFormat="1" applyAlignment="1">
      <alignment horizontal="left" wrapText="1"/>
    </xf>
    <xf numFmtId="0" fontId="12" fillId="3" borderId="68" xfId="0" applyFont="1" applyFill="1" applyBorder="1" applyAlignment="1" applyProtection="1">
      <alignment horizontal="center" vertical="top"/>
    </xf>
    <xf numFmtId="0" fontId="12" fillId="3" borderId="68" xfId="0" applyFont="1" applyFill="1" applyBorder="1" applyAlignment="1" applyProtection="1">
      <alignment horizontal="left" vertical="top"/>
    </xf>
    <xf numFmtId="49" fontId="12" fillId="3" borderId="31" xfId="0" applyNumberFormat="1" applyFont="1" applyFill="1" applyBorder="1" applyAlignment="1" applyProtection="1">
      <alignment horizontal="left" vertical="top"/>
    </xf>
    <xf numFmtId="0" fontId="12" fillId="3" borderId="58" xfId="0" applyFont="1" applyFill="1" applyBorder="1" applyAlignment="1" applyProtection="1">
      <alignment horizontal="center" vertical="top" wrapText="1"/>
    </xf>
    <xf numFmtId="164" fontId="18" fillId="5" borderId="74" xfId="457" applyNumberFormat="1" applyFont="1" applyFill="1" applyBorder="1" applyAlignment="1" applyProtection="1">
      <alignment horizontal="center" vertical="top" wrapText="1"/>
      <protection locked="0"/>
    </xf>
    <xf numFmtId="164" fontId="18" fillId="5" borderId="75" xfId="457" applyNumberFormat="1" applyFont="1" applyFill="1" applyBorder="1" applyAlignment="1" applyProtection="1">
      <alignment horizontal="center" vertical="top" wrapText="1"/>
      <protection locked="0"/>
    </xf>
    <xf numFmtId="164" fontId="0" fillId="2" borderId="43" xfId="0" applyNumberFormat="1" applyFill="1" applyBorder="1" applyAlignment="1">
      <alignment horizontal="center" vertical="center"/>
    </xf>
    <xf numFmtId="164" fontId="0" fillId="5" borderId="1" xfId="0" applyNumberFormat="1" applyFill="1" applyBorder="1" applyAlignment="1" applyProtection="1">
      <alignment horizontal="center"/>
      <protection locked="0"/>
    </xf>
    <xf numFmtId="164" fontId="0" fillId="2" borderId="48" xfId="0" applyNumberFormat="1" applyFill="1" applyBorder="1" applyAlignment="1">
      <alignment horizontal="center" vertical="center"/>
    </xf>
    <xf numFmtId="0" fontId="5" fillId="0" borderId="0" xfId="457" applyFont="1"/>
    <xf numFmtId="49" fontId="5" fillId="0" borderId="0" xfId="457" applyNumberFormat="1" applyFont="1"/>
    <xf numFmtId="49" fontId="5" fillId="0" borderId="42" xfId="457" applyNumberFormat="1" applyFont="1" applyBorder="1" applyAlignment="1">
      <alignment horizontal="center" vertical="center"/>
    </xf>
    <xf numFmtId="49" fontId="5" fillId="0" borderId="45" xfId="457" applyNumberFormat="1" applyFont="1" applyBorder="1" applyAlignment="1">
      <alignment horizontal="center" vertical="center"/>
    </xf>
    <xf numFmtId="49" fontId="5" fillId="0" borderId="47" xfId="457" applyNumberFormat="1" applyFont="1" applyBorder="1" applyAlignment="1">
      <alignment horizontal="center" vertical="center"/>
    </xf>
    <xf numFmtId="49" fontId="5" fillId="0" borderId="0" xfId="457" applyNumberFormat="1" applyFont="1" applyAlignment="1">
      <alignment horizontal="center"/>
    </xf>
    <xf numFmtId="0" fontId="5" fillId="0" borderId="0" xfId="457" applyFont="1" applyAlignment="1">
      <alignment horizontal="center"/>
    </xf>
    <xf numFmtId="0" fontId="5" fillId="4" borderId="42" xfId="457" applyFont="1" applyFill="1" applyBorder="1" applyAlignment="1">
      <alignment horizontal="center" vertical="center"/>
    </xf>
    <xf numFmtId="0" fontId="5" fillId="0" borderId="43" xfId="457" applyFont="1" applyBorder="1" applyAlignment="1">
      <alignment horizontal="left" vertical="center"/>
    </xf>
    <xf numFmtId="0" fontId="5" fillId="0" borderId="43" xfId="457" applyFont="1" applyBorder="1" applyAlignment="1">
      <alignment horizontal="center" vertical="center"/>
    </xf>
    <xf numFmtId="0" fontId="5" fillId="0" borderId="44" xfId="457" applyFont="1" applyBorder="1" applyAlignment="1">
      <alignment horizontal="center" vertical="center"/>
    </xf>
    <xf numFmtId="164" fontId="5" fillId="2" borderId="42" xfId="457" applyNumberFormat="1" applyFont="1" applyFill="1" applyBorder="1" applyAlignment="1">
      <alignment horizontal="center" vertical="center"/>
    </xf>
    <xf numFmtId="164" fontId="5" fillId="2" borderId="44" xfId="457" applyNumberFormat="1" applyFont="1" applyFill="1" applyBorder="1" applyAlignment="1">
      <alignment horizontal="center" vertical="center"/>
    </xf>
    <xf numFmtId="0" fontId="5" fillId="4" borderId="45" xfId="457" applyFont="1" applyFill="1" applyBorder="1" applyAlignment="1">
      <alignment horizontal="center" vertical="center"/>
    </xf>
    <xf numFmtId="0" fontId="5" fillId="0" borderId="1" xfId="457" applyFont="1" applyBorder="1" applyAlignment="1">
      <alignment horizontal="left" vertical="center"/>
    </xf>
    <xf numFmtId="0" fontId="5" fillId="0" borderId="3" xfId="457" applyFont="1" applyBorder="1" applyAlignment="1">
      <alignment horizontal="left" vertical="center"/>
    </xf>
    <xf numFmtId="0" fontId="5" fillId="0" borderId="1" xfId="457" applyFont="1" applyBorder="1" applyAlignment="1">
      <alignment horizontal="center" vertical="center"/>
    </xf>
    <xf numFmtId="0" fontId="5" fillId="0" borderId="46" xfId="457" applyFont="1" applyBorder="1" applyAlignment="1">
      <alignment horizontal="center" vertical="center"/>
    </xf>
    <xf numFmtId="164" fontId="5" fillId="5" borderId="45" xfId="457" applyNumberFormat="1" applyFont="1" applyFill="1" applyBorder="1" applyAlignment="1" applyProtection="1">
      <alignment horizontal="center"/>
      <protection locked="0"/>
    </xf>
    <xf numFmtId="164" fontId="5" fillId="5" borderId="46" xfId="457" applyNumberFormat="1" applyFont="1" applyFill="1" applyBorder="1" applyAlignment="1" applyProtection="1">
      <alignment horizontal="center"/>
      <protection locked="0"/>
    </xf>
    <xf numFmtId="0" fontId="5" fillId="4" borderId="47" xfId="457" applyFont="1" applyFill="1" applyBorder="1" applyAlignment="1">
      <alignment horizontal="center" vertical="center"/>
    </xf>
    <xf numFmtId="0" fontId="5" fillId="0" borderId="48" xfId="457" applyFont="1" applyBorder="1" applyAlignment="1">
      <alignment horizontal="left" vertical="center"/>
    </xf>
    <xf numFmtId="0" fontId="5" fillId="0" borderId="8" xfId="457" applyFont="1" applyBorder="1" applyAlignment="1">
      <alignment horizontal="left" vertical="center"/>
    </xf>
    <xf numFmtId="0" fontId="5" fillId="0" borderId="48" xfId="457" applyFont="1" applyBorder="1" applyAlignment="1">
      <alignment horizontal="center" vertical="center"/>
    </xf>
    <xf numFmtId="0" fontId="5" fillId="0" borderId="49" xfId="457" applyFont="1" applyBorder="1" applyAlignment="1">
      <alignment horizontal="center" vertical="center"/>
    </xf>
    <xf numFmtId="164" fontId="5" fillId="2" borderId="47" xfId="457" applyNumberFormat="1" applyFont="1" applyFill="1" applyBorder="1" applyAlignment="1">
      <alignment horizontal="center" vertical="center"/>
    </xf>
    <xf numFmtId="164" fontId="5" fillId="2" borderId="49" xfId="457" applyNumberFormat="1" applyFont="1" applyFill="1" applyBorder="1" applyAlignment="1">
      <alignment horizontal="center" vertical="center"/>
    </xf>
    <xf numFmtId="164" fontId="5" fillId="0" borderId="0" xfId="457" applyNumberFormat="1" applyFont="1"/>
    <xf numFmtId="182" fontId="5" fillId="2" borderId="15" xfId="4" applyNumberFormat="1" applyFont="1" applyFill="1" applyBorder="1" applyAlignment="1">
      <alignment vertical="center"/>
    </xf>
    <xf numFmtId="182" fontId="5" fillId="2" borderId="60" xfId="4" applyNumberFormat="1" applyFont="1" applyFill="1" applyBorder="1" applyAlignment="1">
      <alignment vertical="center"/>
    </xf>
    <xf numFmtId="182" fontId="5" fillId="2" borderId="58" xfId="4" applyNumberFormat="1" applyFont="1" applyFill="1" applyBorder="1" applyAlignment="1">
      <alignment vertical="center"/>
    </xf>
    <xf numFmtId="0" fontId="22" fillId="0" borderId="62" xfId="4" applyNumberFormat="1" applyFont="1" applyBorder="1" applyAlignment="1" applyProtection="1">
      <alignment horizontal="center" vertical="center"/>
    </xf>
    <xf numFmtId="0" fontId="5" fillId="0" borderId="1" xfId="0" applyFont="1" applyBorder="1" applyAlignment="1">
      <alignment horizontal="center" wrapText="1"/>
    </xf>
    <xf numFmtId="0" fontId="5" fillId="0" borderId="1" xfId="0" applyFont="1" applyFill="1" applyBorder="1" applyAlignment="1">
      <alignment horizontal="center"/>
    </xf>
    <xf numFmtId="0" fontId="5" fillId="0" borderId="4" xfId="0" applyFont="1" applyBorder="1"/>
    <xf numFmtId="49" fontId="99" fillId="0" borderId="47" xfId="0" applyNumberFormat="1" applyFont="1" applyBorder="1" applyAlignment="1">
      <alignment horizontal="center"/>
    </xf>
    <xf numFmtId="0" fontId="15" fillId="3" borderId="47"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1" xfId="0" applyFont="1" applyFill="1" applyBorder="1" applyAlignment="1">
      <alignment horizontal="center" vertical="top" wrapText="1"/>
    </xf>
    <xf numFmtId="183" fontId="149" fillId="0" borderId="0" xfId="0" applyNumberFormat="1" applyFont="1"/>
    <xf numFmtId="0" fontId="5" fillId="0" borderId="0" xfId="2" applyFont="1" applyBorder="1" applyProtection="1">
      <protection locked="0"/>
    </xf>
    <xf numFmtId="0" fontId="18" fillId="0" borderId="48" xfId="0" applyFont="1" applyBorder="1" applyAlignment="1"/>
    <xf numFmtId="0" fontId="5" fillId="0" borderId="3" xfId="0" applyFont="1" applyBorder="1" applyAlignment="1">
      <alignment vertical="top"/>
    </xf>
    <xf numFmtId="0" fontId="5" fillId="0" borderId="0" xfId="0" applyFont="1" applyAlignment="1">
      <alignment vertical="top"/>
    </xf>
    <xf numFmtId="0" fontId="15" fillId="0" borderId="58" xfId="0" applyFont="1" applyBorder="1" applyAlignment="1">
      <alignment horizontal="left" vertical="top"/>
    </xf>
    <xf numFmtId="0" fontId="5" fillId="0" borderId="58" xfId="0" applyFont="1" applyBorder="1" applyAlignment="1">
      <alignment horizontal="center" vertical="top"/>
    </xf>
    <xf numFmtId="0" fontId="5" fillId="0" borderId="59" xfId="0" applyFont="1" applyBorder="1" applyAlignment="1">
      <alignment horizontal="center" vertical="top"/>
    </xf>
    <xf numFmtId="165" fontId="5" fillId="0" borderId="45" xfId="6" applyNumberFormat="1" applyFont="1" applyBorder="1" applyAlignment="1">
      <alignment horizontal="center"/>
    </xf>
    <xf numFmtId="0" fontId="148" fillId="0" borderId="45" xfId="0" applyFont="1" applyBorder="1" applyAlignment="1">
      <alignment horizontal="center"/>
    </xf>
    <xf numFmtId="0" fontId="5" fillId="0" borderId="45" xfId="6" applyFont="1" applyBorder="1" applyAlignment="1">
      <alignment horizontal="center"/>
    </xf>
    <xf numFmtId="2" fontId="5" fillId="0" borderId="47" xfId="6" applyNumberFormat="1" applyFont="1" applyBorder="1" applyAlignment="1">
      <alignment horizontal="center"/>
    </xf>
    <xf numFmtId="0" fontId="5" fillId="0" borderId="62" xfId="0" applyFont="1" applyBorder="1"/>
    <xf numFmtId="0" fontId="5" fillId="0" borderId="1" xfId="0" applyFont="1" applyBorder="1" applyAlignment="1">
      <alignment horizontal="center" vertical="center"/>
    </xf>
    <xf numFmtId="172" fontId="70" fillId="0" borderId="0" xfId="515" applyNumberFormat="1">
      <alignment horizontal="right"/>
    </xf>
    <xf numFmtId="172" fontId="70" fillId="0" borderId="0" xfId="515" applyNumberFormat="1">
      <alignment horizontal="right"/>
    </xf>
    <xf numFmtId="0" fontId="5" fillId="0" borderId="0" xfId="0" applyFont="1" applyAlignment="1">
      <alignment horizontal="centerContinuous"/>
    </xf>
    <xf numFmtId="164" fontId="5" fillId="0" borderId="0" xfId="0" applyNumberFormat="1" applyFont="1" applyFill="1"/>
    <xf numFmtId="43" fontId="5" fillId="0" borderId="0" xfId="995" applyFont="1" applyAlignment="1" applyProtection="1"/>
    <xf numFmtId="0" fontId="37" fillId="0" borderId="0" xfId="457" applyFont="1" applyAlignment="1"/>
    <xf numFmtId="0" fontId="150" fillId="0" borderId="0" xfId="2" applyFont="1"/>
    <xf numFmtId="0" fontId="37" fillId="0" borderId="0" xfId="2" applyFont="1"/>
    <xf numFmtId="0" fontId="5" fillId="0" borderId="0" xfId="2" quotePrefix="1"/>
    <xf numFmtId="164" fontId="5" fillId="0" borderId="0" xfId="2" applyNumberFormat="1"/>
    <xf numFmtId="49" fontId="18" fillId="0" borderId="0" xfId="457" applyNumberFormat="1" applyFont="1" applyBorder="1" applyAlignment="1">
      <alignment vertical="top"/>
    </xf>
    <xf numFmtId="0" fontId="5" fillId="0" borderId="0" xfId="457" applyFont="1" applyBorder="1" applyAlignment="1">
      <alignment vertical="top"/>
    </xf>
    <xf numFmtId="0" fontId="18" fillId="0" borderId="0" xfId="457" applyFont="1" applyBorder="1" applyAlignment="1">
      <alignment horizontal="center" vertical="top" wrapText="1"/>
    </xf>
    <xf numFmtId="0" fontId="5" fillId="0" borderId="0" xfId="457" applyFont="1" applyBorder="1" applyAlignment="1">
      <alignment horizontal="center"/>
    </xf>
    <xf numFmtId="49" fontId="18" fillId="0" borderId="29" xfId="457" applyNumberFormat="1" applyFont="1" applyBorder="1" applyAlignment="1">
      <alignment vertical="top"/>
    </xf>
    <xf numFmtId="0" fontId="5" fillId="0" borderId="4" xfId="457" applyFont="1" applyBorder="1" applyAlignment="1">
      <alignment vertical="top"/>
    </xf>
    <xf numFmtId="49" fontId="5" fillId="0" borderId="0" xfId="457" applyNumberFormat="1" applyFont="1" applyBorder="1" applyAlignment="1"/>
    <xf numFmtId="0" fontId="5" fillId="0" borderId="0" xfId="457" applyFont="1" applyBorder="1" applyAlignment="1"/>
    <xf numFmtId="164" fontId="20" fillId="0" borderId="0" xfId="0" applyNumberFormat="1" applyFont="1" applyBorder="1"/>
    <xf numFmtId="3" fontId="5" fillId="0" borderId="0" xfId="0" applyNumberFormat="1" applyFont="1" applyBorder="1"/>
    <xf numFmtId="0" fontId="5" fillId="0" borderId="0" xfId="0" quotePrefix="1" applyFont="1"/>
    <xf numFmtId="0" fontId="5" fillId="0" borderId="49"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8" xfId="0" applyFont="1" applyFill="1" applyBorder="1" applyAlignment="1" applyProtection="1">
      <alignment horizontal="left" vertical="center"/>
    </xf>
    <xf numFmtId="0" fontId="5" fillId="0" borderId="48" xfId="0" applyFont="1" applyFill="1" applyBorder="1" applyAlignment="1" applyProtection="1">
      <alignment horizontal="left" vertical="center"/>
    </xf>
    <xf numFmtId="0" fontId="5" fillId="0" borderId="47"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5" fillId="0" borderId="45"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3" xfId="0" applyFont="1" applyFill="1" applyBorder="1" applyAlignment="1" applyProtection="1">
      <alignment horizontal="left" vertical="center"/>
    </xf>
    <xf numFmtId="0" fontId="5" fillId="0" borderId="42" xfId="0" applyFont="1" applyFill="1" applyBorder="1" applyAlignment="1" applyProtection="1">
      <alignment horizontal="center" vertical="center"/>
    </xf>
    <xf numFmtId="0" fontId="147" fillId="0" borderId="0" xfId="0" applyFont="1" applyFill="1" applyAlignment="1">
      <alignment horizontal="center"/>
    </xf>
    <xf numFmtId="49" fontId="30" fillId="0" borderId="0" xfId="0" applyNumberFormat="1" applyFont="1" applyFill="1" applyAlignment="1">
      <alignment horizontal="left"/>
    </xf>
    <xf numFmtId="3" fontId="5" fillId="0" borderId="0" xfId="0" applyNumberFormat="1" applyFont="1"/>
    <xf numFmtId="0" fontId="138" fillId="0" borderId="0" xfId="1012" applyFont="1"/>
    <xf numFmtId="0" fontId="5" fillId="0" borderId="0" xfId="2"/>
    <xf numFmtId="164" fontId="18" fillId="2" borderId="47" xfId="0" applyNumberFormat="1" applyFont="1" applyFill="1" applyBorder="1" applyAlignment="1">
      <alignment horizontal="center" vertical="center" wrapText="1"/>
    </xf>
    <xf numFmtId="0" fontId="5" fillId="0" borderId="4" xfId="6" applyFont="1" applyBorder="1"/>
    <xf numFmtId="2" fontId="5" fillId="0" borderId="4" xfId="0" applyNumberFormat="1" applyFont="1" applyBorder="1" applyAlignment="1">
      <alignment horizontal="center"/>
    </xf>
    <xf numFmtId="0" fontId="5" fillId="0" borderId="4" xfId="6" applyFont="1" applyBorder="1" applyAlignment="1">
      <alignment horizontal="center" vertical="center"/>
    </xf>
    <xf numFmtId="0" fontId="5" fillId="0" borderId="30" xfId="6" applyFont="1" applyBorder="1" applyAlignment="1">
      <alignment horizontal="center"/>
    </xf>
    <xf numFmtId="165" fontId="5" fillId="0" borderId="0" xfId="0" applyNumberFormat="1" applyFont="1"/>
    <xf numFmtId="14" fontId="5" fillId="88" borderId="0" xfId="2" applyNumberFormat="1" applyFont="1" applyFill="1" applyBorder="1"/>
    <xf numFmtId="166" fontId="0" fillId="0" borderId="0" xfId="4" applyNumberFormat="1" applyFont="1" applyAlignment="1">
      <alignment vertical="center"/>
    </xf>
    <xf numFmtId="182" fontId="135" fillId="5" borderId="73" xfId="4" applyNumberFormat="1" applyFont="1" applyFill="1" applyBorder="1" applyAlignment="1">
      <alignment vertical="center"/>
    </xf>
    <xf numFmtId="182" fontId="0" fillId="5" borderId="48" xfId="4" applyNumberFormat="1" applyFont="1" applyFill="1" applyBorder="1" applyAlignment="1">
      <alignment vertical="center"/>
    </xf>
    <xf numFmtId="182" fontId="0" fillId="5" borderId="1" xfId="4" applyNumberFormat="1" applyFont="1" applyFill="1" applyBorder="1" applyAlignment="1">
      <alignment vertical="center"/>
    </xf>
    <xf numFmtId="182" fontId="0" fillId="5" borderId="45" xfId="4" applyNumberFormat="1" applyFont="1" applyFill="1" applyBorder="1" applyAlignment="1">
      <alignment vertical="center"/>
    </xf>
    <xf numFmtId="182" fontId="135" fillId="5" borderId="72" xfId="4" applyNumberFormat="1" applyFont="1" applyFill="1" applyBorder="1" applyAlignment="1">
      <alignment vertical="center"/>
    </xf>
    <xf numFmtId="185" fontId="5" fillId="87" borderId="47" xfId="995" applyNumberFormat="1" applyFont="1" applyFill="1" applyBorder="1" applyProtection="1">
      <protection locked="0"/>
    </xf>
    <xf numFmtId="185" fontId="5" fillId="92" borderId="72" xfId="995" applyNumberFormat="1" applyFont="1" applyFill="1" applyBorder="1"/>
    <xf numFmtId="185" fontId="5" fillId="87" borderId="76" xfId="995" applyNumberFormat="1" applyFont="1" applyFill="1" applyBorder="1" applyProtection="1">
      <protection locked="0"/>
    </xf>
    <xf numFmtId="0" fontId="5" fillId="0" borderId="4" xfId="6" applyFont="1" applyBorder="1" applyAlignment="1">
      <alignment wrapText="1"/>
    </xf>
    <xf numFmtId="185" fontId="5" fillId="92" borderId="76" xfId="995" applyNumberFormat="1" applyFont="1" applyFill="1" applyBorder="1"/>
    <xf numFmtId="0" fontId="18" fillId="0" borderId="1" xfId="0" applyFont="1" applyFill="1" applyBorder="1" applyAlignment="1">
      <alignment vertical="top"/>
    </xf>
    <xf numFmtId="0" fontId="5" fillId="0" borderId="1" xfId="0" applyFont="1" applyFill="1" applyBorder="1" applyAlignment="1">
      <alignment vertical="top"/>
    </xf>
    <xf numFmtId="164" fontId="18" fillId="5" borderId="31" xfId="0" applyNumberFormat="1" applyFont="1" applyFill="1" applyBorder="1" applyAlignment="1" applyProtection="1">
      <alignment horizontal="center" vertical="top" wrapText="1"/>
      <protection locked="0"/>
    </xf>
    <xf numFmtId="164" fontId="18" fillId="5" borderId="33" xfId="0" applyNumberFormat="1" applyFont="1" applyFill="1" applyBorder="1" applyAlignment="1" applyProtection="1">
      <alignment horizontal="center" vertical="top" wrapText="1"/>
      <protection locked="0"/>
    </xf>
    <xf numFmtId="164" fontId="18" fillId="93" borderId="42" xfId="0" applyNumberFormat="1" applyFont="1" applyFill="1" applyBorder="1" applyAlignment="1" applyProtection="1">
      <alignment horizontal="center" vertical="top"/>
      <protection locked="0"/>
    </xf>
    <xf numFmtId="164" fontId="18" fillId="93" borderId="43" xfId="0" applyNumberFormat="1" applyFont="1" applyFill="1" applyBorder="1" applyAlignment="1" applyProtection="1">
      <alignment horizontal="center" vertical="top"/>
      <protection locked="0"/>
    </xf>
    <xf numFmtId="164" fontId="18" fillId="93" borderId="45" xfId="0" applyNumberFormat="1" applyFont="1" applyFill="1" applyBorder="1" applyAlignment="1" applyProtection="1">
      <alignment horizontal="center" vertical="top"/>
      <protection locked="0"/>
    </xf>
    <xf numFmtId="164" fontId="18" fillId="93" borderId="1" xfId="0" applyNumberFormat="1" applyFont="1" applyFill="1" applyBorder="1" applyAlignment="1" applyProtection="1">
      <alignment horizontal="center" vertical="top"/>
      <protection locked="0"/>
    </xf>
    <xf numFmtId="164" fontId="18" fillId="88" borderId="44" xfId="0" applyNumberFormat="1" applyFont="1" applyFill="1" applyBorder="1" applyAlignment="1" applyProtection="1">
      <alignment horizontal="center" vertical="top"/>
    </xf>
    <xf numFmtId="164" fontId="18" fillId="88" borderId="46" xfId="0" applyNumberFormat="1" applyFont="1" applyFill="1" applyBorder="1" applyAlignment="1" applyProtection="1">
      <alignment horizontal="center" vertical="top"/>
    </xf>
    <xf numFmtId="164" fontId="18" fillId="93" borderId="47" xfId="0" applyNumberFormat="1" applyFont="1" applyFill="1" applyBorder="1" applyAlignment="1" applyProtection="1">
      <alignment horizontal="center" vertical="top"/>
      <protection locked="0"/>
    </xf>
    <xf numFmtId="164" fontId="18" fillId="93" borderId="48" xfId="0" applyNumberFormat="1" applyFont="1" applyFill="1" applyBorder="1" applyAlignment="1" applyProtection="1">
      <alignment horizontal="center" vertical="top"/>
      <protection locked="0"/>
    </xf>
    <xf numFmtId="165" fontId="18" fillId="2" borderId="72" xfId="0" applyNumberFormat="1" applyFont="1" applyFill="1" applyBorder="1" applyAlignment="1">
      <alignment horizontal="center" vertical="center" wrapText="1"/>
    </xf>
    <xf numFmtId="165" fontId="18" fillId="2" borderId="73" xfId="0" applyNumberFormat="1" applyFont="1" applyFill="1" applyBorder="1" applyAlignment="1">
      <alignment horizontal="center" vertical="center" wrapText="1"/>
    </xf>
    <xf numFmtId="164" fontId="18" fillId="93" borderId="47" xfId="0" applyNumberFormat="1" applyFont="1" applyFill="1" applyBorder="1" applyAlignment="1" applyProtection="1">
      <alignment horizontal="center" vertical="top"/>
    </xf>
    <xf numFmtId="164" fontId="18" fillId="93" borderId="48" xfId="0" applyNumberFormat="1" applyFont="1" applyFill="1" applyBorder="1" applyAlignment="1" applyProtection="1">
      <alignment horizontal="center" vertical="top"/>
    </xf>
    <xf numFmtId="164" fontId="18" fillId="93" borderId="47" xfId="0" applyNumberFormat="1" applyFont="1" applyFill="1" applyBorder="1" applyAlignment="1">
      <alignment horizontal="center" vertical="top"/>
    </xf>
    <xf numFmtId="164" fontId="18" fillId="93" borderId="48" xfId="0" applyNumberFormat="1" applyFont="1" applyFill="1" applyBorder="1" applyAlignment="1">
      <alignment horizontal="center" vertical="top"/>
    </xf>
    <xf numFmtId="43" fontId="5" fillId="0" borderId="0" xfId="0" applyNumberFormat="1" applyFont="1"/>
    <xf numFmtId="43" fontId="5" fillId="0" borderId="0" xfId="0" applyNumberFormat="1" applyFont="1" applyFill="1"/>
    <xf numFmtId="164" fontId="18" fillId="88" borderId="46" xfId="0" applyNumberFormat="1" applyFont="1" applyFill="1" applyBorder="1" applyAlignment="1" applyProtection="1">
      <alignment horizontal="center" vertical="top" wrapText="1"/>
      <protection locked="0"/>
    </xf>
    <xf numFmtId="164" fontId="18" fillId="2" borderId="79" xfId="0" applyNumberFormat="1" applyFont="1" applyFill="1" applyBorder="1" applyAlignment="1">
      <alignment horizontal="center" vertical="top"/>
    </xf>
    <xf numFmtId="164" fontId="18" fillId="5" borderId="77" xfId="0" applyNumberFormat="1" applyFont="1" applyFill="1" applyBorder="1" applyAlignment="1" applyProtection="1">
      <alignment horizontal="center" vertical="top"/>
      <protection locked="0"/>
    </xf>
    <xf numFmtId="164" fontId="18" fillId="5" borderId="78" xfId="0" applyNumberFormat="1" applyFont="1" applyFill="1" applyBorder="1" applyAlignment="1" applyProtection="1">
      <alignment horizontal="center" vertical="top"/>
      <protection locked="0"/>
    </xf>
    <xf numFmtId="164" fontId="18" fillId="88" borderId="42" xfId="457" applyNumberFormat="1" applyFont="1" applyFill="1" applyBorder="1" applyAlignment="1" applyProtection="1">
      <alignment horizontal="center" vertical="top"/>
      <protection locked="0"/>
    </xf>
    <xf numFmtId="164" fontId="18" fillId="88" borderId="44" xfId="457" applyNumberFormat="1" applyFont="1" applyFill="1" applyBorder="1" applyAlignment="1" applyProtection="1">
      <alignment horizontal="center" vertical="top"/>
      <protection locked="0"/>
    </xf>
    <xf numFmtId="182" fontId="99" fillId="5" borderId="73" xfId="4" applyNumberFormat="1" applyFont="1" applyFill="1" applyBorder="1" applyAlignment="1" applyProtection="1">
      <alignment vertical="center"/>
      <protection locked="0"/>
    </xf>
    <xf numFmtId="182" fontId="5" fillId="5" borderId="47" xfId="4" applyNumberFormat="1" applyFont="1" applyFill="1" applyBorder="1" applyAlignment="1" applyProtection="1">
      <alignment vertical="center"/>
      <protection locked="0"/>
    </xf>
    <xf numFmtId="182" fontId="0" fillId="5" borderId="46" xfId="4" applyNumberFormat="1" applyFont="1" applyFill="1" applyBorder="1" applyAlignment="1">
      <alignment vertical="center"/>
    </xf>
    <xf numFmtId="182" fontId="0" fillId="5" borderId="47" xfId="4" applyNumberFormat="1" applyFont="1" applyFill="1" applyBorder="1" applyAlignment="1">
      <alignment vertical="center"/>
    </xf>
    <xf numFmtId="182" fontId="0" fillId="5" borderId="49" xfId="4" applyNumberFormat="1" applyFont="1" applyFill="1" applyBorder="1" applyAlignment="1">
      <alignment vertical="center"/>
    </xf>
    <xf numFmtId="182" fontId="135" fillId="2" borderId="72" xfId="4" applyNumberFormat="1" applyFont="1" applyFill="1" applyBorder="1" applyAlignment="1">
      <alignment vertical="center"/>
    </xf>
    <xf numFmtId="182" fontId="135" fillId="2" borderId="76" xfId="4" applyNumberFormat="1" applyFont="1" applyFill="1" applyBorder="1" applyAlignment="1">
      <alignment vertical="center"/>
    </xf>
    <xf numFmtId="182" fontId="135" fillId="2" borderId="73" xfId="4" applyNumberFormat="1" applyFont="1" applyFill="1" applyBorder="1" applyAlignment="1">
      <alignment vertical="center"/>
    </xf>
    <xf numFmtId="182" fontId="0" fillId="5" borderId="76" xfId="4" applyNumberFormat="1" applyFont="1" applyFill="1" applyBorder="1" applyAlignment="1">
      <alignment vertical="center"/>
    </xf>
    <xf numFmtId="182" fontId="0" fillId="5" borderId="73" xfId="4" applyNumberFormat="1" applyFont="1" applyFill="1" applyBorder="1" applyAlignment="1">
      <alignment vertical="center"/>
    </xf>
    <xf numFmtId="182" fontId="5" fillId="9" borderId="15" xfId="4" applyNumberFormat="1" applyFont="1" applyFill="1" applyBorder="1" applyAlignment="1" applyProtection="1">
      <alignment horizontal="center" vertical="center"/>
      <protection locked="0"/>
    </xf>
    <xf numFmtId="182" fontId="135" fillId="2" borderId="15" xfId="4" applyNumberFormat="1" applyFont="1" applyFill="1" applyBorder="1" applyAlignment="1" applyProtection="1">
      <alignment horizontal="right" vertical="center"/>
    </xf>
    <xf numFmtId="182" fontId="135" fillId="5" borderId="76" xfId="4" applyNumberFormat="1" applyFont="1" applyFill="1" applyBorder="1" applyAlignment="1">
      <alignment vertical="center"/>
    </xf>
    <xf numFmtId="182" fontId="135" fillId="5" borderId="119" xfId="4" applyNumberFormat="1" applyFont="1" applyFill="1" applyBorder="1" applyAlignment="1">
      <alignment vertical="center"/>
    </xf>
    <xf numFmtId="182" fontId="135" fillId="2" borderId="38" xfId="4" applyNumberFormat="1" applyFont="1" applyFill="1" applyBorder="1" applyAlignment="1" applyProtection="1">
      <alignment vertical="center"/>
    </xf>
    <xf numFmtId="182" fontId="99" fillId="9" borderId="15" xfId="4" applyNumberFormat="1" applyFont="1" applyFill="1" applyBorder="1" applyAlignment="1" applyProtection="1">
      <alignment horizontal="center" vertical="center"/>
      <protection locked="0"/>
    </xf>
    <xf numFmtId="182" fontId="99" fillId="2" borderId="60" xfId="4" applyNumberFormat="1" applyFont="1" applyFill="1" applyBorder="1" applyAlignment="1">
      <alignment vertical="center"/>
    </xf>
    <xf numFmtId="164" fontId="18" fillId="88" borderId="1" xfId="0" applyNumberFormat="1" applyFont="1" applyFill="1" applyBorder="1" applyAlignment="1" applyProtection="1">
      <alignment horizontal="center" vertical="top" wrapText="1"/>
      <protection locked="0"/>
    </xf>
    <xf numFmtId="185" fontId="5" fillId="87" borderId="49" xfId="995" applyNumberFormat="1" applyFont="1" applyFill="1" applyBorder="1" applyProtection="1">
      <protection locked="0"/>
    </xf>
    <xf numFmtId="185" fontId="5" fillId="87" borderId="75" xfId="995" applyNumberFormat="1" applyFont="1" applyFill="1" applyBorder="1" applyProtection="1">
      <protection locked="0"/>
    </xf>
    <xf numFmtId="185" fontId="5" fillId="88" borderId="45" xfId="995" applyNumberFormat="1" applyFont="1" applyFill="1" applyBorder="1"/>
    <xf numFmtId="185" fontId="5" fillId="88" borderId="46" xfId="995" applyNumberFormat="1" applyFont="1" applyFill="1" applyBorder="1"/>
    <xf numFmtId="185" fontId="5" fillId="88" borderId="42" xfId="995" applyNumberFormat="1" applyFont="1" applyFill="1" applyBorder="1"/>
    <xf numFmtId="2" fontId="5" fillId="0" borderId="29" xfId="6" applyNumberFormat="1" applyFont="1" applyFill="1" applyBorder="1" applyAlignment="1">
      <alignment horizontal="center"/>
    </xf>
    <xf numFmtId="2" fontId="5" fillId="0" borderId="29" xfId="6" applyNumberFormat="1" applyFont="1" applyFill="1" applyBorder="1" applyAlignment="1">
      <alignment horizontal="center" vertical="center"/>
    </xf>
    <xf numFmtId="0" fontId="5" fillId="0" borderId="30" xfId="6" applyFont="1" applyBorder="1" applyAlignment="1">
      <alignment horizontal="center" vertical="center"/>
    </xf>
    <xf numFmtId="185" fontId="5" fillId="88" borderId="46" xfId="995" applyNumberFormat="1" applyFont="1" applyFill="1" applyBorder="1" applyAlignment="1">
      <alignment vertical="center"/>
    </xf>
    <xf numFmtId="166" fontId="12" fillId="3" borderId="25" xfId="4" applyNumberFormat="1" applyFont="1" applyFill="1" applyBorder="1" applyAlignment="1" applyProtection="1">
      <alignment horizontal="center" vertical="center"/>
    </xf>
    <xf numFmtId="166" fontId="12" fillId="3" borderId="26" xfId="4" applyNumberFormat="1" applyFont="1" applyFill="1" applyBorder="1" applyAlignment="1" applyProtection="1">
      <alignment horizontal="center" vertical="center"/>
    </xf>
    <xf numFmtId="166" fontId="12" fillId="3" borderId="38" xfId="4" applyNumberFormat="1" applyFont="1" applyFill="1" applyBorder="1" applyAlignment="1" applyProtection="1">
      <alignment horizontal="center" vertical="center"/>
    </xf>
    <xf numFmtId="0" fontId="5" fillId="0" borderId="1" xfId="0" applyFont="1" applyBorder="1" applyAlignment="1">
      <alignment horizontal="left"/>
    </xf>
    <xf numFmtId="0" fontId="5" fillId="0" borderId="3" xfId="0" applyFont="1" applyBorder="1" applyAlignment="1">
      <alignment horizontal="left"/>
    </xf>
    <xf numFmtId="0" fontId="5" fillId="0" borderId="48" xfId="0" applyFont="1" applyBorder="1" applyAlignment="1">
      <alignment horizontal="left"/>
    </xf>
    <xf numFmtId="0" fontId="5" fillId="0" borderId="0" xfId="0" applyFont="1" applyAlignment="1">
      <alignment horizontal="left"/>
    </xf>
    <xf numFmtId="0" fontId="18" fillId="0" borderId="58" xfId="0" applyFont="1" applyBorder="1" applyAlignment="1">
      <alignment horizontal="left" vertical="top"/>
    </xf>
    <xf numFmtId="0" fontId="18" fillId="0" borderId="0" xfId="0" applyFont="1" applyBorder="1" applyAlignment="1">
      <alignment horizontal="left" vertical="top"/>
    </xf>
    <xf numFmtId="0" fontId="15" fillId="3" borderId="111" xfId="0" applyFont="1" applyFill="1" applyBorder="1" applyAlignment="1">
      <alignment horizontal="left" vertical="top" wrapText="1"/>
    </xf>
    <xf numFmtId="0" fontId="18" fillId="0" borderId="1" xfId="0" applyFont="1" applyBorder="1" applyAlignment="1">
      <alignment horizontal="left" vertical="top"/>
    </xf>
    <xf numFmtId="0" fontId="18" fillId="0" borderId="48" xfId="0" applyFont="1" applyBorder="1" applyAlignment="1">
      <alignment horizontal="left" vertical="top"/>
    </xf>
    <xf numFmtId="0" fontId="14" fillId="0" borderId="0" xfId="0" applyFont="1" applyBorder="1" applyAlignment="1">
      <alignment horizontal="left" vertical="top"/>
    </xf>
    <xf numFmtId="0" fontId="5" fillId="0" borderId="58" xfId="0" applyFont="1" applyBorder="1" applyAlignment="1">
      <alignment horizontal="left" vertical="top"/>
    </xf>
    <xf numFmtId="164" fontId="5" fillId="88" borderId="44" xfId="11" applyNumberFormat="1" applyFont="1" applyFill="1" applyBorder="1" applyAlignment="1" applyProtection="1">
      <alignment horizontal="center" vertical="top"/>
    </xf>
    <xf numFmtId="164" fontId="5" fillId="93" borderId="42" xfId="0" applyNumberFormat="1" applyFont="1" applyFill="1" applyBorder="1" applyAlignment="1" applyProtection="1">
      <alignment horizontal="center" vertical="top"/>
      <protection locked="0"/>
    </xf>
    <xf numFmtId="164" fontId="5" fillId="93" borderId="43" xfId="0" applyNumberFormat="1" applyFont="1" applyFill="1" applyBorder="1" applyAlignment="1" applyProtection="1">
      <alignment horizontal="center" vertical="top"/>
      <protection locked="0"/>
    </xf>
    <xf numFmtId="164" fontId="5" fillId="88" borderId="46" xfId="11" applyNumberFormat="1" applyFont="1" applyFill="1" applyBorder="1" applyAlignment="1" applyProtection="1">
      <alignment horizontal="center" vertical="top"/>
    </xf>
    <xf numFmtId="164" fontId="5" fillId="93" borderId="45" xfId="0" applyNumberFormat="1" applyFont="1" applyFill="1" applyBorder="1" applyAlignment="1" applyProtection="1">
      <alignment horizontal="center" vertical="top"/>
      <protection locked="0"/>
    </xf>
    <xf numFmtId="164" fontId="5" fillId="93" borderId="1" xfId="0" applyNumberFormat="1" applyFont="1" applyFill="1" applyBorder="1" applyAlignment="1" applyProtection="1">
      <alignment horizontal="center" vertical="top"/>
      <protection locked="0"/>
    </xf>
    <xf numFmtId="164" fontId="5" fillId="88" borderId="49" xfId="11" applyNumberFormat="1" applyFont="1" applyFill="1" applyBorder="1" applyAlignment="1" applyProtection="1">
      <alignment horizontal="center" vertical="top"/>
    </xf>
    <xf numFmtId="164" fontId="5" fillId="93" borderId="47" xfId="0" applyNumberFormat="1" applyFont="1" applyFill="1" applyBorder="1" applyAlignment="1" applyProtection="1">
      <alignment horizontal="center" vertical="top"/>
      <protection locked="0"/>
    </xf>
    <xf numFmtId="164" fontId="5" fillId="93" borderId="48" xfId="0" applyNumberFormat="1" applyFont="1" applyFill="1" applyBorder="1" applyAlignment="1" applyProtection="1">
      <alignment horizontal="center" vertical="top"/>
      <protection locked="0"/>
    </xf>
    <xf numFmtId="164" fontId="18" fillId="5" borderId="45" xfId="0" applyNumberFormat="1" applyFont="1" applyFill="1" applyBorder="1" applyAlignment="1" applyProtection="1">
      <alignment horizontal="center" vertical="center" wrapText="1"/>
      <protection locked="0"/>
    </xf>
    <xf numFmtId="164" fontId="18" fillId="2" borderId="46" xfId="0" applyNumberFormat="1" applyFont="1" applyFill="1" applyBorder="1" applyAlignment="1">
      <alignment horizontal="center" vertical="center" wrapText="1"/>
    </xf>
    <xf numFmtId="0" fontId="99" fillId="0" borderId="60" xfId="4" applyFont="1" applyFill="1" applyBorder="1" applyAlignment="1" applyProtection="1">
      <alignment horizontal="center" vertical="center"/>
    </xf>
    <xf numFmtId="182" fontId="99" fillId="2" borderId="12" xfId="4" applyNumberFormat="1" applyFont="1" applyFill="1" applyBorder="1" applyAlignment="1" applyProtection="1">
      <alignment horizontal="right" vertical="center"/>
    </xf>
    <xf numFmtId="0" fontId="12" fillId="3" borderId="58" xfId="2" applyFont="1" applyFill="1" applyBorder="1" applyAlignment="1" applyProtection="1">
      <alignment horizontal="center" vertical="top" wrapText="1"/>
    </xf>
    <xf numFmtId="0" fontId="12" fillId="3" borderId="59" xfId="2" applyFont="1" applyFill="1" applyBorder="1" applyAlignment="1" applyProtection="1">
      <alignment horizontal="center" vertical="top" wrapText="1"/>
    </xf>
    <xf numFmtId="0" fontId="18" fillId="0" borderId="1" xfId="457" applyFont="1" applyBorder="1" applyAlignment="1">
      <alignment horizontal="center" vertical="center" wrapText="1"/>
    </xf>
    <xf numFmtId="0" fontId="18" fillId="0" borderId="46" xfId="457" applyFont="1" applyBorder="1" applyAlignment="1">
      <alignment horizontal="center" vertical="center" wrapText="1"/>
    </xf>
    <xf numFmtId="164" fontId="18" fillId="5" borderId="45" xfId="457" applyNumberFormat="1" applyFont="1" applyFill="1" applyBorder="1" applyAlignment="1" applyProtection="1">
      <alignment horizontal="center" vertical="center" wrapText="1"/>
      <protection locked="0"/>
    </xf>
    <xf numFmtId="164" fontId="18" fillId="2" borderId="46" xfId="457" applyNumberFormat="1" applyFont="1" applyFill="1" applyBorder="1" applyAlignment="1">
      <alignment horizontal="center" vertical="center" wrapText="1"/>
    </xf>
    <xf numFmtId="167" fontId="20" fillId="2" borderId="42" xfId="5" applyNumberFormat="1" applyFont="1" applyFill="1" applyBorder="1" applyAlignment="1">
      <alignment horizontal="center"/>
    </xf>
    <xf numFmtId="167" fontId="20" fillId="2" borderId="44" xfId="5" applyNumberFormat="1" applyFont="1" applyFill="1" applyBorder="1" applyAlignment="1">
      <alignment horizontal="center"/>
    </xf>
    <xf numFmtId="165" fontId="20" fillId="2" borderId="45" xfId="0" applyNumberFormat="1" applyFont="1" applyFill="1" applyBorder="1" applyAlignment="1">
      <alignment horizontal="center"/>
    </xf>
    <xf numFmtId="165" fontId="20" fillId="2" borderId="46" xfId="0" applyNumberFormat="1" applyFont="1" applyFill="1" applyBorder="1" applyAlignment="1">
      <alignment horizontal="center"/>
    </xf>
    <xf numFmtId="0" fontId="20" fillId="2" borderId="47" xfId="0" applyFont="1" applyFill="1" applyBorder="1" applyAlignment="1">
      <alignment horizontal="center"/>
    </xf>
    <xf numFmtId="165" fontId="20" fillId="2" borderId="49" xfId="0" applyNumberFormat="1" applyFont="1" applyFill="1" applyBorder="1" applyAlignment="1">
      <alignment horizontal="center"/>
    </xf>
    <xf numFmtId="0" fontId="20" fillId="2" borderId="49" xfId="0" applyFont="1" applyFill="1" applyBorder="1" applyAlignment="1">
      <alignment horizontal="center"/>
    </xf>
    <xf numFmtId="167" fontId="20" fillId="2" borderId="60" xfId="5" applyNumberFormat="1" applyFont="1" applyFill="1" applyBorder="1" applyAlignment="1">
      <alignment horizontal="center"/>
    </xf>
    <xf numFmtId="167" fontId="20" fillId="2" borderId="59" xfId="5" applyNumberFormat="1" applyFont="1" applyFill="1" applyBorder="1" applyAlignment="1">
      <alignment horizontal="center"/>
    </xf>
    <xf numFmtId="1" fontId="5" fillId="88" borderId="42" xfId="995" applyNumberFormat="1" applyFont="1" applyFill="1" applyBorder="1" applyAlignment="1">
      <alignment horizontal="center"/>
    </xf>
    <xf numFmtId="1" fontId="5" fillId="88" borderId="72" xfId="995" applyNumberFormat="1" applyFont="1" applyFill="1" applyBorder="1" applyAlignment="1">
      <alignment horizontal="center"/>
    </xf>
    <xf numFmtId="1" fontId="5" fillId="88" borderId="45" xfId="995" applyNumberFormat="1" applyFont="1" applyFill="1" applyBorder="1" applyAlignment="1">
      <alignment horizontal="center"/>
    </xf>
    <xf numFmtId="1" fontId="5" fillId="88" borderId="76" xfId="995" applyNumberFormat="1" applyFont="1" applyFill="1" applyBorder="1" applyAlignment="1">
      <alignment horizontal="center"/>
    </xf>
    <xf numFmtId="1" fontId="5" fillId="88" borderId="47" xfId="995" applyNumberFormat="1" applyFont="1" applyFill="1" applyBorder="1" applyAlignment="1">
      <alignment horizontal="center"/>
    </xf>
    <xf numFmtId="1" fontId="5" fillId="88" borderId="73" xfId="995" applyNumberFormat="1" applyFont="1" applyFill="1" applyBorder="1" applyAlignment="1">
      <alignment horizontal="center"/>
    </xf>
    <xf numFmtId="164" fontId="5" fillId="92" borderId="42" xfId="995" applyNumberFormat="1" applyFont="1" applyFill="1" applyBorder="1" applyAlignment="1">
      <alignment horizontal="center" vertical="center"/>
    </xf>
    <xf numFmtId="164" fontId="5" fillId="92" borderId="72" xfId="995" applyNumberFormat="1" applyFont="1" applyFill="1" applyBorder="1" applyAlignment="1">
      <alignment horizontal="center" vertical="center"/>
    </xf>
    <xf numFmtId="165" fontId="5" fillId="88" borderId="45" xfId="995" applyNumberFormat="1" applyFont="1" applyFill="1" applyBorder="1" applyAlignment="1">
      <alignment horizontal="center" vertical="center"/>
    </xf>
    <xf numFmtId="165" fontId="5" fillId="88" borderId="76" xfId="995" applyNumberFormat="1" applyFont="1" applyFill="1" applyBorder="1" applyAlignment="1">
      <alignment horizontal="center" vertical="center"/>
    </xf>
    <xf numFmtId="0" fontId="99" fillId="0" borderId="48" xfId="4" applyNumberFormat="1" applyFont="1" applyBorder="1" applyAlignment="1" applyProtection="1">
      <alignment horizontal="center" vertical="center"/>
    </xf>
    <xf numFmtId="0" fontId="99" fillId="0" borderId="48" xfId="4" applyNumberFormat="1" applyFont="1" applyBorder="1" applyAlignment="1" applyProtection="1">
      <alignment horizontal="center" vertical="center" wrapText="1"/>
    </xf>
    <xf numFmtId="0" fontId="5" fillId="0" borderId="48" xfId="4" applyNumberFormat="1" applyFont="1" applyBorder="1" applyAlignment="1" applyProtection="1">
      <alignment horizontal="center" vertical="center"/>
    </xf>
    <xf numFmtId="0" fontId="22" fillId="0" borderId="48" xfId="4" applyNumberFormat="1" applyFont="1" applyBorder="1" applyAlignment="1" applyProtection="1">
      <alignment horizontal="center" vertical="center" wrapText="1"/>
    </xf>
    <xf numFmtId="0" fontId="12" fillId="3" borderId="68" xfId="0" applyFont="1" applyFill="1" applyBorder="1" applyAlignment="1" applyProtection="1">
      <alignment horizontal="left" vertical="center"/>
    </xf>
    <xf numFmtId="0" fontId="12" fillId="3" borderId="5" xfId="0" applyFont="1" applyFill="1" applyBorder="1" applyAlignment="1" applyProtection="1">
      <alignment horizontal="left" vertical="center"/>
    </xf>
    <xf numFmtId="49" fontId="12" fillId="3" borderId="31" xfId="0" applyNumberFormat="1" applyFont="1" applyFill="1" applyBorder="1" applyAlignment="1" applyProtection="1">
      <alignment horizontal="left" vertical="center"/>
    </xf>
    <xf numFmtId="49" fontId="12" fillId="3" borderId="74" xfId="0" applyNumberFormat="1" applyFont="1" applyFill="1" applyBorder="1" applyAlignment="1" applyProtection="1">
      <alignment horizontal="left" vertical="center"/>
    </xf>
    <xf numFmtId="0" fontId="12" fillId="3" borderId="33" xfId="0" applyFont="1" applyFill="1" applyBorder="1" applyAlignment="1" applyProtection="1">
      <alignment horizontal="left" vertical="top"/>
    </xf>
    <xf numFmtId="0" fontId="12" fillId="3" borderId="109" xfId="0" applyFont="1" applyFill="1" applyBorder="1" applyAlignment="1" applyProtection="1">
      <alignment horizontal="left" vertical="top"/>
    </xf>
    <xf numFmtId="0" fontId="12" fillId="3" borderId="37" xfId="0" applyFont="1" applyFill="1" applyBorder="1" applyAlignment="1" applyProtection="1">
      <alignment horizontal="left" vertical="top"/>
    </xf>
    <xf numFmtId="49" fontId="12" fillId="3" borderId="44" xfId="0" applyNumberFormat="1" applyFont="1" applyFill="1" applyBorder="1" applyAlignment="1" applyProtection="1">
      <alignment horizontal="left" vertical="top" wrapText="1"/>
    </xf>
    <xf numFmtId="49" fontId="12" fillId="3" borderId="46" xfId="0" applyNumberFormat="1" applyFont="1" applyFill="1" applyBorder="1" applyAlignment="1" applyProtection="1">
      <alignment horizontal="left" vertical="top" wrapText="1"/>
    </xf>
    <xf numFmtId="49" fontId="12" fillId="3" borderId="49" xfId="0" applyNumberFormat="1" applyFont="1" applyFill="1" applyBorder="1" applyAlignment="1" applyProtection="1">
      <alignment horizontal="left" vertical="top" wrapText="1"/>
    </xf>
    <xf numFmtId="49" fontId="12" fillId="3" borderId="42" xfId="0" applyNumberFormat="1" applyFont="1" applyFill="1" applyBorder="1" applyAlignment="1" applyProtection="1">
      <alignment horizontal="left" vertical="top"/>
    </xf>
    <xf numFmtId="49" fontId="12" fillId="3" borderId="45" xfId="0" applyNumberFormat="1" applyFont="1" applyFill="1" applyBorder="1" applyAlignment="1" applyProtection="1">
      <alignment horizontal="left" vertical="top"/>
    </xf>
    <xf numFmtId="49" fontId="12" fillId="3" borderId="47" xfId="0" applyNumberFormat="1" applyFont="1" applyFill="1" applyBorder="1" applyAlignment="1" applyProtection="1">
      <alignment horizontal="left" vertical="top"/>
    </xf>
    <xf numFmtId="0" fontId="12" fillId="3" borderId="43" xfId="0" applyFont="1" applyFill="1" applyBorder="1" applyAlignment="1" applyProtection="1">
      <alignment horizontal="left" vertical="top"/>
    </xf>
    <xf numFmtId="0" fontId="12" fillId="3" borderId="1" xfId="0" applyFont="1" applyFill="1" applyBorder="1" applyAlignment="1" applyProtection="1">
      <alignment horizontal="left" vertical="top"/>
    </xf>
    <xf numFmtId="0" fontId="12" fillId="3" borderId="48" xfId="0" applyFont="1" applyFill="1" applyBorder="1" applyAlignment="1" applyProtection="1">
      <alignment horizontal="left" vertical="top"/>
    </xf>
    <xf numFmtId="49" fontId="12" fillId="3" borderId="43" xfId="0" applyNumberFormat="1" applyFont="1" applyFill="1" applyBorder="1" applyAlignment="1" applyProtection="1">
      <alignment horizontal="center" vertical="top"/>
    </xf>
    <xf numFmtId="49" fontId="12" fillId="3" borderId="1" xfId="0" applyNumberFormat="1" applyFont="1" applyFill="1" applyBorder="1" applyAlignment="1" applyProtection="1">
      <alignment horizontal="center" vertical="top"/>
    </xf>
    <xf numFmtId="49" fontId="12" fillId="3" borderId="48" xfId="0" applyNumberFormat="1" applyFont="1" applyFill="1" applyBorder="1" applyAlignment="1" applyProtection="1">
      <alignment horizontal="center" vertical="top"/>
    </xf>
    <xf numFmtId="49" fontId="12" fillId="3" borderId="43" xfId="0" applyNumberFormat="1" applyFont="1" applyFill="1" applyBorder="1" applyAlignment="1" applyProtection="1">
      <alignment horizontal="center" vertical="top" wrapText="1"/>
    </xf>
    <xf numFmtId="49" fontId="12" fillId="3" borderId="1" xfId="0" applyNumberFormat="1" applyFont="1" applyFill="1" applyBorder="1" applyAlignment="1" applyProtection="1">
      <alignment horizontal="center" vertical="top" wrapText="1"/>
    </xf>
    <xf numFmtId="49" fontId="12" fillId="3" borderId="48" xfId="0" applyNumberFormat="1" applyFont="1" applyFill="1" applyBorder="1" applyAlignment="1" applyProtection="1">
      <alignment horizontal="center" vertical="top" wrapText="1"/>
    </xf>
    <xf numFmtId="49" fontId="12" fillId="3" borderId="42" xfId="0" applyNumberFormat="1" applyFont="1" applyFill="1" applyBorder="1" applyAlignment="1" applyProtection="1">
      <alignment horizontal="left" vertical="top" wrapText="1"/>
    </xf>
    <xf numFmtId="49" fontId="12" fillId="3" borderId="45" xfId="0" applyNumberFormat="1" applyFont="1" applyFill="1" applyBorder="1" applyAlignment="1" applyProtection="1">
      <alignment horizontal="left" vertical="top" wrapText="1"/>
    </xf>
    <xf numFmtId="49" fontId="12" fillId="3" borderId="47" xfId="0" applyNumberFormat="1" applyFont="1" applyFill="1" applyBorder="1" applyAlignment="1" applyProtection="1">
      <alignment horizontal="left" vertical="top" wrapText="1"/>
    </xf>
    <xf numFmtId="0" fontId="5" fillId="88" borderId="44" xfId="0" applyFont="1" applyFill="1" applyBorder="1" applyAlignment="1">
      <alignment horizontal="center"/>
    </xf>
    <xf numFmtId="0" fontId="5" fillId="88" borderId="46" xfId="0" applyFont="1" applyFill="1" applyBorder="1" applyAlignment="1">
      <alignment horizontal="center"/>
    </xf>
    <xf numFmtId="0" fontId="5" fillId="88" borderId="49" xfId="0" applyFont="1" applyFill="1" applyBorder="1" applyAlignment="1">
      <alignment horizontal="center"/>
    </xf>
    <xf numFmtId="49" fontId="12" fillId="3" borderId="43" xfId="0" applyNumberFormat="1" applyFont="1" applyFill="1" applyBorder="1" applyAlignment="1" applyProtection="1">
      <alignment horizontal="left" vertical="top" wrapText="1"/>
    </xf>
    <xf numFmtId="49" fontId="12" fillId="3" borderId="1" xfId="0" applyNumberFormat="1" applyFont="1" applyFill="1" applyBorder="1" applyAlignment="1" applyProtection="1">
      <alignment horizontal="left" vertical="top" wrapText="1"/>
    </xf>
    <xf numFmtId="49" fontId="12" fillId="3" borderId="48" xfId="0" applyNumberFormat="1" applyFont="1" applyFill="1" applyBorder="1" applyAlignment="1" applyProtection="1">
      <alignment horizontal="left" vertical="top" wrapText="1"/>
    </xf>
    <xf numFmtId="0" fontId="12" fillId="3" borderId="43" xfId="0" applyFont="1" applyFill="1" applyBorder="1" applyAlignment="1" applyProtection="1">
      <alignment horizontal="left" vertical="top" wrapText="1"/>
    </xf>
    <xf numFmtId="0" fontId="12" fillId="3" borderId="48" xfId="0" applyFont="1" applyFill="1" applyBorder="1" applyAlignment="1" applyProtection="1">
      <alignment horizontal="left" vertical="top" wrapText="1"/>
    </xf>
    <xf numFmtId="0" fontId="12" fillId="3" borderId="43" xfId="0" applyFont="1" applyFill="1" applyBorder="1" applyAlignment="1" applyProtection="1">
      <alignment horizontal="center" vertical="top"/>
    </xf>
    <xf numFmtId="0" fontId="12" fillId="3" borderId="48" xfId="0" applyFont="1" applyFill="1" applyBorder="1" applyAlignment="1" applyProtection="1">
      <alignment horizontal="center" vertical="top"/>
    </xf>
    <xf numFmtId="0" fontId="12" fillId="3" borderId="44" xfId="0" applyFont="1" applyFill="1" applyBorder="1" applyAlignment="1" applyProtection="1">
      <alignment horizontal="center" vertical="top"/>
    </xf>
    <xf numFmtId="0" fontId="12" fillId="3" borderId="49" xfId="0" applyFont="1" applyFill="1" applyBorder="1" applyAlignment="1" applyProtection="1">
      <alignment horizontal="center" vertical="top"/>
    </xf>
    <xf numFmtId="0" fontId="12" fillId="3" borderId="68" xfId="0" applyFont="1" applyFill="1" applyBorder="1" applyAlignment="1" applyProtection="1">
      <alignment horizontal="left" vertical="top" wrapText="1"/>
    </xf>
    <xf numFmtId="0" fontId="12" fillId="3" borderId="8" xfId="0" applyFont="1" applyFill="1" applyBorder="1" applyAlignment="1" applyProtection="1">
      <alignment horizontal="left" vertical="top" wrapText="1"/>
    </xf>
    <xf numFmtId="0" fontId="12" fillId="3" borderId="33" xfId="0" applyFont="1" applyFill="1" applyBorder="1" applyAlignment="1" applyProtection="1">
      <alignment horizontal="center" vertical="top" wrapText="1"/>
    </xf>
    <xf numFmtId="0" fontId="12" fillId="3" borderId="37" xfId="0" applyFont="1" applyFill="1" applyBorder="1" applyAlignment="1" applyProtection="1">
      <alignment horizontal="center" vertical="top" wrapText="1"/>
    </xf>
    <xf numFmtId="0" fontId="12" fillId="3" borderId="68" xfId="0" applyFont="1" applyFill="1" applyBorder="1" applyAlignment="1" applyProtection="1">
      <alignment horizontal="center" vertical="top"/>
    </xf>
    <xf numFmtId="0" fontId="12" fillId="3" borderId="8" xfId="0" applyFont="1" applyFill="1" applyBorder="1" applyAlignment="1" applyProtection="1">
      <alignment horizontal="center" vertical="top"/>
    </xf>
    <xf numFmtId="0" fontId="12" fillId="3" borderId="68" xfId="0" applyFont="1" applyFill="1" applyBorder="1" applyAlignment="1" applyProtection="1">
      <alignment horizontal="left" vertical="top"/>
    </xf>
    <xf numFmtId="0" fontId="12" fillId="3" borderId="8" xfId="0" applyFont="1" applyFill="1" applyBorder="1" applyAlignment="1" applyProtection="1">
      <alignment horizontal="left" vertical="top"/>
    </xf>
    <xf numFmtId="49" fontId="12" fillId="3" borderId="31" xfId="0" applyNumberFormat="1" applyFont="1" applyFill="1" applyBorder="1" applyAlignment="1" applyProtection="1">
      <alignment horizontal="left" vertical="top"/>
    </xf>
    <xf numFmtId="49" fontId="12" fillId="3" borderId="36" xfId="0" applyNumberFormat="1" applyFont="1" applyFill="1" applyBorder="1" applyAlignment="1" applyProtection="1">
      <alignment horizontal="left" vertical="top"/>
    </xf>
    <xf numFmtId="0" fontId="12" fillId="3" borderId="108" xfId="0" applyFont="1" applyFill="1" applyBorder="1" applyAlignment="1" applyProtection="1">
      <alignment horizontal="center"/>
    </xf>
    <xf numFmtId="0" fontId="12" fillId="3" borderId="110" xfId="0" applyFont="1" applyFill="1" applyBorder="1" applyAlignment="1" applyProtection="1">
      <alignment horizontal="center"/>
    </xf>
    <xf numFmtId="0" fontId="12" fillId="3" borderId="77" xfId="0" applyFont="1" applyFill="1" applyBorder="1" applyAlignment="1" applyProtection="1">
      <alignment horizontal="center"/>
    </xf>
    <xf numFmtId="0" fontId="12" fillId="3" borderId="108" xfId="0" quotePrefix="1" applyFont="1" applyFill="1" applyBorder="1" applyAlignment="1" applyProtection="1">
      <alignment horizontal="right"/>
    </xf>
    <xf numFmtId="0" fontId="12" fillId="3" borderId="110" xfId="0" quotePrefix="1" applyFont="1" applyFill="1" applyBorder="1" applyAlignment="1" applyProtection="1">
      <alignment horizontal="right"/>
    </xf>
    <xf numFmtId="0" fontId="12" fillId="90" borderId="77" xfId="0" applyFont="1" applyFill="1" applyBorder="1" applyAlignment="1">
      <alignment horizontal="center" vertical="center" wrapText="1"/>
    </xf>
    <xf numFmtId="0" fontId="12" fillId="90" borderId="79" xfId="0" applyFont="1" applyFill="1" applyBorder="1" applyAlignment="1">
      <alignment horizontal="center" vertical="center" wrapText="1"/>
    </xf>
    <xf numFmtId="0" fontId="12" fillId="3" borderId="13"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49" fontId="12" fillId="3" borderId="42" xfId="0" applyNumberFormat="1" applyFont="1" applyFill="1" applyBorder="1" applyAlignment="1" applyProtection="1">
      <alignment horizontal="center" vertical="center" wrapText="1"/>
    </xf>
    <xf numFmtId="49" fontId="12" fillId="3" borderId="47" xfId="0" applyNumberFormat="1" applyFont="1" applyFill="1" applyBorder="1" applyAlignment="1" applyProtection="1">
      <alignment horizontal="center" vertical="center" wrapText="1"/>
    </xf>
    <xf numFmtId="0" fontId="12" fillId="3" borderId="43" xfId="0" applyFont="1" applyFill="1" applyBorder="1" applyAlignment="1" applyProtection="1">
      <alignment horizontal="left" vertical="center"/>
    </xf>
    <xf numFmtId="0" fontId="12" fillId="3" borderId="48" xfId="0" applyFont="1" applyFill="1" applyBorder="1" applyAlignment="1" applyProtection="1">
      <alignment horizontal="left" vertical="center"/>
    </xf>
    <xf numFmtId="49" fontId="12" fillId="3" borderId="43" xfId="0" applyNumberFormat="1" applyFont="1" applyFill="1" applyBorder="1" applyAlignment="1" applyProtection="1">
      <alignment horizontal="center" vertical="center"/>
    </xf>
    <xf numFmtId="49" fontId="12" fillId="3" borderId="48" xfId="0" applyNumberFormat="1"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12" fillId="3" borderId="49" xfId="0" applyFont="1" applyFill="1" applyBorder="1" applyAlignment="1" applyProtection="1">
      <alignment horizontal="center" vertical="center"/>
    </xf>
    <xf numFmtId="0" fontId="12" fillId="90" borderId="72" xfId="0" applyFont="1" applyFill="1" applyBorder="1" applyAlignment="1">
      <alignment horizontal="center" vertical="top" wrapText="1"/>
    </xf>
    <xf numFmtId="0" fontId="12" fillId="90" borderId="73" xfId="0" applyFont="1" applyFill="1" applyBorder="1" applyAlignment="1">
      <alignment horizontal="center" vertical="top" wrapText="1"/>
    </xf>
    <xf numFmtId="0" fontId="12" fillId="3" borderId="33" xfId="457" applyFont="1" applyFill="1" applyBorder="1" applyAlignment="1" applyProtection="1">
      <alignment horizontal="center" vertical="top" wrapText="1"/>
    </xf>
    <xf numFmtId="0" fontId="12" fillId="3" borderId="37" xfId="457" applyFont="1" applyFill="1" applyBorder="1" applyAlignment="1" applyProtection="1">
      <alignment horizontal="center" vertical="top" wrapText="1"/>
    </xf>
    <xf numFmtId="0" fontId="15" fillId="3" borderId="31" xfId="457" quotePrefix="1" applyFont="1" applyFill="1" applyBorder="1" applyAlignment="1">
      <alignment horizontal="center" vertical="top"/>
    </xf>
    <xf numFmtId="0" fontId="15" fillId="3" borderId="36" xfId="457" quotePrefix="1" applyFont="1" applyFill="1" applyBorder="1" applyAlignment="1">
      <alignment horizontal="center" vertical="top"/>
    </xf>
    <xf numFmtId="0" fontId="15" fillId="3" borderId="33" xfId="457" quotePrefix="1" applyFont="1" applyFill="1" applyBorder="1" applyAlignment="1">
      <alignment horizontal="center" vertical="top"/>
    </xf>
    <xf numFmtId="0" fontId="15" fillId="3" borderId="37" xfId="457" quotePrefix="1" applyFont="1" applyFill="1" applyBorder="1" applyAlignment="1">
      <alignment horizontal="center" vertical="top"/>
    </xf>
    <xf numFmtId="0" fontId="140" fillId="3" borderId="1" xfId="4" quotePrefix="1" applyFont="1" applyFill="1" applyBorder="1" applyAlignment="1" applyProtection="1">
      <alignment horizontal="center" vertical="center"/>
    </xf>
    <xf numFmtId="0" fontId="140" fillId="3" borderId="1" xfId="4" applyFont="1" applyFill="1" applyBorder="1" applyAlignment="1" applyProtection="1">
      <alignment horizontal="center" vertical="center"/>
    </xf>
    <xf numFmtId="0" fontId="140" fillId="3" borderId="16" xfId="4" applyFont="1" applyFill="1" applyBorder="1" applyAlignment="1" applyProtection="1">
      <alignment horizontal="center" vertical="center"/>
    </xf>
    <xf numFmtId="0" fontId="140" fillId="3" borderId="23" xfId="4" applyFont="1" applyFill="1" applyBorder="1" applyAlignment="1" applyProtection="1">
      <alignment horizontal="center" vertical="center"/>
    </xf>
    <xf numFmtId="0" fontId="140" fillId="3" borderId="17" xfId="4" applyFont="1" applyFill="1" applyBorder="1" applyAlignment="1" applyProtection="1">
      <alignment horizontal="center" vertical="center"/>
    </xf>
    <xf numFmtId="0" fontId="140" fillId="0" borderId="13" xfId="4" applyFont="1" applyBorder="1" applyAlignment="1" applyProtection="1">
      <alignment horizontal="center" vertical="center"/>
    </xf>
    <xf numFmtId="0" fontId="140" fillId="0" borderId="14" xfId="4" applyFont="1" applyBorder="1" applyAlignment="1" applyProtection="1">
      <alignment horizontal="center" vertical="center"/>
    </xf>
    <xf numFmtId="0" fontId="140" fillId="0" borderId="15" xfId="4" applyFont="1" applyBorder="1" applyAlignment="1" applyProtection="1">
      <alignment horizontal="center" vertical="center"/>
    </xf>
    <xf numFmtId="166" fontId="140" fillId="3" borderId="25" xfId="4" applyNumberFormat="1" applyFont="1" applyFill="1" applyBorder="1" applyAlignment="1" applyProtection="1">
      <alignment horizontal="center" vertical="center"/>
    </xf>
    <xf numFmtId="166" fontId="140" fillId="3" borderId="26" xfId="4" applyNumberFormat="1" applyFont="1" applyFill="1" applyBorder="1" applyAlignment="1" applyProtection="1">
      <alignment horizontal="center" vertical="center"/>
    </xf>
    <xf numFmtId="166" fontId="140" fillId="3" borderId="38" xfId="4" applyNumberFormat="1" applyFont="1" applyFill="1" applyBorder="1" applyAlignment="1" applyProtection="1">
      <alignment horizontal="center" vertical="center"/>
    </xf>
    <xf numFmtId="166" fontId="140" fillId="3" borderId="13" xfId="4" applyNumberFormat="1" applyFont="1" applyFill="1" applyBorder="1" applyAlignment="1" applyProtection="1">
      <alignment horizontal="center" vertical="center"/>
    </xf>
    <xf numFmtId="166" fontId="140" fillId="3" borderId="14" xfId="4" applyNumberFormat="1" applyFont="1" applyFill="1" applyBorder="1" applyAlignment="1" applyProtection="1">
      <alignment horizontal="center" vertical="center"/>
    </xf>
    <xf numFmtId="166" fontId="140" fillId="3" borderId="15" xfId="4" applyNumberFormat="1" applyFont="1" applyFill="1" applyBorder="1" applyAlignment="1" applyProtection="1">
      <alignment horizontal="center" vertical="center"/>
    </xf>
    <xf numFmtId="166" fontId="140" fillId="3" borderId="30" xfId="4" applyNumberFormat="1" applyFont="1" applyFill="1" applyBorder="1" applyAlignment="1" applyProtection="1">
      <alignment horizontal="center" vertical="center"/>
    </xf>
    <xf numFmtId="166" fontId="140" fillId="3" borderId="37" xfId="4" applyNumberFormat="1" applyFont="1" applyFill="1" applyBorder="1" applyAlignment="1" applyProtection="1">
      <alignment horizontal="center" vertical="center"/>
    </xf>
    <xf numFmtId="166" fontId="140" fillId="3" borderId="29" xfId="4" applyNumberFormat="1" applyFont="1" applyFill="1" applyBorder="1" applyAlignment="1" applyProtection="1">
      <alignment horizontal="center" vertical="center" wrapText="1"/>
    </xf>
    <xf numFmtId="166" fontId="140" fillId="3" borderId="36" xfId="4" applyNumberFormat="1" applyFont="1" applyFill="1" applyBorder="1" applyAlignment="1" applyProtection="1">
      <alignment horizontal="center" vertical="center" wrapText="1"/>
    </xf>
    <xf numFmtId="166" fontId="140" fillId="3" borderId="4" xfId="4" applyNumberFormat="1" applyFont="1" applyFill="1" applyBorder="1" applyAlignment="1" applyProtection="1">
      <alignment horizontal="center" vertical="center" wrapText="1"/>
    </xf>
    <xf numFmtId="166" fontId="140" fillId="3" borderId="8" xfId="4" applyNumberFormat="1" applyFont="1" applyFill="1" applyBorder="1" applyAlignment="1" applyProtection="1">
      <alignment horizontal="center" vertical="center" wrapText="1"/>
    </xf>
    <xf numFmtId="166" fontId="140" fillId="3" borderId="31" xfId="4" applyNumberFormat="1" applyFont="1" applyFill="1" applyBorder="1" applyAlignment="1" applyProtection="1">
      <alignment horizontal="center" vertical="center"/>
    </xf>
    <xf numFmtId="166" fontId="140" fillId="3" borderId="36" xfId="4" applyNumberFormat="1" applyFont="1" applyFill="1" applyBorder="1" applyAlignment="1" applyProtection="1">
      <alignment horizontal="center" vertical="center"/>
    </xf>
    <xf numFmtId="166" fontId="140" fillId="3" borderId="33" xfId="4" applyNumberFormat="1" applyFont="1" applyFill="1" applyBorder="1" applyAlignment="1" applyProtection="1">
      <alignment horizontal="center" vertical="center"/>
    </xf>
    <xf numFmtId="166" fontId="12" fillId="3" borderId="25" xfId="4" applyNumberFormat="1" applyFont="1" applyFill="1" applyBorder="1" applyAlignment="1" applyProtection="1">
      <alignment horizontal="center" vertical="center"/>
    </xf>
    <xf numFmtId="166" fontId="12" fillId="3" borderId="26" xfId="4" applyNumberFormat="1" applyFont="1" applyFill="1" applyBorder="1" applyAlignment="1" applyProtection="1">
      <alignment horizontal="center" vertical="center"/>
    </xf>
    <xf numFmtId="166" fontId="12" fillId="3" borderId="38" xfId="4" applyNumberFormat="1" applyFont="1" applyFill="1" applyBorder="1" applyAlignment="1" applyProtection="1">
      <alignment horizontal="center" vertical="center"/>
    </xf>
    <xf numFmtId="0" fontId="12" fillId="0" borderId="13" xfId="4" applyFont="1" applyBorder="1" applyAlignment="1" applyProtection="1">
      <alignment horizontal="center" vertical="center"/>
    </xf>
    <xf numFmtId="0" fontId="12" fillId="0" borderId="14" xfId="4" applyFont="1" applyBorder="1" applyAlignment="1" applyProtection="1">
      <alignment horizontal="center" vertical="center"/>
    </xf>
    <xf numFmtId="0" fontId="12" fillId="0" borderId="15" xfId="4" applyFont="1" applyBorder="1" applyAlignment="1" applyProtection="1">
      <alignment horizontal="center" vertical="center"/>
    </xf>
    <xf numFmtId="0" fontId="12" fillId="3" borderId="1" xfId="4" quotePrefix="1" applyFont="1" applyFill="1" applyBorder="1" applyAlignment="1" applyProtection="1">
      <alignment horizontal="center" vertical="center"/>
    </xf>
    <xf numFmtId="0" fontId="12" fillId="3" borderId="1" xfId="4" applyFont="1" applyFill="1" applyBorder="1" applyAlignment="1" applyProtection="1">
      <alignment horizontal="center" vertical="center"/>
    </xf>
    <xf numFmtId="166" fontId="12" fillId="3" borderId="13" xfId="4" applyNumberFormat="1" applyFont="1" applyFill="1" applyBorder="1" applyAlignment="1" applyProtection="1">
      <alignment horizontal="center" vertical="center"/>
    </xf>
    <xf numFmtId="166" fontId="12" fillId="3" borderId="14" xfId="4" applyNumberFormat="1" applyFont="1" applyFill="1" applyBorder="1" applyAlignment="1" applyProtection="1">
      <alignment horizontal="center" vertical="center"/>
    </xf>
    <xf numFmtId="166" fontId="12" fillId="3" borderId="15" xfId="4" applyNumberFormat="1" applyFont="1" applyFill="1" applyBorder="1" applyAlignment="1" applyProtection="1">
      <alignment horizontal="center" vertical="center"/>
    </xf>
    <xf numFmtId="166" fontId="12" fillId="3" borderId="31" xfId="4" applyNumberFormat="1" applyFont="1" applyFill="1" applyBorder="1" applyAlignment="1" applyProtection="1">
      <alignment horizontal="center" vertical="center"/>
    </xf>
    <xf numFmtId="166" fontId="12" fillId="3" borderId="36" xfId="4" applyNumberFormat="1" applyFont="1" applyFill="1" applyBorder="1" applyAlignment="1" applyProtection="1">
      <alignment horizontal="center" vertical="center"/>
    </xf>
    <xf numFmtId="166" fontId="12" fillId="0" borderId="13" xfId="4" applyNumberFormat="1" applyFont="1" applyBorder="1" applyAlignment="1" applyProtection="1">
      <alignment horizontal="center" vertical="center"/>
    </xf>
    <xf numFmtId="166" fontId="12" fillId="0" borderId="14" xfId="4" applyNumberFormat="1" applyFont="1" applyBorder="1" applyAlignment="1" applyProtection="1">
      <alignment horizontal="center" vertical="center"/>
    </xf>
    <xf numFmtId="166" fontId="12" fillId="0" borderId="15" xfId="4" applyNumberFormat="1" applyFont="1" applyBorder="1" applyAlignment="1" applyProtection="1">
      <alignment horizontal="center" vertical="center"/>
    </xf>
    <xf numFmtId="0" fontId="9" fillId="3" borderId="108" xfId="0" applyFont="1" applyFill="1" applyBorder="1" applyAlignment="1">
      <alignment horizontal="center" vertical="center"/>
    </xf>
    <xf numFmtId="0" fontId="9" fillId="3" borderId="110" xfId="0" applyFont="1" applyFill="1" applyBorder="1" applyAlignment="1">
      <alignment horizontal="center" vertical="center"/>
    </xf>
    <xf numFmtId="0" fontId="9" fillId="3" borderId="77"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110" xfId="0" applyFont="1" applyFill="1" applyBorder="1" applyAlignment="1">
      <alignment horizontal="center" vertical="center"/>
    </xf>
    <xf numFmtId="0" fontId="15" fillId="3" borderId="77" xfId="0" applyFont="1" applyFill="1" applyBorder="1" applyAlignment="1">
      <alignment horizontal="center" vertical="center"/>
    </xf>
    <xf numFmtId="0" fontId="9" fillId="3" borderId="1" xfId="2" applyFont="1" applyFill="1" applyBorder="1" applyAlignment="1">
      <alignment horizontal="center" vertical="top"/>
    </xf>
    <xf numFmtId="49" fontId="12" fillId="3" borderId="42" xfId="457" applyNumberFormat="1" applyFont="1" applyFill="1" applyBorder="1" applyAlignment="1">
      <alignment horizontal="left" vertical="top"/>
    </xf>
    <xf numFmtId="49" fontId="12" fillId="3" borderId="47" xfId="457" applyNumberFormat="1" applyFont="1" applyFill="1" applyBorder="1" applyAlignment="1">
      <alignment horizontal="left" vertical="top"/>
    </xf>
    <xf numFmtId="0" fontId="12" fillId="3" borderId="43" xfId="457" applyFont="1" applyFill="1" applyBorder="1" applyAlignment="1">
      <alignment horizontal="left" vertical="top"/>
    </xf>
    <xf numFmtId="0" fontId="12" fillId="3" borderId="48" xfId="457" applyFont="1" applyFill="1" applyBorder="1" applyAlignment="1">
      <alignment horizontal="left" vertical="top"/>
    </xf>
    <xf numFmtId="0" fontId="12" fillId="3" borderId="43" xfId="457" applyFont="1" applyFill="1" applyBorder="1" applyAlignment="1">
      <alignment horizontal="left" vertical="top" wrapText="1"/>
    </xf>
    <xf numFmtId="0" fontId="12" fillId="3" borderId="48" xfId="457" applyFont="1" applyFill="1" applyBorder="1" applyAlignment="1">
      <alignment horizontal="left" vertical="top" wrapText="1"/>
    </xf>
    <xf numFmtId="0" fontId="12" fillId="3" borderId="43" xfId="457" applyFont="1" applyFill="1" applyBorder="1" applyAlignment="1">
      <alignment horizontal="center" vertical="top"/>
    </xf>
    <xf numFmtId="0" fontId="12" fillId="3" borderId="48" xfId="457" applyFont="1" applyFill="1" applyBorder="1" applyAlignment="1">
      <alignment horizontal="center" vertical="top"/>
    </xf>
    <xf numFmtId="0" fontId="12" fillId="3" borderId="44" xfId="457" applyFont="1" applyFill="1" applyBorder="1" applyAlignment="1">
      <alignment horizontal="center" vertical="top" wrapText="1"/>
    </xf>
    <xf numFmtId="0" fontId="12" fillId="3" borderId="49" xfId="457" applyFont="1" applyFill="1" applyBorder="1" applyAlignment="1">
      <alignment horizontal="center" vertical="top" wrapText="1"/>
    </xf>
    <xf numFmtId="49" fontId="12" fillId="3" borderId="36" xfId="0" applyNumberFormat="1" applyFont="1" applyFill="1" applyBorder="1" applyAlignment="1" applyProtection="1">
      <alignment horizontal="left" vertical="center"/>
    </xf>
    <xf numFmtId="0" fontId="12" fillId="3" borderId="8" xfId="0" applyFont="1" applyFill="1" applyBorder="1" applyAlignment="1" applyProtection="1">
      <alignment horizontal="left" vertical="center"/>
    </xf>
    <xf numFmtId="0" fontId="12" fillId="3" borderId="68"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cellXfs>
  <cellStyles count="1111">
    <cellStyle name="%" xfId="6" xr:uid="{00000000-0005-0000-0000-000000000000}"/>
    <cellStyle name="% 2" xfId="13" xr:uid="{00000000-0005-0000-0000-000001000000}"/>
    <cellStyle name="% 2 2" xfId="1008" xr:uid="{4D1B9104-F42E-4103-BF20-F0C2A9A8170E}"/>
    <cellStyle name="% 3" xfId="14" xr:uid="{00000000-0005-0000-0000-000002000000}"/>
    <cellStyle name="% 4" xfId="15" xr:uid="{00000000-0005-0000-0000-000003000000}"/>
    <cellStyle name="% 5" xfId="16" xr:uid="{00000000-0005-0000-0000-000004000000}"/>
    <cellStyle name="% 6" xfId="17" xr:uid="{00000000-0005-0000-0000-000005000000}"/>
    <cellStyle name="% 7" xfId="18" xr:uid="{00000000-0005-0000-0000-000006000000}"/>
    <cellStyle name="% 8" xfId="12" xr:uid="{00000000-0005-0000-0000-000007000000}"/>
    <cellStyle name="% 9" xfId="999" xr:uid="{C0E98FB3-5DC2-4B21-9EE9-D8178CE8AE2C}"/>
    <cellStyle name="%_01-Rev TE accruals and prepayments P2" xfId="19" xr:uid="{00000000-0005-0000-0000-000008000000}"/>
    <cellStyle name="%_01-Rev TE accruals and prepayments P2_OC4" xfId="20" xr:uid="{00000000-0005-0000-0000-000009000000}"/>
    <cellStyle name="%_07 P8 IT Recharge with Submit" xfId="21" xr:uid="{00000000-0005-0000-0000-00000A000000}"/>
    <cellStyle name="%_07 P8 IT Recharge with Submit_rec" xfId="22" xr:uid="{00000000-0005-0000-0000-00000B000000}"/>
    <cellStyle name="%_07 P8 IT Recharge with Submit_rec (2)" xfId="23" xr:uid="{00000000-0005-0000-0000-00000C000000}"/>
    <cellStyle name="%_07 P8 IT Recharge with Submit_Sheet2" xfId="24" xr:uid="{00000000-0005-0000-0000-00000D000000}"/>
    <cellStyle name="%_0708 P03 IT Recharge" xfId="25" xr:uid="{00000000-0005-0000-0000-00000E000000}"/>
    <cellStyle name="%_0708 P03 IT Recharge_rec" xfId="26" xr:uid="{00000000-0005-0000-0000-00000F000000}"/>
    <cellStyle name="%_0708 P03 IT Recharge_rec (2)" xfId="27" xr:uid="{00000000-0005-0000-0000-000010000000}"/>
    <cellStyle name="%_0708 P03 IT Recharge_Sheet2" xfId="28" xr:uid="{00000000-0005-0000-0000-000011000000}"/>
    <cellStyle name="%_0708 P04 IT Recharge" xfId="29" xr:uid="{00000000-0005-0000-0000-000012000000}"/>
    <cellStyle name="%_0708 P04 IT Recharge with audit" xfId="30" xr:uid="{00000000-0005-0000-0000-000013000000}"/>
    <cellStyle name="%_0708 P04 IT Recharge with audit_rec" xfId="31" xr:uid="{00000000-0005-0000-0000-000014000000}"/>
    <cellStyle name="%_0708 P04 IT Recharge with audit_rec (2)" xfId="32" xr:uid="{00000000-0005-0000-0000-000015000000}"/>
    <cellStyle name="%_0708 P04 IT Recharge with audit_Sheet2" xfId="33" xr:uid="{00000000-0005-0000-0000-000016000000}"/>
    <cellStyle name="%_0708 P04 IT Recharge_rec" xfId="34" xr:uid="{00000000-0005-0000-0000-000017000000}"/>
    <cellStyle name="%_0708 P04 IT Recharge_rec (2)" xfId="35" xr:uid="{00000000-0005-0000-0000-000018000000}"/>
    <cellStyle name="%_0708 P04 IT Recharge_Sheet2" xfId="36" xr:uid="{00000000-0005-0000-0000-000019000000}"/>
    <cellStyle name="%_0708 P05 IT Recharge with Submit" xfId="37" xr:uid="{00000000-0005-0000-0000-00001A000000}"/>
    <cellStyle name="%_0708 P05 IT Recharge with Submit_rec" xfId="38" xr:uid="{00000000-0005-0000-0000-00001B000000}"/>
    <cellStyle name="%_0708 P05 IT Recharge with Submit_rec (2)" xfId="39" xr:uid="{00000000-0005-0000-0000-00001C000000}"/>
    <cellStyle name="%_0708 P05 IT Recharge with Submit_Sheet2" xfId="40" xr:uid="{00000000-0005-0000-0000-00001D000000}"/>
    <cellStyle name="%_08-Rev  SW IT PO Accruals" xfId="41" xr:uid="{00000000-0005-0000-0000-00001E000000}"/>
    <cellStyle name="%_08-Rev  SW IT PO Accruals NM" xfId="42" xr:uid="{00000000-0005-0000-0000-00001F000000}"/>
    <cellStyle name="%_08-Rev  SW IT PO Accruals NM P1" xfId="43" xr:uid="{00000000-0005-0000-0000-000020000000}"/>
    <cellStyle name="%_13000 - Finance Director V2" xfId="44" xr:uid="{00000000-0005-0000-0000-000021000000}"/>
    <cellStyle name="%_13-Rev non-GRNI" xfId="45" xr:uid="{00000000-0005-0000-0000-000022000000}"/>
    <cellStyle name="%_39-Rev Misc Accrual" xfId="46" xr:uid="{00000000-0005-0000-0000-000023000000}"/>
    <cellStyle name="%_46-Rev Cerberus retail accruals" xfId="47" xr:uid="{00000000-0005-0000-0000-000024000000}"/>
    <cellStyle name="%_47-Rev Incentive Accruals" xfId="48" xr:uid="{00000000-0005-0000-0000-000025000000}"/>
    <cellStyle name="%_7659 Other Prepayments" xfId="49" xr:uid="{00000000-0005-0000-0000-000026000000}"/>
    <cellStyle name="%_7659 Other Prepayments " xfId="50" xr:uid="{00000000-0005-0000-0000-000027000000}"/>
    <cellStyle name="%_7659 Other Prepayments _rec" xfId="51" xr:uid="{00000000-0005-0000-0000-000028000000}"/>
    <cellStyle name="%_7659 Other Prepayments _rec (2)" xfId="52" xr:uid="{00000000-0005-0000-0000-000029000000}"/>
    <cellStyle name="%_7659 Other Prepayments _Sheet2" xfId="53" xr:uid="{00000000-0005-0000-0000-00002A000000}"/>
    <cellStyle name="%_7659 Other Prepayments P4" xfId="54" xr:uid="{00000000-0005-0000-0000-00002B000000}"/>
    <cellStyle name="%_7659 Other Prepayments P4_rec" xfId="55" xr:uid="{00000000-0005-0000-0000-00002C000000}"/>
    <cellStyle name="%_7659 Other Prepayments P4_rec (2)" xfId="56" xr:uid="{00000000-0005-0000-0000-00002D000000}"/>
    <cellStyle name="%_7659 Other Prepayments P4_Sheet2" xfId="57" xr:uid="{00000000-0005-0000-0000-00002E000000}"/>
    <cellStyle name="%_7659 Other Prepayments_rec" xfId="58" xr:uid="{00000000-0005-0000-0000-00002F000000}"/>
    <cellStyle name="%_7659 Other Prepayments_rec (2)" xfId="59" xr:uid="{00000000-0005-0000-0000-000030000000}"/>
    <cellStyle name="%_7659 Other Prepayments_Sheet2" xfId="60" xr:uid="{00000000-0005-0000-0000-000031000000}"/>
    <cellStyle name="%_AC13" xfId="61" xr:uid="{00000000-0005-0000-0000-000032000000}"/>
    <cellStyle name="%_AC15" xfId="62" xr:uid="{00000000-0005-0000-0000-000033000000}"/>
    <cellStyle name="%_AC15a" xfId="63" xr:uid="{00000000-0005-0000-0000-000034000000}"/>
    <cellStyle name="%_AC15AC" xfId="64" xr:uid="{00000000-0005-0000-0000-000035000000}"/>
    <cellStyle name="%_AC15ad" xfId="65" xr:uid="{00000000-0005-0000-0000-000036000000}"/>
    <cellStyle name="%_AC15b" xfId="66" xr:uid="{00000000-0005-0000-0000-000037000000}"/>
    <cellStyle name="%_AC17" xfId="67" xr:uid="{00000000-0005-0000-0000-000038000000}"/>
    <cellStyle name="%_AC2" xfId="68" xr:uid="{00000000-0005-0000-0000-000039000000}"/>
    <cellStyle name="%_AC5" xfId="69" xr:uid="{00000000-0005-0000-0000-00003A000000}"/>
    <cellStyle name="%_Accrued Income P9" xfId="70" xr:uid="{00000000-0005-0000-0000-00003B000000}"/>
    <cellStyle name="%_ADV payments Log 29122010" xfId="71" xr:uid="{00000000-0005-0000-0000-00003C000000}"/>
    <cellStyle name="%_Board" xfId="1004" xr:uid="{4C8EE505-E11B-40D0-B5D6-C3EDFF4C2A77}"/>
    <cellStyle name="%_Board BS" xfId="1005" xr:uid="{32971754-9231-4235-A867-88EFE36F1F72}"/>
    <cellStyle name="%_Board BS Alt" xfId="1006" xr:uid="{F4236165-78C8-4BA9-919F-30F2F845389B}"/>
    <cellStyle name="%_Book2" xfId="72" xr:uid="{00000000-0005-0000-0000-00003D000000}"/>
    <cellStyle name="%_Book2_rec" xfId="73" xr:uid="{00000000-0005-0000-0000-00003E000000}"/>
    <cellStyle name="%_Book2_rec (2)" xfId="74" xr:uid="{00000000-0005-0000-0000-00003F000000}"/>
    <cellStyle name="%_Book2_Sheet2" xfId="75" xr:uid="{00000000-0005-0000-0000-000040000000}"/>
    <cellStyle name="%_Book3" xfId="76" xr:uid="{00000000-0005-0000-0000-000041000000}"/>
    <cellStyle name="%_Book3_rec" xfId="77" xr:uid="{00000000-0005-0000-0000-000042000000}"/>
    <cellStyle name="%_Book3_rec (2)" xfId="78" xr:uid="{00000000-0005-0000-0000-000043000000}"/>
    <cellStyle name="%_Book3_Sheet2" xfId="79" xr:uid="{00000000-0005-0000-0000-000044000000}"/>
    <cellStyle name="%_Book4" xfId="80" xr:uid="{00000000-0005-0000-0000-000045000000}"/>
    <cellStyle name="%_Book4_rec" xfId="81" xr:uid="{00000000-0005-0000-0000-000046000000}"/>
    <cellStyle name="%_Book4_rec (2)" xfId="82" xr:uid="{00000000-0005-0000-0000-000047000000}"/>
    <cellStyle name="%_Book4_Sheet2" xfId="83" xr:uid="{00000000-0005-0000-0000-000048000000}"/>
    <cellStyle name="%_Book5" xfId="84" xr:uid="{00000000-0005-0000-0000-000049000000}"/>
    <cellStyle name="%_Book5_rec" xfId="85" xr:uid="{00000000-0005-0000-0000-00004A000000}"/>
    <cellStyle name="%_Book5_rec (2)" xfId="86" xr:uid="{00000000-0005-0000-0000-00004B000000}"/>
    <cellStyle name="%_Book5_Sheet2" xfId="87" xr:uid="{00000000-0005-0000-0000-00004C000000}"/>
    <cellStyle name="%_CAPEX open PO report" xfId="88" xr:uid="{00000000-0005-0000-0000-00004D000000}"/>
    <cellStyle name="%_Capex Open PO's" xfId="89" xr:uid="{00000000-0005-0000-0000-00004E000000}"/>
    <cellStyle name="%_Capex Po's" xfId="90" xr:uid="{00000000-0005-0000-0000-00004F000000}"/>
    <cellStyle name="%_Capital Accrual Report" xfId="91" xr:uid="{00000000-0005-0000-0000-000050000000}"/>
    <cellStyle name="%_Comms 3930 VA P3" xfId="92" xr:uid="{00000000-0005-0000-0000-000051000000}"/>
    <cellStyle name="%_Comms 3930 VA P3_rec" xfId="93" xr:uid="{00000000-0005-0000-0000-000052000000}"/>
    <cellStyle name="%_Comms 3930 VA P3_rec (2)" xfId="94" xr:uid="{00000000-0005-0000-0000-000053000000}"/>
    <cellStyle name="%_Comms 3930 VA P3_Sheet2" xfId="95" xr:uid="{00000000-0005-0000-0000-000054000000}"/>
    <cellStyle name="%_Comms 3931 VA P3" xfId="96" xr:uid="{00000000-0005-0000-0000-000055000000}"/>
    <cellStyle name="%_Comms 3931 VA P3_rec" xfId="97" xr:uid="{00000000-0005-0000-0000-000056000000}"/>
    <cellStyle name="%_Comms 3931 VA P3_rec (2)" xfId="98" xr:uid="{00000000-0005-0000-0000-000057000000}"/>
    <cellStyle name="%_Comms 3931 VA P3_Sheet2" xfId="99" xr:uid="{00000000-0005-0000-0000-000058000000}"/>
    <cellStyle name="%_Comms 3932 VA P3" xfId="100" xr:uid="{00000000-0005-0000-0000-000059000000}"/>
    <cellStyle name="%_Comms 3932 VA P3_rec" xfId="101" xr:uid="{00000000-0005-0000-0000-00005A000000}"/>
    <cellStyle name="%_Comms 3932 VA P3_rec (2)" xfId="102" xr:uid="{00000000-0005-0000-0000-00005B000000}"/>
    <cellStyle name="%_Comms 3932 VA P3_Sheet2" xfId="103" xr:uid="{00000000-0005-0000-0000-00005C000000}"/>
    <cellStyle name="%_Developer_services P&amp;L" xfId="104" xr:uid="{00000000-0005-0000-0000-00005D000000}"/>
    <cellStyle name="%_Examples of Backup Provided" xfId="105" xr:uid="{00000000-0005-0000-0000-00005E000000}"/>
    <cellStyle name="%_Feb -  Day 3 journals 3-3-10" xfId="106" xr:uid="{00000000-0005-0000-0000-00005F000000}"/>
    <cellStyle name="%_Feb -  Day 3 journals 3-3-10_rec" xfId="107" xr:uid="{00000000-0005-0000-0000-000060000000}"/>
    <cellStyle name="%_Feb -  Day 3 journals 3-3-10_rec (2)" xfId="108" xr:uid="{00000000-0005-0000-0000-000061000000}"/>
    <cellStyle name="%_Feb -  Day 3 journals 3-3-10_Sheet2" xfId="109" xr:uid="{00000000-0005-0000-0000-000062000000}"/>
    <cellStyle name="%_horizonsdeftax1213 v2" xfId="110" xr:uid="{00000000-0005-0000-0000-000063000000}"/>
    <cellStyle name="%_horizonsdeftax1213 v3" xfId="111" xr:uid="{00000000-0005-0000-0000-000064000000}"/>
    <cellStyle name="%_I6 Additions by CAs" xfId="112" xr:uid="{00000000-0005-0000-0000-000065000000}"/>
    <cellStyle name="%_NM non-GRNI" xfId="113" xr:uid="{00000000-0005-0000-0000-000066000000}"/>
    <cellStyle name="%_Note 8 &amp; 15 12-13" xfId="114" xr:uid="{00000000-0005-0000-0000-000067000000}"/>
    <cellStyle name="%_OC4" xfId="115" xr:uid="{00000000-0005-0000-0000-000068000000}"/>
    <cellStyle name="%_OrdersNotInvoiced P1" xfId="116" xr:uid="{00000000-0005-0000-0000-000069000000}"/>
    <cellStyle name="%_OrdersNotInvoiced P2" xfId="117" xr:uid="{00000000-0005-0000-0000-00006A000000}"/>
    <cellStyle name="%_OrdersNotInvoiced P8" xfId="118" xr:uid="{00000000-0005-0000-0000-00006B000000}"/>
    <cellStyle name="%_Other Creditors P9" xfId="119" xr:uid="{00000000-0005-0000-0000-00006C000000}"/>
    <cellStyle name="%_P10 Back-up" xfId="120" xr:uid="{00000000-0005-0000-0000-00006D000000}"/>
    <cellStyle name="%_P10 Back-up_rec" xfId="121" xr:uid="{00000000-0005-0000-0000-00006E000000}"/>
    <cellStyle name="%_P10 Back-up_rec (2)" xfId="122" xr:uid="{00000000-0005-0000-0000-00006F000000}"/>
    <cellStyle name="%_P10 Back-up_Sheet2" xfId="123" xr:uid="{00000000-0005-0000-0000-000070000000}"/>
    <cellStyle name="%_P11 Back-up" xfId="124" xr:uid="{00000000-0005-0000-0000-000071000000}"/>
    <cellStyle name="%_P11 Back-up_rec" xfId="125" xr:uid="{00000000-0005-0000-0000-000072000000}"/>
    <cellStyle name="%_P11 Back-up_rec (2)" xfId="126" xr:uid="{00000000-0005-0000-0000-000073000000}"/>
    <cellStyle name="%_P11 Back-up_Sheet2" xfId="127" xr:uid="{00000000-0005-0000-0000-000074000000}"/>
    <cellStyle name="%_P12 Back-up" xfId="128" xr:uid="{00000000-0005-0000-0000-000075000000}"/>
    <cellStyle name="%_P12 Back-up_rec" xfId="129" xr:uid="{00000000-0005-0000-0000-000076000000}"/>
    <cellStyle name="%_P12 Back-up_rec (2)" xfId="130" xr:uid="{00000000-0005-0000-0000-000077000000}"/>
    <cellStyle name="%_P12 Back-up_Sheet2" xfId="131" xr:uid="{00000000-0005-0000-0000-000078000000}"/>
    <cellStyle name="%_P2 Back-up" xfId="132" xr:uid="{00000000-0005-0000-0000-000079000000}"/>
    <cellStyle name="%_P2 Back-up_rec" xfId="133" xr:uid="{00000000-0005-0000-0000-00007A000000}"/>
    <cellStyle name="%_P2 Back-up_rec (2)" xfId="134" xr:uid="{00000000-0005-0000-0000-00007B000000}"/>
    <cellStyle name="%_P2 Back-up_Sheet2" xfId="135" xr:uid="{00000000-0005-0000-0000-00007C000000}"/>
    <cellStyle name="%_P3" xfId="136" xr:uid="{00000000-0005-0000-0000-00007D000000}"/>
    <cellStyle name="%_P3 8459 back up" xfId="137" xr:uid="{00000000-0005-0000-0000-00007E000000}"/>
    <cellStyle name="%_P3 8459 back up_rec" xfId="138" xr:uid="{00000000-0005-0000-0000-00007F000000}"/>
    <cellStyle name="%_P3 8459 back up_rec (2)" xfId="139" xr:uid="{00000000-0005-0000-0000-000080000000}"/>
    <cellStyle name="%_P3 8459 back up_Sheet2" xfId="140" xr:uid="{00000000-0005-0000-0000-000081000000}"/>
    <cellStyle name="%_P3 Back-up" xfId="141" xr:uid="{00000000-0005-0000-0000-000082000000}"/>
    <cellStyle name="%_P3 Back-up_rec" xfId="142" xr:uid="{00000000-0005-0000-0000-000083000000}"/>
    <cellStyle name="%_P3 Back-up_rec (2)" xfId="143" xr:uid="{00000000-0005-0000-0000-000084000000}"/>
    <cellStyle name="%_P3 Back-up_Sheet2" xfId="144" xr:uid="{00000000-0005-0000-0000-000085000000}"/>
    <cellStyle name="%_P3_rec" xfId="145" xr:uid="{00000000-0005-0000-0000-000086000000}"/>
    <cellStyle name="%_P3_rec (2)" xfId="146" xr:uid="{00000000-0005-0000-0000-000087000000}"/>
    <cellStyle name="%_P3_Sheet2" xfId="147" xr:uid="{00000000-0005-0000-0000-000088000000}"/>
    <cellStyle name="%_P7 Back-up" xfId="148" xr:uid="{00000000-0005-0000-0000-000089000000}"/>
    <cellStyle name="%_P7 Back-up_rec" xfId="149" xr:uid="{00000000-0005-0000-0000-00008A000000}"/>
    <cellStyle name="%_P7 Back-up_rec (2)" xfId="150" xr:uid="{00000000-0005-0000-0000-00008B000000}"/>
    <cellStyle name="%_P7 Back-up_Sheet2" xfId="151" xr:uid="{00000000-0005-0000-0000-00008C000000}"/>
    <cellStyle name="%_P9 Back-up" xfId="152" xr:uid="{00000000-0005-0000-0000-00008D000000}"/>
    <cellStyle name="%_P9 Back-up_rec" xfId="153" xr:uid="{00000000-0005-0000-0000-00008E000000}"/>
    <cellStyle name="%_P9 Back-up_rec (2)" xfId="154" xr:uid="{00000000-0005-0000-0000-00008F000000}"/>
    <cellStyle name="%_P9 Back-up_Sheet2" xfId="155" xr:uid="{00000000-0005-0000-0000-000090000000}"/>
    <cellStyle name="%_PO Accrual P10" xfId="156" xr:uid="{00000000-0005-0000-0000-000091000000}"/>
    <cellStyle name="%_PO Accrual P5" xfId="157" xr:uid="{00000000-0005-0000-0000-000092000000}"/>
    <cellStyle name="%_PO Accrual P6" xfId="158" xr:uid="{00000000-0005-0000-0000-000093000000}"/>
    <cellStyle name="%_provision review" xfId="159" xr:uid="{00000000-0005-0000-0000-000094000000}"/>
    <cellStyle name="%_Sheet1" xfId="160" xr:uid="{00000000-0005-0000-0000-000095000000}"/>
    <cellStyle name="%_Sheet2" xfId="161" xr:uid="{00000000-0005-0000-0000-000096000000}"/>
    <cellStyle name="%_SWdeftax1112 ye v4" xfId="162" xr:uid="{00000000-0005-0000-0000-000097000000}"/>
    <cellStyle name="%_SWdeftax1213 ye v2" xfId="163" xr:uid="{00000000-0005-0000-0000-000098000000}"/>
    <cellStyle name="%_SWdeftax1213 ye v3" xfId="164" xr:uid="{00000000-0005-0000-0000-000099000000}"/>
    <cellStyle name="%_SWdeftax1213 ye v4" xfId="165" xr:uid="{00000000-0005-0000-0000-00009A000000}"/>
    <cellStyle name="%_SWdeftax1213 ye v5" xfId="166" xr:uid="{00000000-0005-0000-0000-00009B000000}"/>
    <cellStyle name="%_Tax computation - SWBS 1112 P12 V2" xfId="167" xr:uid="{00000000-0005-0000-0000-00009C000000}"/>
    <cellStyle name="%_Tax computation - SWBS 1112 P12 V3" xfId="168" xr:uid="{00000000-0005-0000-0000-00009D000000}"/>
    <cellStyle name="%_Tax computation - SWBS 1213 P12 v6" xfId="169" xr:uid="{00000000-0005-0000-0000-00009E000000}"/>
    <cellStyle name="%_Tay Pd02 Other" xfId="170" xr:uid="{00000000-0005-0000-0000-00009F000000}"/>
    <cellStyle name="%_Tay Pd02 Other_rec" xfId="171" xr:uid="{00000000-0005-0000-0000-0000A0000000}"/>
    <cellStyle name="%_Tay Pd02 Other_rec (2)" xfId="172" xr:uid="{00000000-0005-0000-0000-0000A1000000}"/>
    <cellStyle name="%_Tay Pd02 Other_Sheet2" xfId="173" xr:uid="{00000000-0005-0000-0000-0000A2000000}"/>
    <cellStyle name="%_Tay Pd05 Other" xfId="174" xr:uid="{00000000-0005-0000-0000-0000A3000000}"/>
    <cellStyle name="%_Tay Pd05 Other_rec" xfId="175" xr:uid="{00000000-0005-0000-0000-0000A4000000}"/>
    <cellStyle name="%_Tay Pd05 Other_rec (2)" xfId="176" xr:uid="{00000000-0005-0000-0000-0000A5000000}"/>
    <cellStyle name="%_Tay Pd05 Other_Sheet2" xfId="177" xr:uid="{00000000-0005-0000-0000-0000A6000000}"/>
    <cellStyle name="%_Tay Pd08 Other" xfId="178" xr:uid="{00000000-0005-0000-0000-0000A7000000}"/>
    <cellStyle name="%_Tay Pd08 Other_rec" xfId="179" xr:uid="{00000000-0005-0000-0000-0000A8000000}"/>
    <cellStyle name="%_Tay Pd08 Other_rec (2)" xfId="180" xr:uid="{00000000-0005-0000-0000-0000A9000000}"/>
    <cellStyle name="%_Tay Pd08 Other_Sheet2" xfId="181" xr:uid="{00000000-0005-0000-0000-0000AA000000}"/>
    <cellStyle name="%_Tay Pd09 Other" xfId="182" xr:uid="{00000000-0005-0000-0000-0000AB000000}"/>
    <cellStyle name="%_Tay Pd09 Other_rec" xfId="183" xr:uid="{00000000-0005-0000-0000-0000AC000000}"/>
    <cellStyle name="%_Tay Pd09 Other_rec (2)" xfId="184" xr:uid="{00000000-0005-0000-0000-0000AD000000}"/>
    <cellStyle name="%_Tay Pd09 Other_Sheet2" xfId="185" xr:uid="{00000000-0005-0000-0000-0000AE000000}"/>
    <cellStyle name="%_Waste East Pd01" xfId="186" xr:uid="{00000000-0005-0000-0000-0000AF000000}"/>
    <cellStyle name="%_Waste East Pd01_rec" xfId="187" xr:uid="{00000000-0005-0000-0000-0000B0000000}"/>
    <cellStyle name="%_Waste East Pd01_rec (2)" xfId="188" xr:uid="{00000000-0005-0000-0000-0000B1000000}"/>
    <cellStyle name="%_Waste East Pd01_Sheet2" xfId="189" xr:uid="{00000000-0005-0000-0000-0000B2000000}"/>
    <cellStyle name="%_Waste East Pd03" xfId="190" xr:uid="{00000000-0005-0000-0000-0000B3000000}"/>
    <cellStyle name="%_Waste East Pd03_rec" xfId="191" xr:uid="{00000000-0005-0000-0000-0000B4000000}"/>
    <cellStyle name="%_Waste East Pd03_rec (2)" xfId="192" xr:uid="{00000000-0005-0000-0000-0000B5000000}"/>
    <cellStyle name="%_Waste East Pd03_Sheet2" xfId="193" xr:uid="{00000000-0005-0000-0000-0000B6000000}"/>
    <cellStyle name="%_Water East Pd01" xfId="194" xr:uid="{00000000-0005-0000-0000-0000B7000000}"/>
    <cellStyle name="%_Water East Pd01_rec" xfId="195" xr:uid="{00000000-0005-0000-0000-0000B8000000}"/>
    <cellStyle name="%_Water East Pd01_rec (2)" xfId="196" xr:uid="{00000000-0005-0000-0000-0000B9000000}"/>
    <cellStyle name="%_Water East Pd01_Sheet2" xfId="197" xr:uid="{00000000-0005-0000-0000-0000BA000000}"/>
    <cellStyle name="%_Water East Pd02" xfId="198" xr:uid="{00000000-0005-0000-0000-0000BB000000}"/>
    <cellStyle name="%_Water East Pd02_rec" xfId="199" xr:uid="{00000000-0005-0000-0000-0000BC000000}"/>
    <cellStyle name="%_Water East Pd02_rec (2)" xfId="200" xr:uid="{00000000-0005-0000-0000-0000BD000000}"/>
    <cellStyle name="%_Water East Pd02_Sheet2" xfId="201" xr:uid="{00000000-0005-0000-0000-0000BE000000}"/>
    <cellStyle name="%_Water East Pd03" xfId="202" xr:uid="{00000000-0005-0000-0000-0000BF000000}"/>
    <cellStyle name="%_Water East Pd03_rec" xfId="203" xr:uid="{00000000-0005-0000-0000-0000C0000000}"/>
    <cellStyle name="%_Water East Pd03_rec (2)" xfId="204" xr:uid="{00000000-0005-0000-0000-0000C1000000}"/>
    <cellStyle name="%_Water East Pd03_Sheet2" xfId="205" xr:uid="{00000000-0005-0000-0000-0000C2000000}"/>
    <cellStyle name="%_Water East Pd12 Other" xfId="206" xr:uid="{00000000-0005-0000-0000-0000C3000000}"/>
    <cellStyle name="%_Water East Pd12 Other_rec" xfId="207" xr:uid="{00000000-0005-0000-0000-0000C4000000}"/>
    <cellStyle name="%_Water East Pd12 Other_rec (2)" xfId="208" xr:uid="{00000000-0005-0000-0000-0000C5000000}"/>
    <cellStyle name="%_Water East Pd12 Other_Sheet2" xfId="209" xr:uid="{00000000-0005-0000-0000-0000C6000000}"/>
    <cellStyle name="]_x000d__x000a_Zoomed=1_x000d__x000a_Row=0_x000d__x000a_Column=0_x000d__x000a_Height=0_x000d__x000a_Width=0_x000d__x000a_FontName=FoxFont_x000d__x000a_FontStyle=0_x000d__x000a_FontSize=9_x000d__x000a_PrtFontName=FoxPrin" xfId="210" xr:uid="{00000000-0005-0000-0000-0000C7000000}"/>
    <cellStyle name="_02-Rev Unmeasured deferral, FBM accrual, Taps and Troughs acc" xfId="211" xr:uid="{00000000-0005-0000-0000-0000C8000000}"/>
    <cellStyle name="_08-Rev  SW IT PO Accruals" xfId="212" xr:uid="{00000000-0005-0000-0000-0000C9000000}"/>
    <cellStyle name="_09-Rev Metering Costs" xfId="213" xr:uid="{00000000-0005-0000-0000-0000CA000000}"/>
    <cellStyle name="_10-Rev Overtime Accrual" xfId="214" xr:uid="{00000000-0005-0000-0000-0000CB000000}"/>
    <cellStyle name="_13-Rev non-GRNI" xfId="215" xr:uid="{00000000-0005-0000-0000-0000CC000000}"/>
    <cellStyle name="_16-Rev Int Audit Acc" xfId="216" xr:uid="{00000000-0005-0000-0000-0000CD000000}"/>
    <cellStyle name="_17-Rev Contractors accruals" xfId="217" xr:uid="{00000000-0005-0000-0000-0000CE000000}"/>
    <cellStyle name="_21-Rev Insurance excess accrual" xfId="218" xr:uid="{00000000-0005-0000-0000-0000CF000000}"/>
    <cellStyle name="_23-Rev Bonus Accrual 0809" xfId="219" xr:uid="{00000000-0005-0000-0000-0000D0000000}"/>
    <cellStyle name="_23-Rev Bonus Accrual0910" xfId="220" xr:uid="{00000000-0005-0000-0000-0000D1000000}"/>
    <cellStyle name="_24-Rev Expenses Accrual" xfId="221" xr:uid="{00000000-0005-0000-0000-0000D2000000}"/>
    <cellStyle name="_29-Rev Defer Perm Disconnection Income P3" xfId="222" xr:uid="{00000000-0005-0000-0000-0000D3000000}"/>
    <cellStyle name="_32-Rev Prepayment Journal Draft" xfId="223" xr:uid="{00000000-0005-0000-0000-0000D4000000}"/>
    <cellStyle name="_35-Rev Taxi Accrual" xfId="224" xr:uid="{00000000-0005-0000-0000-0000D5000000}"/>
    <cellStyle name="_35-Rev Taxi Accrual2" xfId="225" xr:uid="{00000000-0005-0000-0000-0000D6000000}"/>
    <cellStyle name="_36-Rev Portman travel Accrual" xfId="226" xr:uid="{00000000-0005-0000-0000-0000D7000000}"/>
    <cellStyle name="_38-Rev External audit accrual" xfId="227" xr:uid="{00000000-0005-0000-0000-0000D8000000}"/>
    <cellStyle name="_39-Rev Misc Accrual" xfId="228" xr:uid="{00000000-0005-0000-0000-0000D9000000}"/>
    <cellStyle name="_40-Rev Expenses accrual" xfId="229" xr:uid="{00000000-0005-0000-0000-0000DA000000}"/>
    <cellStyle name="_41-Rev FBM agency staff" xfId="230" xr:uid="{00000000-0005-0000-0000-0000DB000000}"/>
    <cellStyle name="_42 - Rev - late journals" xfId="231" xr:uid="{00000000-0005-0000-0000-0000DC000000}"/>
    <cellStyle name="_42-Rev FBM accrual to budget" xfId="232" xr:uid="{00000000-0005-0000-0000-0000DD000000}"/>
    <cellStyle name="_44-Rev DD Campaign accrual" xfId="233" xr:uid="{00000000-0005-0000-0000-0000DE000000}"/>
    <cellStyle name="_Account 8458 - Business Solution accruals" xfId="234" xr:uid="{00000000-0005-0000-0000-0000DF000000}"/>
    <cellStyle name="_Accruals P5" xfId="235" xr:uid="{00000000-0005-0000-0000-0000E0000000}"/>
    <cellStyle name="_Accruals P7" xfId="236" xr:uid="{00000000-0005-0000-0000-0000E1000000}"/>
    <cellStyle name="_Accrued Income P9" xfId="237" xr:uid="{00000000-0005-0000-0000-0000E2000000}"/>
    <cellStyle name="_Additions Modelling 10-11" xfId="238" xr:uid="{00000000-0005-0000-0000-0000E3000000}"/>
    <cellStyle name="_B Solutions COS to P9" xfId="239" xr:uid="{00000000-0005-0000-0000-0000E4000000}"/>
    <cellStyle name="_Business Solutions P10 Consolidated v2" xfId="240" xr:uid="{00000000-0005-0000-0000-0000E5000000}"/>
    <cellStyle name="_Business Solutions P11 Consolidated v3" xfId="241" xr:uid="{00000000-0005-0000-0000-0000E6000000}"/>
    <cellStyle name="_Business Solutions P12 Consolidated v4" xfId="242" xr:uid="{00000000-0005-0000-0000-0000E7000000}"/>
    <cellStyle name="_Business Solutions P5 Consolidated v2" xfId="243" xr:uid="{00000000-0005-0000-0000-0000E8000000}"/>
    <cellStyle name="_Business Solutions P6 Consolidated v2" xfId="244" xr:uid="{00000000-0005-0000-0000-0000E9000000}"/>
    <cellStyle name="_Business Solutions P7 Consolidated v3" xfId="245" xr:uid="{00000000-0005-0000-0000-0000EA000000}"/>
    <cellStyle name="_Business Solutions P8 Consolidated v4" xfId="246" xr:uid="{00000000-0005-0000-0000-0000EB000000}"/>
    <cellStyle name="_Business Solutions September 08" xfId="247" xr:uid="{00000000-0005-0000-0000-0000EC000000}"/>
    <cellStyle name="_Capex Open PO's" xfId="248" xr:uid="{00000000-0005-0000-0000-0000ED000000}"/>
    <cellStyle name="_Capex Po's" xfId="249" xr:uid="{00000000-0005-0000-0000-0000EE000000}"/>
    <cellStyle name="_Capital Accrual Report" xfId="250" xr:uid="{00000000-0005-0000-0000-0000EF000000}"/>
    <cellStyle name="_Deferred revenue  advanced payment workings v2" xfId="251" xr:uid="{00000000-0005-0000-0000-0000F0000000}"/>
    <cellStyle name="_Deferred revenue  advanced payment workings v2_OC4" xfId="252" xr:uid="{00000000-0005-0000-0000-0000F1000000}"/>
    <cellStyle name="_deftax0809 ye v8 updated for IFRS sep09v4" xfId="253" xr:uid="{00000000-0005-0000-0000-0000F2000000}"/>
    <cellStyle name="_deftax1011 ye v12 IFRS PYA Workbook Refresh October 2011" xfId="254" xr:uid="{00000000-0005-0000-0000-0000F3000000}"/>
    <cellStyle name="_FM - Mail Shot Recharge for SWS (Sent to Luke).xls.lnk" xfId="255" xr:uid="{00000000-0005-0000-0000-0000F4000000}"/>
    <cellStyle name="_horizonsdeftax0910 ye v8" xfId="256" xr:uid="{00000000-0005-0000-0000-0000F5000000}"/>
    <cellStyle name="_horizonsdeftax1213 v2" xfId="257" xr:uid="{00000000-0005-0000-0000-0000F6000000}"/>
    <cellStyle name="_horizonsdeftax1213 v3" xfId="258" xr:uid="{00000000-0005-0000-0000-0000F7000000}"/>
    <cellStyle name="_IFRS at March 2011" xfId="259" xr:uid="{00000000-0005-0000-0000-0000F8000000}"/>
    <cellStyle name="_IT Services Backup P1 April10" xfId="260" xr:uid="{00000000-0005-0000-0000-0000F9000000}"/>
    <cellStyle name="_NM non-GRNI" xfId="261" xr:uid="{00000000-0005-0000-0000-0000FA000000}"/>
    <cellStyle name="_Note 9 Fixed assets 2010" xfId="262" xr:uid="{00000000-0005-0000-0000-0000FB000000}"/>
    <cellStyle name="_Note 9 Fixed assets 2011" xfId="263" xr:uid="{00000000-0005-0000-0000-0000FC000000}"/>
    <cellStyle name="_Office Move pack to MP 140410" xfId="264" xr:uid="{00000000-0005-0000-0000-0000FD000000}"/>
    <cellStyle name="_Office Move pack to SG &amp; GF 07.04" xfId="265" xr:uid="{00000000-0005-0000-0000-0000FE000000}"/>
    <cellStyle name="_OrdersNotInvoiced P1" xfId="266" xr:uid="{00000000-0005-0000-0000-0000FF000000}"/>
    <cellStyle name="_OrdersNotInvoiced P2" xfId="267" xr:uid="{00000000-0005-0000-0000-000000010000}"/>
    <cellStyle name="_OrdersNotInvoiced P8" xfId="268" xr:uid="{00000000-0005-0000-0000-000001010000}"/>
    <cellStyle name="_P10  Balance sheet review" xfId="269" xr:uid="{00000000-0005-0000-0000-000002010000}"/>
    <cellStyle name="_P11 - Capital Accruals backup" xfId="270" xr:uid="{00000000-0005-0000-0000-000003010000}"/>
    <cellStyle name="_P12 Fixed assets register 09-10 v1" xfId="271" xr:uid="{00000000-0005-0000-0000-000004010000}"/>
    <cellStyle name="_PO Accrual P10" xfId="272" xr:uid="{00000000-0005-0000-0000-000005010000}"/>
    <cellStyle name="_PO Accrual P5" xfId="273" xr:uid="{00000000-0005-0000-0000-000006010000}"/>
    <cellStyle name="_PO Accrual P6" xfId="274" xr:uid="{00000000-0005-0000-0000-000007010000}"/>
    <cellStyle name="_rec of reorg provisionsmar11" xfId="275" xr:uid="{00000000-0005-0000-0000-000008010000}"/>
    <cellStyle name="_rec of reorg provisionsmar12" xfId="276" xr:uid="{00000000-0005-0000-0000-000009010000}"/>
    <cellStyle name="_rec of reorg provisionsmar13" xfId="277" xr:uid="{00000000-0005-0000-0000-00000A010000}"/>
    <cellStyle name="_Sundry Income Analysis" xfId="278" xr:uid="{00000000-0005-0000-0000-00000B010000}"/>
    <cellStyle name="_Sundry Income Analysis P6" xfId="279" xr:uid="{00000000-0005-0000-0000-00000C010000}"/>
    <cellStyle name="_SW IT Recharge P1 10-11" xfId="280" xr:uid="{00000000-0005-0000-0000-00000D010000}"/>
    <cellStyle name="_SW IT Recharge P2 10-11" xfId="281" xr:uid="{00000000-0005-0000-0000-00000E010000}"/>
    <cellStyle name="_SW IT Recharge P3 10-11" xfId="282" xr:uid="{00000000-0005-0000-0000-00000F010000}"/>
    <cellStyle name="_SW200809-0051 GCC EF settlement" xfId="283" xr:uid="{00000000-0005-0000-0000-000010010000}"/>
    <cellStyle name="_SWS Recharge Costs P10" xfId="284" xr:uid="{00000000-0005-0000-0000-000011010000}"/>
    <cellStyle name="_SWS Recharge Costs P11" xfId="285" xr:uid="{00000000-0005-0000-0000-000012010000}"/>
    <cellStyle name="_SWS Recharge Costs P12" xfId="286" xr:uid="{00000000-0005-0000-0000-000013010000}"/>
    <cellStyle name="_SWS Recharge Costs P8" xfId="287" xr:uid="{00000000-0005-0000-0000-000014010000}"/>
    <cellStyle name="_SWS Recharge Costs P9" xfId="288" xr:uid="{00000000-0005-0000-0000-000015010000}"/>
    <cellStyle name="_Tax computation - SWBS 0910 P12 V3" xfId="289" xr:uid="{00000000-0005-0000-0000-000016010000}"/>
    <cellStyle name="_Tax computation - SWBS 0910 P12 V5 FINAL VERSION" xfId="290" xr:uid="{00000000-0005-0000-0000-000017010000}"/>
    <cellStyle name="_Tax computation - SWBS 1011 P12 V11" xfId="291" xr:uid="{00000000-0005-0000-0000-000018010000}"/>
    <cellStyle name="_Zero billed FBM accounts" xfId="292" xr:uid="{00000000-0005-0000-0000-000019010000}"/>
    <cellStyle name="20% - Accent1 2" xfId="293" xr:uid="{00000000-0005-0000-0000-00001A010000}"/>
    <cellStyle name="20% - Accent1 3" xfId="294" xr:uid="{00000000-0005-0000-0000-00001B010000}"/>
    <cellStyle name="20% - Accent1 3 2" xfId="1015" xr:uid="{BD1618B2-A186-4240-B0DA-555EB620DF54}"/>
    <cellStyle name="20% - Accent1 4" xfId="624" xr:uid="{00000000-0005-0000-0000-00001C010000}"/>
    <cellStyle name="20% - Accent2 2" xfId="295" xr:uid="{00000000-0005-0000-0000-00001D010000}"/>
    <cellStyle name="20% - Accent2 3" xfId="296" xr:uid="{00000000-0005-0000-0000-00001E010000}"/>
    <cellStyle name="20% - Accent2 3 2" xfId="1016" xr:uid="{172687D5-7B27-497C-9C90-138863EC4685}"/>
    <cellStyle name="20% - Accent2 4" xfId="623" xr:uid="{00000000-0005-0000-0000-00001F010000}"/>
    <cellStyle name="20% - Accent3 2" xfId="297" xr:uid="{00000000-0005-0000-0000-000020010000}"/>
    <cellStyle name="20% - Accent3 3" xfId="298" xr:uid="{00000000-0005-0000-0000-000021010000}"/>
    <cellStyle name="20% - Accent3 3 2" xfId="1017" xr:uid="{B5BB18CD-65B9-4E11-8EE9-A55184A22305}"/>
    <cellStyle name="20% - Accent3 4" xfId="619" xr:uid="{00000000-0005-0000-0000-000022010000}"/>
    <cellStyle name="20% - Accent4 2" xfId="299" xr:uid="{00000000-0005-0000-0000-000023010000}"/>
    <cellStyle name="20% - Accent4 3" xfId="300" xr:uid="{00000000-0005-0000-0000-000024010000}"/>
    <cellStyle name="20% - Accent4 3 2" xfId="1018" xr:uid="{C103AE88-8A6D-4D32-B45F-C70BB428F269}"/>
    <cellStyle name="20% - Accent4 4" xfId="622" xr:uid="{00000000-0005-0000-0000-000025010000}"/>
    <cellStyle name="20% - Accent5 2" xfId="301" xr:uid="{00000000-0005-0000-0000-000026010000}"/>
    <cellStyle name="20% - Accent5 3" xfId="302" xr:uid="{00000000-0005-0000-0000-000027010000}"/>
    <cellStyle name="20% - Accent5 3 2" xfId="1019" xr:uid="{578A2568-374F-41F9-B31F-3BD339BBF3E9}"/>
    <cellStyle name="20% - Accent5 4" xfId="620" xr:uid="{00000000-0005-0000-0000-000028010000}"/>
    <cellStyle name="20% - Accent6 2" xfId="303" xr:uid="{00000000-0005-0000-0000-000029010000}"/>
    <cellStyle name="20% - Accent6 3" xfId="304" xr:uid="{00000000-0005-0000-0000-00002A010000}"/>
    <cellStyle name="20% - Accent6 3 2" xfId="1020" xr:uid="{F9F133A2-D340-4264-AED8-3D78E0744D5C}"/>
    <cellStyle name="20% - Accent6 4" xfId="625" xr:uid="{00000000-0005-0000-0000-00002B010000}"/>
    <cellStyle name="40% - Accent1 2" xfId="305" xr:uid="{00000000-0005-0000-0000-00002C010000}"/>
    <cellStyle name="40% - Accent1 3" xfId="306" xr:uid="{00000000-0005-0000-0000-00002D010000}"/>
    <cellStyle name="40% - Accent1 3 2" xfId="1021" xr:uid="{E4B44D24-CBA1-4D96-80A1-FEBB5DBD147D}"/>
    <cellStyle name="40% - Accent1 4" xfId="616" xr:uid="{00000000-0005-0000-0000-00002E010000}"/>
    <cellStyle name="40% - Accent2 2" xfId="307" xr:uid="{00000000-0005-0000-0000-00002F010000}"/>
    <cellStyle name="40% - Accent2 3" xfId="308" xr:uid="{00000000-0005-0000-0000-000030010000}"/>
    <cellStyle name="40% - Accent2 3 2" xfId="1022" xr:uid="{101C9769-7283-4439-BA5B-CEF460D8BA87}"/>
    <cellStyle name="40% - Accent2 4" xfId="612" xr:uid="{00000000-0005-0000-0000-000031010000}"/>
    <cellStyle name="40% - Accent3 2" xfId="309" xr:uid="{00000000-0005-0000-0000-000032010000}"/>
    <cellStyle name="40% - Accent3 3" xfId="310" xr:uid="{00000000-0005-0000-0000-000033010000}"/>
    <cellStyle name="40% - Accent3 3 2" xfId="1023" xr:uid="{10DED857-BD61-49B1-AF05-9E045106DC32}"/>
    <cellStyle name="40% - Accent3 4" xfId="611" xr:uid="{00000000-0005-0000-0000-000034010000}"/>
    <cellStyle name="40% - Accent4 2" xfId="311" xr:uid="{00000000-0005-0000-0000-000035010000}"/>
    <cellStyle name="40% - Accent4 3" xfId="312" xr:uid="{00000000-0005-0000-0000-000036010000}"/>
    <cellStyle name="40% - Accent4 3 2" xfId="1024" xr:uid="{8D4F628E-4304-42D7-AF1D-82F09B72C6BB}"/>
    <cellStyle name="40% - Accent4 4" xfId="610" xr:uid="{00000000-0005-0000-0000-000037010000}"/>
    <cellStyle name="40% - Accent5 2" xfId="313" xr:uid="{00000000-0005-0000-0000-000038010000}"/>
    <cellStyle name="40% - Accent5 3" xfId="314" xr:uid="{00000000-0005-0000-0000-000039010000}"/>
    <cellStyle name="40% - Accent5 3 2" xfId="1025" xr:uid="{7FE6DC69-301B-4E85-BEDA-129607D6E052}"/>
    <cellStyle name="40% - Accent5 4" xfId="609" xr:uid="{00000000-0005-0000-0000-00003A010000}"/>
    <cellStyle name="40% - Accent6 2" xfId="315" xr:uid="{00000000-0005-0000-0000-00003B010000}"/>
    <cellStyle name="40% - Accent6 3" xfId="316" xr:uid="{00000000-0005-0000-0000-00003C010000}"/>
    <cellStyle name="40% - Accent6 3 2" xfId="1026" xr:uid="{FA0905C3-4212-413A-95D8-AA21A138E08D}"/>
    <cellStyle name="40% - Accent6 4" xfId="608" xr:uid="{00000000-0005-0000-0000-00003D010000}"/>
    <cellStyle name="60% - Accent1 2" xfId="317" xr:uid="{00000000-0005-0000-0000-00003E010000}"/>
    <cellStyle name="60% - Accent1 3" xfId="318" xr:uid="{00000000-0005-0000-0000-00003F010000}"/>
    <cellStyle name="60% - Accent1 4" xfId="607" xr:uid="{00000000-0005-0000-0000-000040010000}"/>
    <cellStyle name="60% - Accent2 2" xfId="319" xr:uid="{00000000-0005-0000-0000-000041010000}"/>
    <cellStyle name="60% - Accent2 3" xfId="320" xr:uid="{00000000-0005-0000-0000-000042010000}"/>
    <cellStyle name="60% - Accent2 4" xfId="606" xr:uid="{00000000-0005-0000-0000-000043010000}"/>
    <cellStyle name="60% - Accent3 2" xfId="321" xr:uid="{00000000-0005-0000-0000-000044010000}"/>
    <cellStyle name="60% - Accent3 3" xfId="322" xr:uid="{00000000-0005-0000-0000-000045010000}"/>
    <cellStyle name="60% - Accent3 4" xfId="605" xr:uid="{00000000-0005-0000-0000-000046010000}"/>
    <cellStyle name="60% - Accent4 2" xfId="323" xr:uid="{00000000-0005-0000-0000-000047010000}"/>
    <cellStyle name="60% - Accent4 3" xfId="324" xr:uid="{00000000-0005-0000-0000-000048010000}"/>
    <cellStyle name="60% - Accent4 4" xfId="604" xr:uid="{00000000-0005-0000-0000-000049010000}"/>
    <cellStyle name="60% - Accent5 2" xfId="325" xr:uid="{00000000-0005-0000-0000-00004A010000}"/>
    <cellStyle name="60% - Accent5 3" xfId="326" xr:uid="{00000000-0005-0000-0000-00004B010000}"/>
    <cellStyle name="60% - Accent5 4" xfId="603" xr:uid="{00000000-0005-0000-0000-00004C010000}"/>
    <cellStyle name="60% - Accent6 2" xfId="327" xr:uid="{00000000-0005-0000-0000-00004D010000}"/>
    <cellStyle name="60% - Accent6 3" xfId="328" xr:uid="{00000000-0005-0000-0000-00004E010000}"/>
    <cellStyle name="60% - Accent6 4" xfId="602" xr:uid="{00000000-0005-0000-0000-00004F010000}"/>
    <cellStyle name="Accent1 - 20%" xfId="329" xr:uid="{00000000-0005-0000-0000-000050010000}"/>
    <cellStyle name="Accent1 - 40%" xfId="330" xr:uid="{00000000-0005-0000-0000-000051010000}"/>
    <cellStyle name="Accent1 - 60%" xfId="331" xr:uid="{00000000-0005-0000-0000-000052010000}"/>
    <cellStyle name="Accent1 10" xfId="669" xr:uid="{00000000-0005-0000-0000-000053010000}"/>
    <cellStyle name="Accent1 11" xfId="627" xr:uid="{00000000-0005-0000-0000-000054010000}"/>
    <cellStyle name="Accent1 12" xfId="674" xr:uid="{00000000-0005-0000-0000-000055010000}"/>
    <cellStyle name="Accent1 13" xfId="681" xr:uid="{00000000-0005-0000-0000-000056010000}"/>
    <cellStyle name="Accent1 14" xfId="688" xr:uid="{00000000-0005-0000-0000-000057010000}"/>
    <cellStyle name="Accent1 15" xfId="695" xr:uid="{00000000-0005-0000-0000-000058010000}"/>
    <cellStyle name="Accent1 16" xfId="702" xr:uid="{00000000-0005-0000-0000-000059010000}"/>
    <cellStyle name="Accent1 17" xfId="708" xr:uid="{00000000-0005-0000-0000-00005A010000}"/>
    <cellStyle name="Accent1 18" xfId="717" xr:uid="{00000000-0005-0000-0000-00005B010000}"/>
    <cellStyle name="Accent1 19" xfId="722" xr:uid="{00000000-0005-0000-0000-00005C010000}"/>
    <cellStyle name="Accent1 2" xfId="332" xr:uid="{00000000-0005-0000-0000-00005D010000}"/>
    <cellStyle name="Accent1 20" xfId="731" xr:uid="{00000000-0005-0000-0000-00005E010000}"/>
    <cellStyle name="Accent1 21" xfId="736" xr:uid="{00000000-0005-0000-0000-00005F010000}"/>
    <cellStyle name="Accent1 22" xfId="745" xr:uid="{00000000-0005-0000-0000-000060010000}"/>
    <cellStyle name="Accent1 23" xfId="750" xr:uid="{00000000-0005-0000-0000-000061010000}"/>
    <cellStyle name="Accent1 24" xfId="758" xr:uid="{00000000-0005-0000-0000-000062010000}"/>
    <cellStyle name="Accent1 25" xfId="765" xr:uid="{00000000-0005-0000-0000-000063010000}"/>
    <cellStyle name="Accent1 26" xfId="772" xr:uid="{00000000-0005-0000-0000-000064010000}"/>
    <cellStyle name="Accent1 27" xfId="779" xr:uid="{00000000-0005-0000-0000-000065010000}"/>
    <cellStyle name="Accent1 28" xfId="786" xr:uid="{00000000-0005-0000-0000-000066010000}"/>
    <cellStyle name="Accent1 29" xfId="793" xr:uid="{00000000-0005-0000-0000-000067010000}"/>
    <cellStyle name="Accent1 3" xfId="333" xr:uid="{00000000-0005-0000-0000-000068010000}"/>
    <cellStyle name="Accent1 30" xfId="800" xr:uid="{00000000-0005-0000-0000-000069010000}"/>
    <cellStyle name="Accent1 31" xfId="804" xr:uid="{00000000-0005-0000-0000-00006A010000}"/>
    <cellStyle name="Accent1 32" xfId="831" xr:uid="{00000000-0005-0000-0000-00006B010000}"/>
    <cellStyle name="Accent1 33" xfId="839" xr:uid="{00000000-0005-0000-0000-00006C010000}"/>
    <cellStyle name="Accent1 34" xfId="816" xr:uid="{00000000-0005-0000-0000-00006D010000}"/>
    <cellStyle name="Accent1 35" xfId="843" xr:uid="{00000000-0005-0000-0000-00006E010000}"/>
    <cellStyle name="Accent1 36" xfId="860" xr:uid="{00000000-0005-0000-0000-00006F010000}"/>
    <cellStyle name="Accent1 37" xfId="848" xr:uid="{00000000-0005-0000-0000-000070010000}"/>
    <cellStyle name="Accent1 38" xfId="865" xr:uid="{00000000-0005-0000-0000-000071010000}"/>
    <cellStyle name="Accent1 39" xfId="853" xr:uid="{00000000-0005-0000-0000-000072010000}"/>
    <cellStyle name="Accent1 4" xfId="601" xr:uid="{00000000-0005-0000-0000-000073010000}"/>
    <cellStyle name="Accent1 40" xfId="870" xr:uid="{00000000-0005-0000-0000-000074010000}"/>
    <cellStyle name="Accent1 41" xfId="877" xr:uid="{00000000-0005-0000-0000-000075010000}"/>
    <cellStyle name="Accent1 42" xfId="884" xr:uid="{00000000-0005-0000-0000-000076010000}"/>
    <cellStyle name="Accent1 43" xfId="891" xr:uid="{00000000-0005-0000-0000-000077010000}"/>
    <cellStyle name="Accent1 44" xfId="898" xr:uid="{00000000-0005-0000-0000-000078010000}"/>
    <cellStyle name="Accent1 45" xfId="905" xr:uid="{00000000-0005-0000-0000-000079010000}"/>
    <cellStyle name="Accent1 46" xfId="912" xr:uid="{00000000-0005-0000-0000-00007A010000}"/>
    <cellStyle name="Accent1 47" xfId="919" xr:uid="{00000000-0005-0000-0000-00007B010000}"/>
    <cellStyle name="Accent1 48" xfId="926" xr:uid="{00000000-0005-0000-0000-00007C010000}"/>
    <cellStyle name="Accent1 49" xfId="933" xr:uid="{00000000-0005-0000-0000-00007D010000}"/>
    <cellStyle name="Accent1 5" xfId="642" xr:uid="{00000000-0005-0000-0000-00007E010000}"/>
    <cellStyle name="Accent1 50" xfId="940" xr:uid="{00000000-0005-0000-0000-00007F010000}"/>
    <cellStyle name="Accent1 51" xfId="947" xr:uid="{00000000-0005-0000-0000-000080010000}"/>
    <cellStyle name="Accent1 52" xfId="954" xr:uid="{00000000-0005-0000-0000-000081010000}"/>
    <cellStyle name="Accent1 53" xfId="961" xr:uid="{00000000-0005-0000-0000-000082010000}"/>
    <cellStyle name="Accent1 54" xfId="968" xr:uid="{00000000-0005-0000-0000-000083010000}"/>
    <cellStyle name="Accent1 55" xfId="975" xr:uid="{00000000-0005-0000-0000-000084010000}"/>
    <cellStyle name="Accent1 56" xfId="979" xr:uid="{00000000-0005-0000-0000-000085010000}"/>
    <cellStyle name="Accent1 57" xfId="989" xr:uid="{00000000-0005-0000-0000-000086010000}"/>
    <cellStyle name="Accent1 6" xfId="659" xr:uid="{00000000-0005-0000-0000-000087010000}"/>
    <cellStyle name="Accent1 7" xfId="637" xr:uid="{00000000-0005-0000-0000-000088010000}"/>
    <cellStyle name="Accent1 8" xfId="664" xr:uid="{00000000-0005-0000-0000-000089010000}"/>
    <cellStyle name="Accent1 9" xfId="632" xr:uid="{00000000-0005-0000-0000-00008A010000}"/>
    <cellStyle name="Accent2 - 20%" xfId="334" xr:uid="{00000000-0005-0000-0000-00008B010000}"/>
    <cellStyle name="Accent2 - 40%" xfId="335" xr:uid="{00000000-0005-0000-0000-00008C010000}"/>
    <cellStyle name="Accent2 - 60%" xfId="336" xr:uid="{00000000-0005-0000-0000-00008D010000}"/>
    <cellStyle name="Accent2 10" xfId="668" xr:uid="{00000000-0005-0000-0000-00008E010000}"/>
    <cellStyle name="Accent2 11" xfId="628" xr:uid="{00000000-0005-0000-0000-00008F010000}"/>
    <cellStyle name="Accent2 12" xfId="673" xr:uid="{00000000-0005-0000-0000-000090010000}"/>
    <cellStyle name="Accent2 13" xfId="680" xr:uid="{00000000-0005-0000-0000-000091010000}"/>
    <cellStyle name="Accent2 14" xfId="687" xr:uid="{00000000-0005-0000-0000-000092010000}"/>
    <cellStyle name="Accent2 15" xfId="694" xr:uid="{00000000-0005-0000-0000-000093010000}"/>
    <cellStyle name="Accent2 16" xfId="701" xr:uid="{00000000-0005-0000-0000-000094010000}"/>
    <cellStyle name="Accent2 17" xfId="698" xr:uid="{00000000-0005-0000-0000-000095010000}"/>
    <cellStyle name="Accent2 18" xfId="716" xr:uid="{00000000-0005-0000-0000-000096010000}"/>
    <cellStyle name="Accent2 19" xfId="712" xr:uid="{00000000-0005-0000-0000-000097010000}"/>
    <cellStyle name="Accent2 2" xfId="337" xr:uid="{00000000-0005-0000-0000-000098010000}"/>
    <cellStyle name="Accent2 20" xfId="730" xr:uid="{00000000-0005-0000-0000-000099010000}"/>
    <cellStyle name="Accent2 21" xfId="726" xr:uid="{00000000-0005-0000-0000-00009A010000}"/>
    <cellStyle name="Accent2 22" xfId="744" xr:uid="{00000000-0005-0000-0000-00009B010000}"/>
    <cellStyle name="Accent2 23" xfId="740" xr:uid="{00000000-0005-0000-0000-00009C010000}"/>
    <cellStyle name="Accent2 24" xfId="757" xr:uid="{00000000-0005-0000-0000-00009D010000}"/>
    <cellStyle name="Accent2 25" xfId="764" xr:uid="{00000000-0005-0000-0000-00009E010000}"/>
    <cellStyle name="Accent2 26" xfId="771" xr:uid="{00000000-0005-0000-0000-00009F010000}"/>
    <cellStyle name="Accent2 27" xfId="778" xr:uid="{00000000-0005-0000-0000-0000A0010000}"/>
    <cellStyle name="Accent2 28" xfId="785" xr:uid="{00000000-0005-0000-0000-0000A1010000}"/>
    <cellStyle name="Accent2 29" xfId="792" xr:uid="{00000000-0005-0000-0000-0000A2010000}"/>
    <cellStyle name="Accent2 3" xfId="338" xr:uid="{00000000-0005-0000-0000-0000A3010000}"/>
    <cellStyle name="Accent2 30" xfId="799" xr:uid="{00000000-0005-0000-0000-0000A4010000}"/>
    <cellStyle name="Accent2 31" xfId="803" xr:uid="{00000000-0005-0000-0000-0000A5010000}"/>
    <cellStyle name="Accent2 32" xfId="832" xr:uid="{00000000-0005-0000-0000-0000A6010000}"/>
    <cellStyle name="Accent2 33" xfId="838" xr:uid="{00000000-0005-0000-0000-0000A7010000}"/>
    <cellStyle name="Accent2 34" xfId="817" xr:uid="{00000000-0005-0000-0000-0000A8010000}"/>
    <cellStyle name="Accent2 35" xfId="842" xr:uid="{00000000-0005-0000-0000-0000A9010000}"/>
    <cellStyle name="Accent2 36" xfId="859" xr:uid="{00000000-0005-0000-0000-0000AA010000}"/>
    <cellStyle name="Accent2 37" xfId="847" xr:uid="{00000000-0005-0000-0000-0000AB010000}"/>
    <cellStyle name="Accent2 38" xfId="864" xr:uid="{00000000-0005-0000-0000-0000AC010000}"/>
    <cellStyle name="Accent2 39" xfId="852" xr:uid="{00000000-0005-0000-0000-0000AD010000}"/>
    <cellStyle name="Accent2 4" xfId="600" xr:uid="{00000000-0005-0000-0000-0000AE010000}"/>
    <cellStyle name="Accent2 40" xfId="869" xr:uid="{00000000-0005-0000-0000-0000AF010000}"/>
    <cellStyle name="Accent2 41" xfId="876" xr:uid="{00000000-0005-0000-0000-0000B0010000}"/>
    <cellStyle name="Accent2 42" xfId="883" xr:uid="{00000000-0005-0000-0000-0000B1010000}"/>
    <cellStyle name="Accent2 43" xfId="890" xr:uid="{00000000-0005-0000-0000-0000B2010000}"/>
    <cellStyle name="Accent2 44" xfId="897" xr:uid="{00000000-0005-0000-0000-0000B3010000}"/>
    <cellStyle name="Accent2 45" xfId="904" xr:uid="{00000000-0005-0000-0000-0000B4010000}"/>
    <cellStyle name="Accent2 46" xfId="911" xr:uid="{00000000-0005-0000-0000-0000B5010000}"/>
    <cellStyle name="Accent2 47" xfId="918" xr:uid="{00000000-0005-0000-0000-0000B6010000}"/>
    <cellStyle name="Accent2 48" xfId="925" xr:uid="{00000000-0005-0000-0000-0000B7010000}"/>
    <cellStyle name="Accent2 49" xfId="932" xr:uid="{00000000-0005-0000-0000-0000B8010000}"/>
    <cellStyle name="Accent2 5" xfId="643" xr:uid="{00000000-0005-0000-0000-0000B9010000}"/>
    <cellStyle name="Accent2 50" xfId="939" xr:uid="{00000000-0005-0000-0000-0000BA010000}"/>
    <cellStyle name="Accent2 51" xfId="946" xr:uid="{00000000-0005-0000-0000-0000BB010000}"/>
    <cellStyle name="Accent2 52" xfId="953" xr:uid="{00000000-0005-0000-0000-0000BC010000}"/>
    <cellStyle name="Accent2 53" xfId="960" xr:uid="{00000000-0005-0000-0000-0000BD010000}"/>
    <cellStyle name="Accent2 54" xfId="967" xr:uid="{00000000-0005-0000-0000-0000BE010000}"/>
    <cellStyle name="Accent2 55" xfId="974" xr:uid="{00000000-0005-0000-0000-0000BF010000}"/>
    <cellStyle name="Accent2 56" xfId="978" xr:uid="{00000000-0005-0000-0000-0000C0010000}"/>
    <cellStyle name="Accent2 57" xfId="990" xr:uid="{00000000-0005-0000-0000-0000C1010000}"/>
    <cellStyle name="Accent2 6" xfId="658" xr:uid="{00000000-0005-0000-0000-0000C2010000}"/>
    <cellStyle name="Accent2 7" xfId="638" xr:uid="{00000000-0005-0000-0000-0000C3010000}"/>
    <cellStyle name="Accent2 8" xfId="663" xr:uid="{00000000-0005-0000-0000-0000C4010000}"/>
    <cellStyle name="Accent2 9" xfId="633" xr:uid="{00000000-0005-0000-0000-0000C5010000}"/>
    <cellStyle name="Accent3 - 20%" xfId="339" xr:uid="{00000000-0005-0000-0000-0000C6010000}"/>
    <cellStyle name="Accent3 - 40%" xfId="340" xr:uid="{00000000-0005-0000-0000-0000C7010000}"/>
    <cellStyle name="Accent3 - 60%" xfId="341" xr:uid="{00000000-0005-0000-0000-0000C8010000}"/>
    <cellStyle name="Accent3 10" xfId="667" xr:uid="{00000000-0005-0000-0000-0000C9010000}"/>
    <cellStyle name="Accent3 11" xfId="629" xr:uid="{00000000-0005-0000-0000-0000CA010000}"/>
    <cellStyle name="Accent3 12" xfId="672" xr:uid="{00000000-0005-0000-0000-0000CB010000}"/>
    <cellStyle name="Accent3 13" xfId="581" xr:uid="{00000000-0005-0000-0000-0000CC010000}"/>
    <cellStyle name="Accent3 14" xfId="677" xr:uid="{00000000-0005-0000-0000-0000CD010000}"/>
    <cellStyle name="Accent3 15" xfId="684" xr:uid="{00000000-0005-0000-0000-0000CE010000}"/>
    <cellStyle name="Accent3 16" xfId="691" xr:uid="{00000000-0005-0000-0000-0000CF010000}"/>
    <cellStyle name="Accent3 17" xfId="697" xr:uid="{00000000-0005-0000-0000-0000D0010000}"/>
    <cellStyle name="Accent3 18" xfId="715" xr:uid="{00000000-0005-0000-0000-0000D1010000}"/>
    <cellStyle name="Accent3 19" xfId="711" xr:uid="{00000000-0005-0000-0000-0000D2010000}"/>
    <cellStyle name="Accent3 2" xfId="342" xr:uid="{00000000-0005-0000-0000-0000D3010000}"/>
    <cellStyle name="Accent3 20" xfId="729" xr:uid="{00000000-0005-0000-0000-0000D4010000}"/>
    <cellStyle name="Accent3 21" xfId="725" xr:uid="{00000000-0005-0000-0000-0000D5010000}"/>
    <cellStyle name="Accent3 22" xfId="743" xr:uid="{00000000-0005-0000-0000-0000D6010000}"/>
    <cellStyle name="Accent3 23" xfId="739" xr:uid="{00000000-0005-0000-0000-0000D7010000}"/>
    <cellStyle name="Accent3 24" xfId="756" xr:uid="{00000000-0005-0000-0000-0000D8010000}"/>
    <cellStyle name="Accent3 25" xfId="753" xr:uid="{00000000-0005-0000-0000-0000D9010000}"/>
    <cellStyle name="Accent3 26" xfId="761" xr:uid="{00000000-0005-0000-0000-0000DA010000}"/>
    <cellStyle name="Accent3 27" xfId="768" xr:uid="{00000000-0005-0000-0000-0000DB010000}"/>
    <cellStyle name="Accent3 28" xfId="775" xr:uid="{00000000-0005-0000-0000-0000DC010000}"/>
    <cellStyle name="Accent3 29" xfId="782" xr:uid="{00000000-0005-0000-0000-0000DD010000}"/>
    <cellStyle name="Accent3 3" xfId="343" xr:uid="{00000000-0005-0000-0000-0000DE010000}"/>
    <cellStyle name="Accent3 30" xfId="789" xr:uid="{00000000-0005-0000-0000-0000DF010000}"/>
    <cellStyle name="Accent3 31" xfId="796" xr:uid="{00000000-0005-0000-0000-0000E0010000}"/>
    <cellStyle name="Accent3 32" xfId="833" xr:uid="{00000000-0005-0000-0000-0000E1010000}"/>
    <cellStyle name="Accent3 33" xfId="837" xr:uid="{00000000-0005-0000-0000-0000E2010000}"/>
    <cellStyle name="Accent3 34" xfId="818" xr:uid="{00000000-0005-0000-0000-0000E3010000}"/>
    <cellStyle name="Accent3 35" xfId="841" xr:uid="{00000000-0005-0000-0000-0000E4010000}"/>
    <cellStyle name="Accent3 36" xfId="813" xr:uid="{00000000-0005-0000-0000-0000E5010000}"/>
    <cellStyle name="Accent3 37" xfId="846" xr:uid="{00000000-0005-0000-0000-0000E6010000}"/>
    <cellStyle name="Accent3 38" xfId="863" xr:uid="{00000000-0005-0000-0000-0000E7010000}"/>
    <cellStyle name="Accent3 39" xfId="851" xr:uid="{00000000-0005-0000-0000-0000E8010000}"/>
    <cellStyle name="Accent3 4" xfId="599" xr:uid="{00000000-0005-0000-0000-0000E9010000}"/>
    <cellStyle name="Accent3 40" xfId="868" xr:uid="{00000000-0005-0000-0000-0000EA010000}"/>
    <cellStyle name="Accent3 41" xfId="856" xr:uid="{00000000-0005-0000-0000-0000EB010000}"/>
    <cellStyle name="Accent3 42" xfId="873" xr:uid="{00000000-0005-0000-0000-0000EC010000}"/>
    <cellStyle name="Accent3 43" xfId="880" xr:uid="{00000000-0005-0000-0000-0000ED010000}"/>
    <cellStyle name="Accent3 44" xfId="887" xr:uid="{00000000-0005-0000-0000-0000EE010000}"/>
    <cellStyle name="Accent3 45" xfId="894" xr:uid="{00000000-0005-0000-0000-0000EF010000}"/>
    <cellStyle name="Accent3 46" xfId="901" xr:uid="{00000000-0005-0000-0000-0000F0010000}"/>
    <cellStyle name="Accent3 47" xfId="908" xr:uid="{00000000-0005-0000-0000-0000F1010000}"/>
    <cellStyle name="Accent3 48" xfId="915" xr:uid="{00000000-0005-0000-0000-0000F2010000}"/>
    <cellStyle name="Accent3 49" xfId="922" xr:uid="{00000000-0005-0000-0000-0000F3010000}"/>
    <cellStyle name="Accent3 5" xfId="644" xr:uid="{00000000-0005-0000-0000-0000F4010000}"/>
    <cellStyle name="Accent3 50" xfId="929" xr:uid="{00000000-0005-0000-0000-0000F5010000}"/>
    <cellStyle name="Accent3 51" xfId="936" xr:uid="{00000000-0005-0000-0000-0000F6010000}"/>
    <cellStyle name="Accent3 52" xfId="943" xr:uid="{00000000-0005-0000-0000-0000F7010000}"/>
    <cellStyle name="Accent3 53" xfId="950" xr:uid="{00000000-0005-0000-0000-0000F8010000}"/>
    <cellStyle name="Accent3 54" xfId="957" xr:uid="{00000000-0005-0000-0000-0000F9010000}"/>
    <cellStyle name="Accent3 55" xfId="964" xr:uid="{00000000-0005-0000-0000-0000FA010000}"/>
    <cellStyle name="Accent3 56" xfId="971" xr:uid="{00000000-0005-0000-0000-0000FB010000}"/>
    <cellStyle name="Accent3 57" xfId="991" xr:uid="{00000000-0005-0000-0000-0000FC010000}"/>
    <cellStyle name="Accent3 6" xfId="657" xr:uid="{00000000-0005-0000-0000-0000FD010000}"/>
    <cellStyle name="Accent3 7" xfId="639" xr:uid="{00000000-0005-0000-0000-0000FE010000}"/>
    <cellStyle name="Accent3 8" xfId="662" xr:uid="{00000000-0005-0000-0000-0000FF010000}"/>
    <cellStyle name="Accent3 9" xfId="634" xr:uid="{00000000-0005-0000-0000-000000020000}"/>
    <cellStyle name="Accent4 - 20%" xfId="344" xr:uid="{00000000-0005-0000-0000-000001020000}"/>
    <cellStyle name="Accent4 - 40%" xfId="345" xr:uid="{00000000-0005-0000-0000-000002020000}"/>
    <cellStyle name="Accent4 - 60%" xfId="346" xr:uid="{00000000-0005-0000-0000-000003020000}"/>
    <cellStyle name="Accent4 10" xfId="666" xr:uid="{00000000-0005-0000-0000-000004020000}"/>
    <cellStyle name="Accent4 11" xfId="630" xr:uid="{00000000-0005-0000-0000-000005020000}"/>
    <cellStyle name="Accent4 12" xfId="671" xr:uid="{00000000-0005-0000-0000-000006020000}"/>
    <cellStyle name="Accent4 13" xfId="582" xr:uid="{00000000-0005-0000-0000-000007020000}"/>
    <cellStyle name="Accent4 14" xfId="676" xr:uid="{00000000-0005-0000-0000-000008020000}"/>
    <cellStyle name="Accent4 15" xfId="683" xr:uid="{00000000-0005-0000-0000-000009020000}"/>
    <cellStyle name="Accent4 16" xfId="690" xr:uid="{00000000-0005-0000-0000-00000A020000}"/>
    <cellStyle name="Accent4 17" xfId="696" xr:uid="{00000000-0005-0000-0000-00000B020000}"/>
    <cellStyle name="Accent4 18" xfId="705" xr:uid="{00000000-0005-0000-0000-00000C020000}"/>
    <cellStyle name="Accent4 19" xfId="710" xr:uid="{00000000-0005-0000-0000-00000D020000}"/>
    <cellStyle name="Accent4 2" xfId="347" xr:uid="{00000000-0005-0000-0000-00000E020000}"/>
    <cellStyle name="Accent4 20" xfId="719" xr:uid="{00000000-0005-0000-0000-00000F020000}"/>
    <cellStyle name="Accent4 21" xfId="724" xr:uid="{00000000-0005-0000-0000-000010020000}"/>
    <cellStyle name="Accent4 22" xfId="733" xr:uid="{00000000-0005-0000-0000-000011020000}"/>
    <cellStyle name="Accent4 23" xfId="738" xr:uid="{00000000-0005-0000-0000-000012020000}"/>
    <cellStyle name="Accent4 24" xfId="747" xr:uid="{00000000-0005-0000-0000-000013020000}"/>
    <cellStyle name="Accent4 25" xfId="752" xr:uid="{00000000-0005-0000-0000-000014020000}"/>
    <cellStyle name="Accent4 26" xfId="760" xr:uid="{00000000-0005-0000-0000-000015020000}"/>
    <cellStyle name="Accent4 27" xfId="767" xr:uid="{00000000-0005-0000-0000-000016020000}"/>
    <cellStyle name="Accent4 28" xfId="774" xr:uid="{00000000-0005-0000-0000-000017020000}"/>
    <cellStyle name="Accent4 29" xfId="781" xr:uid="{00000000-0005-0000-0000-000018020000}"/>
    <cellStyle name="Accent4 3" xfId="348" xr:uid="{00000000-0005-0000-0000-000019020000}"/>
    <cellStyle name="Accent4 30" xfId="788" xr:uid="{00000000-0005-0000-0000-00001A020000}"/>
    <cellStyle name="Accent4 31" xfId="795" xr:uid="{00000000-0005-0000-0000-00001B020000}"/>
    <cellStyle name="Accent4 32" xfId="834" xr:uid="{00000000-0005-0000-0000-00001C020000}"/>
    <cellStyle name="Accent4 33" xfId="830" xr:uid="{00000000-0005-0000-0000-00001D020000}"/>
    <cellStyle name="Accent4 34" xfId="819" xr:uid="{00000000-0005-0000-0000-00001E020000}"/>
    <cellStyle name="Accent4 35" xfId="840" xr:uid="{00000000-0005-0000-0000-00001F020000}"/>
    <cellStyle name="Accent4 36" xfId="814" xr:uid="{00000000-0005-0000-0000-000020020000}"/>
    <cellStyle name="Accent4 37" xfId="845" xr:uid="{00000000-0005-0000-0000-000021020000}"/>
    <cellStyle name="Accent4 38" xfId="862" xr:uid="{00000000-0005-0000-0000-000022020000}"/>
    <cellStyle name="Accent4 39" xfId="850" xr:uid="{00000000-0005-0000-0000-000023020000}"/>
    <cellStyle name="Accent4 4" xfId="598" xr:uid="{00000000-0005-0000-0000-000024020000}"/>
    <cellStyle name="Accent4 40" xfId="867" xr:uid="{00000000-0005-0000-0000-000025020000}"/>
    <cellStyle name="Accent4 41" xfId="855" xr:uid="{00000000-0005-0000-0000-000026020000}"/>
    <cellStyle name="Accent4 42" xfId="872" xr:uid="{00000000-0005-0000-0000-000027020000}"/>
    <cellStyle name="Accent4 43" xfId="879" xr:uid="{00000000-0005-0000-0000-000028020000}"/>
    <cellStyle name="Accent4 44" xfId="886" xr:uid="{00000000-0005-0000-0000-000029020000}"/>
    <cellStyle name="Accent4 45" xfId="893" xr:uid="{00000000-0005-0000-0000-00002A020000}"/>
    <cellStyle name="Accent4 46" xfId="900" xr:uid="{00000000-0005-0000-0000-00002B020000}"/>
    <cellStyle name="Accent4 47" xfId="907" xr:uid="{00000000-0005-0000-0000-00002C020000}"/>
    <cellStyle name="Accent4 48" xfId="914" xr:uid="{00000000-0005-0000-0000-00002D020000}"/>
    <cellStyle name="Accent4 49" xfId="921" xr:uid="{00000000-0005-0000-0000-00002E020000}"/>
    <cellStyle name="Accent4 5" xfId="645" xr:uid="{00000000-0005-0000-0000-00002F020000}"/>
    <cellStyle name="Accent4 50" xfId="928" xr:uid="{00000000-0005-0000-0000-000030020000}"/>
    <cellStyle name="Accent4 51" xfId="935" xr:uid="{00000000-0005-0000-0000-000031020000}"/>
    <cellStyle name="Accent4 52" xfId="942" xr:uid="{00000000-0005-0000-0000-000032020000}"/>
    <cellStyle name="Accent4 53" xfId="949" xr:uid="{00000000-0005-0000-0000-000033020000}"/>
    <cellStyle name="Accent4 54" xfId="956" xr:uid="{00000000-0005-0000-0000-000034020000}"/>
    <cellStyle name="Accent4 55" xfId="963" xr:uid="{00000000-0005-0000-0000-000035020000}"/>
    <cellStyle name="Accent4 56" xfId="970" xr:uid="{00000000-0005-0000-0000-000036020000}"/>
    <cellStyle name="Accent4 57" xfId="992" xr:uid="{00000000-0005-0000-0000-000037020000}"/>
    <cellStyle name="Accent4 6" xfId="656" xr:uid="{00000000-0005-0000-0000-000038020000}"/>
    <cellStyle name="Accent4 7" xfId="640" xr:uid="{00000000-0005-0000-0000-000039020000}"/>
    <cellStyle name="Accent4 8" xfId="661" xr:uid="{00000000-0005-0000-0000-00003A020000}"/>
    <cellStyle name="Accent4 9" xfId="635" xr:uid="{00000000-0005-0000-0000-00003B020000}"/>
    <cellStyle name="Accent5 - 20%" xfId="349" xr:uid="{00000000-0005-0000-0000-00003C020000}"/>
    <cellStyle name="Accent5 - 40%" xfId="350" xr:uid="{00000000-0005-0000-0000-00003D020000}"/>
    <cellStyle name="Accent5 - 60%" xfId="351" xr:uid="{00000000-0005-0000-0000-00003E020000}"/>
    <cellStyle name="Accent5 10" xfId="665" xr:uid="{00000000-0005-0000-0000-00003F020000}"/>
    <cellStyle name="Accent5 11" xfId="631" xr:uid="{00000000-0005-0000-0000-000040020000}"/>
    <cellStyle name="Accent5 12" xfId="670" xr:uid="{00000000-0005-0000-0000-000041020000}"/>
    <cellStyle name="Accent5 13" xfId="583" xr:uid="{00000000-0005-0000-0000-000042020000}"/>
    <cellStyle name="Accent5 14" xfId="675" xr:uid="{00000000-0005-0000-0000-000043020000}"/>
    <cellStyle name="Accent5 15" xfId="682" xr:uid="{00000000-0005-0000-0000-000044020000}"/>
    <cellStyle name="Accent5 16" xfId="689" xr:uid="{00000000-0005-0000-0000-000045020000}"/>
    <cellStyle name="Accent5 17" xfId="707" xr:uid="{00000000-0005-0000-0000-000046020000}"/>
    <cellStyle name="Accent5 18" xfId="704" xr:uid="{00000000-0005-0000-0000-000047020000}"/>
    <cellStyle name="Accent5 19" xfId="709" xr:uid="{00000000-0005-0000-0000-000048020000}"/>
    <cellStyle name="Accent5 2" xfId="352" xr:uid="{00000000-0005-0000-0000-000049020000}"/>
    <cellStyle name="Accent5 20" xfId="718" xr:uid="{00000000-0005-0000-0000-00004A020000}"/>
    <cellStyle name="Accent5 21" xfId="723" xr:uid="{00000000-0005-0000-0000-00004B020000}"/>
    <cellStyle name="Accent5 22" xfId="732" xr:uid="{00000000-0005-0000-0000-00004C020000}"/>
    <cellStyle name="Accent5 23" xfId="737" xr:uid="{00000000-0005-0000-0000-00004D020000}"/>
    <cellStyle name="Accent5 24" xfId="746" xr:uid="{00000000-0005-0000-0000-00004E020000}"/>
    <cellStyle name="Accent5 25" xfId="751" xr:uid="{00000000-0005-0000-0000-00004F020000}"/>
    <cellStyle name="Accent5 26" xfId="759" xr:uid="{00000000-0005-0000-0000-000050020000}"/>
    <cellStyle name="Accent5 27" xfId="766" xr:uid="{00000000-0005-0000-0000-000051020000}"/>
    <cellStyle name="Accent5 28" xfId="773" xr:uid="{00000000-0005-0000-0000-000052020000}"/>
    <cellStyle name="Accent5 29" xfId="780" xr:uid="{00000000-0005-0000-0000-000053020000}"/>
    <cellStyle name="Accent5 3" xfId="353" xr:uid="{00000000-0005-0000-0000-000054020000}"/>
    <cellStyle name="Accent5 30" xfId="787" xr:uid="{00000000-0005-0000-0000-000055020000}"/>
    <cellStyle name="Accent5 31" xfId="794" xr:uid="{00000000-0005-0000-0000-000056020000}"/>
    <cellStyle name="Accent5 32" xfId="835" xr:uid="{00000000-0005-0000-0000-000057020000}"/>
    <cellStyle name="Accent5 33" xfId="829" xr:uid="{00000000-0005-0000-0000-000058020000}"/>
    <cellStyle name="Accent5 34" xfId="820" xr:uid="{00000000-0005-0000-0000-000059020000}"/>
    <cellStyle name="Accent5 35" xfId="858" xr:uid="{00000000-0005-0000-0000-00005A020000}"/>
    <cellStyle name="Accent5 36" xfId="815" xr:uid="{00000000-0005-0000-0000-00005B020000}"/>
    <cellStyle name="Accent5 37" xfId="844" xr:uid="{00000000-0005-0000-0000-00005C020000}"/>
    <cellStyle name="Accent5 38" xfId="861" xr:uid="{00000000-0005-0000-0000-00005D020000}"/>
    <cellStyle name="Accent5 39" xfId="849" xr:uid="{00000000-0005-0000-0000-00005E020000}"/>
    <cellStyle name="Accent5 4" xfId="597" xr:uid="{00000000-0005-0000-0000-00005F020000}"/>
    <cellStyle name="Accent5 40" xfId="866" xr:uid="{00000000-0005-0000-0000-000060020000}"/>
    <cellStyle name="Accent5 41" xfId="854" xr:uid="{00000000-0005-0000-0000-000061020000}"/>
    <cellStyle name="Accent5 42" xfId="871" xr:uid="{00000000-0005-0000-0000-000062020000}"/>
    <cellStyle name="Accent5 43" xfId="878" xr:uid="{00000000-0005-0000-0000-000063020000}"/>
    <cellStyle name="Accent5 44" xfId="885" xr:uid="{00000000-0005-0000-0000-000064020000}"/>
    <cellStyle name="Accent5 45" xfId="892" xr:uid="{00000000-0005-0000-0000-000065020000}"/>
    <cellStyle name="Accent5 46" xfId="899" xr:uid="{00000000-0005-0000-0000-000066020000}"/>
    <cellStyle name="Accent5 47" xfId="906" xr:uid="{00000000-0005-0000-0000-000067020000}"/>
    <cellStyle name="Accent5 48" xfId="913" xr:uid="{00000000-0005-0000-0000-000068020000}"/>
    <cellStyle name="Accent5 49" xfId="920" xr:uid="{00000000-0005-0000-0000-000069020000}"/>
    <cellStyle name="Accent5 5" xfId="646" xr:uid="{00000000-0005-0000-0000-00006A020000}"/>
    <cellStyle name="Accent5 50" xfId="927" xr:uid="{00000000-0005-0000-0000-00006B020000}"/>
    <cellStyle name="Accent5 51" xfId="934" xr:uid="{00000000-0005-0000-0000-00006C020000}"/>
    <cellStyle name="Accent5 52" xfId="941" xr:uid="{00000000-0005-0000-0000-00006D020000}"/>
    <cellStyle name="Accent5 53" xfId="948" xr:uid="{00000000-0005-0000-0000-00006E020000}"/>
    <cellStyle name="Accent5 54" xfId="955" xr:uid="{00000000-0005-0000-0000-00006F020000}"/>
    <cellStyle name="Accent5 55" xfId="962" xr:uid="{00000000-0005-0000-0000-000070020000}"/>
    <cellStyle name="Accent5 56" xfId="969" xr:uid="{00000000-0005-0000-0000-000071020000}"/>
    <cellStyle name="Accent5 57" xfId="993" xr:uid="{00000000-0005-0000-0000-000072020000}"/>
    <cellStyle name="Accent5 6" xfId="655" xr:uid="{00000000-0005-0000-0000-000073020000}"/>
    <cellStyle name="Accent5 7" xfId="641" xr:uid="{00000000-0005-0000-0000-000074020000}"/>
    <cellStyle name="Accent5 8" xfId="660" xr:uid="{00000000-0005-0000-0000-000075020000}"/>
    <cellStyle name="Accent5 9" xfId="636" xr:uid="{00000000-0005-0000-0000-000076020000}"/>
    <cellStyle name="Accent6 - 20%" xfId="354" xr:uid="{00000000-0005-0000-0000-000077020000}"/>
    <cellStyle name="Accent6 - 40%" xfId="355" xr:uid="{00000000-0005-0000-0000-000078020000}"/>
    <cellStyle name="Accent6 - 60%" xfId="356" xr:uid="{00000000-0005-0000-0000-000079020000}"/>
    <cellStyle name="Accent6 10" xfId="652" xr:uid="{00000000-0005-0000-0000-00007A020000}"/>
    <cellStyle name="Accent6 11" xfId="650" xr:uid="{00000000-0005-0000-0000-00007B020000}"/>
    <cellStyle name="Accent6 12" xfId="651" xr:uid="{00000000-0005-0000-0000-00007C020000}"/>
    <cellStyle name="Accent6 13" xfId="679" xr:uid="{00000000-0005-0000-0000-00007D020000}"/>
    <cellStyle name="Accent6 14" xfId="686" xr:uid="{00000000-0005-0000-0000-00007E020000}"/>
    <cellStyle name="Accent6 15" xfId="693" xr:uid="{00000000-0005-0000-0000-00007F020000}"/>
    <cellStyle name="Accent6 16" xfId="700" xr:uid="{00000000-0005-0000-0000-000080020000}"/>
    <cellStyle name="Accent6 17" xfId="721" xr:uid="{00000000-0005-0000-0000-000081020000}"/>
    <cellStyle name="Accent6 18" xfId="703" xr:uid="{00000000-0005-0000-0000-000082020000}"/>
    <cellStyle name="Accent6 19" xfId="735" xr:uid="{00000000-0005-0000-0000-000083020000}"/>
    <cellStyle name="Accent6 2" xfId="357" xr:uid="{00000000-0005-0000-0000-000084020000}"/>
    <cellStyle name="Accent6 20" xfId="714" xr:uid="{00000000-0005-0000-0000-000085020000}"/>
    <cellStyle name="Accent6 21" xfId="749" xr:uid="{00000000-0005-0000-0000-000086020000}"/>
    <cellStyle name="Accent6 22" xfId="728" xr:uid="{00000000-0005-0000-0000-000087020000}"/>
    <cellStyle name="Accent6 23" xfId="755" xr:uid="{00000000-0005-0000-0000-000088020000}"/>
    <cellStyle name="Accent6 24" xfId="742" xr:uid="{00000000-0005-0000-0000-000089020000}"/>
    <cellStyle name="Accent6 25" xfId="763" xr:uid="{00000000-0005-0000-0000-00008A020000}"/>
    <cellStyle name="Accent6 26" xfId="770" xr:uid="{00000000-0005-0000-0000-00008B020000}"/>
    <cellStyle name="Accent6 27" xfId="777" xr:uid="{00000000-0005-0000-0000-00008C020000}"/>
    <cellStyle name="Accent6 28" xfId="784" xr:uid="{00000000-0005-0000-0000-00008D020000}"/>
    <cellStyle name="Accent6 29" xfId="791" xr:uid="{00000000-0005-0000-0000-00008E020000}"/>
    <cellStyle name="Accent6 3" xfId="358" xr:uid="{00000000-0005-0000-0000-00008F020000}"/>
    <cellStyle name="Accent6 30" xfId="798" xr:uid="{00000000-0005-0000-0000-000090020000}"/>
    <cellStyle name="Accent6 31" xfId="802" xr:uid="{00000000-0005-0000-0000-000091020000}"/>
    <cellStyle name="Accent6 32" xfId="836" xr:uid="{00000000-0005-0000-0000-000092020000}"/>
    <cellStyle name="Accent6 33" xfId="828" xr:uid="{00000000-0005-0000-0000-000093020000}"/>
    <cellStyle name="Accent6 34" xfId="821" xr:uid="{00000000-0005-0000-0000-000094020000}"/>
    <cellStyle name="Accent6 35" xfId="827" xr:uid="{00000000-0005-0000-0000-000095020000}"/>
    <cellStyle name="Accent6 36" xfId="822" xr:uid="{00000000-0005-0000-0000-000096020000}"/>
    <cellStyle name="Accent6 37" xfId="826" xr:uid="{00000000-0005-0000-0000-000097020000}"/>
    <cellStyle name="Accent6 38" xfId="823" xr:uid="{00000000-0005-0000-0000-000098020000}"/>
    <cellStyle name="Accent6 39" xfId="825" xr:uid="{00000000-0005-0000-0000-000099020000}"/>
    <cellStyle name="Accent6 4" xfId="596" xr:uid="{00000000-0005-0000-0000-00009A020000}"/>
    <cellStyle name="Accent6 40" xfId="824" xr:uid="{00000000-0005-0000-0000-00009B020000}"/>
    <cellStyle name="Accent6 41" xfId="875" xr:uid="{00000000-0005-0000-0000-00009C020000}"/>
    <cellStyle name="Accent6 42" xfId="882" xr:uid="{00000000-0005-0000-0000-00009D020000}"/>
    <cellStyle name="Accent6 43" xfId="889" xr:uid="{00000000-0005-0000-0000-00009E020000}"/>
    <cellStyle name="Accent6 44" xfId="896" xr:uid="{00000000-0005-0000-0000-00009F020000}"/>
    <cellStyle name="Accent6 45" xfId="903" xr:uid="{00000000-0005-0000-0000-0000A0020000}"/>
    <cellStyle name="Accent6 46" xfId="910" xr:uid="{00000000-0005-0000-0000-0000A1020000}"/>
    <cellStyle name="Accent6 47" xfId="917" xr:uid="{00000000-0005-0000-0000-0000A2020000}"/>
    <cellStyle name="Accent6 48" xfId="924" xr:uid="{00000000-0005-0000-0000-0000A3020000}"/>
    <cellStyle name="Accent6 49" xfId="931" xr:uid="{00000000-0005-0000-0000-0000A4020000}"/>
    <cellStyle name="Accent6 5" xfId="647" xr:uid="{00000000-0005-0000-0000-0000A5020000}"/>
    <cellStyle name="Accent6 50" xfId="938" xr:uid="{00000000-0005-0000-0000-0000A6020000}"/>
    <cellStyle name="Accent6 51" xfId="945" xr:uid="{00000000-0005-0000-0000-0000A7020000}"/>
    <cellStyle name="Accent6 52" xfId="952" xr:uid="{00000000-0005-0000-0000-0000A8020000}"/>
    <cellStyle name="Accent6 53" xfId="959" xr:uid="{00000000-0005-0000-0000-0000A9020000}"/>
    <cellStyle name="Accent6 54" xfId="966" xr:uid="{00000000-0005-0000-0000-0000AA020000}"/>
    <cellStyle name="Accent6 55" xfId="973" xr:uid="{00000000-0005-0000-0000-0000AB020000}"/>
    <cellStyle name="Accent6 56" xfId="977" xr:uid="{00000000-0005-0000-0000-0000AC020000}"/>
    <cellStyle name="Accent6 57" xfId="994" xr:uid="{00000000-0005-0000-0000-0000AD020000}"/>
    <cellStyle name="Accent6 6" xfId="654" xr:uid="{00000000-0005-0000-0000-0000AE020000}"/>
    <cellStyle name="Accent6 7" xfId="648" xr:uid="{00000000-0005-0000-0000-0000AF020000}"/>
    <cellStyle name="Accent6 8" xfId="653" xr:uid="{00000000-0005-0000-0000-0000B0020000}"/>
    <cellStyle name="Accent6 9" xfId="649" xr:uid="{00000000-0005-0000-0000-0000B1020000}"/>
    <cellStyle name="Bad 2" xfId="359" xr:uid="{00000000-0005-0000-0000-0000B2020000}"/>
    <cellStyle name="Bad 3" xfId="360" xr:uid="{00000000-0005-0000-0000-0000B3020000}"/>
    <cellStyle name="Bad 4" xfId="595" xr:uid="{00000000-0005-0000-0000-0000B4020000}"/>
    <cellStyle name="C00A" xfId="361" xr:uid="{00000000-0005-0000-0000-0000B5020000}"/>
    <cellStyle name="C00A 2" xfId="362" xr:uid="{00000000-0005-0000-0000-0000B6020000}"/>
    <cellStyle name="C00B" xfId="363" xr:uid="{00000000-0005-0000-0000-0000B7020000}"/>
    <cellStyle name="C00B 2" xfId="364" xr:uid="{00000000-0005-0000-0000-0000B8020000}"/>
    <cellStyle name="C00L" xfId="365" xr:uid="{00000000-0005-0000-0000-0000B9020000}"/>
    <cellStyle name="C01A" xfId="366" xr:uid="{00000000-0005-0000-0000-0000BA020000}"/>
    <cellStyle name="C01A 2" xfId="367" xr:uid="{00000000-0005-0000-0000-0000BB020000}"/>
    <cellStyle name="C01B" xfId="368" xr:uid="{00000000-0005-0000-0000-0000BC020000}"/>
    <cellStyle name="C01H" xfId="369" xr:uid="{00000000-0005-0000-0000-0000BD020000}"/>
    <cellStyle name="C01L" xfId="370" xr:uid="{00000000-0005-0000-0000-0000BE020000}"/>
    <cellStyle name="C02A" xfId="371" xr:uid="{00000000-0005-0000-0000-0000BF020000}"/>
    <cellStyle name="C02B" xfId="372" xr:uid="{00000000-0005-0000-0000-0000C0020000}"/>
    <cellStyle name="C02H" xfId="373" xr:uid="{00000000-0005-0000-0000-0000C1020000}"/>
    <cellStyle name="C02L" xfId="374" xr:uid="{00000000-0005-0000-0000-0000C2020000}"/>
    <cellStyle name="C03A" xfId="375" xr:uid="{00000000-0005-0000-0000-0000C3020000}"/>
    <cellStyle name="C03B" xfId="376" xr:uid="{00000000-0005-0000-0000-0000C4020000}"/>
    <cellStyle name="C03H" xfId="377" xr:uid="{00000000-0005-0000-0000-0000C5020000}"/>
    <cellStyle name="C03L" xfId="378" xr:uid="{00000000-0005-0000-0000-0000C6020000}"/>
    <cellStyle name="C04A" xfId="379" xr:uid="{00000000-0005-0000-0000-0000C7020000}"/>
    <cellStyle name="C04B" xfId="380" xr:uid="{00000000-0005-0000-0000-0000C8020000}"/>
    <cellStyle name="C04H" xfId="381" xr:uid="{00000000-0005-0000-0000-0000C9020000}"/>
    <cellStyle name="C04L" xfId="382" xr:uid="{00000000-0005-0000-0000-0000CA020000}"/>
    <cellStyle name="C04L 2" xfId="383" xr:uid="{00000000-0005-0000-0000-0000CB020000}"/>
    <cellStyle name="C05A" xfId="384" xr:uid="{00000000-0005-0000-0000-0000CC020000}"/>
    <cellStyle name="C05B" xfId="385" xr:uid="{00000000-0005-0000-0000-0000CD020000}"/>
    <cellStyle name="C05H" xfId="386" xr:uid="{00000000-0005-0000-0000-0000CE020000}"/>
    <cellStyle name="C05H 2" xfId="387" xr:uid="{00000000-0005-0000-0000-0000CF020000}"/>
    <cellStyle name="C05L" xfId="388" xr:uid="{00000000-0005-0000-0000-0000D0020000}"/>
    <cellStyle name="C05L 2" xfId="389" xr:uid="{00000000-0005-0000-0000-0000D1020000}"/>
    <cellStyle name="C06A" xfId="390" xr:uid="{00000000-0005-0000-0000-0000D2020000}"/>
    <cellStyle name="C06B" xfId="391" xr:uid="{00000000-0005-0000-0000-0000D3020000}"/>
    <cellStyle name="C06H" xfId="392" xr:uid="{00000000-0005-0000-0000-0000D4020000}"/>
    <cellStyle name="C06L" xfId="393" xr:uid="{00000000-0005-0000-0000-0000D5020000}"/>
    <cellStyle name="C07A" xfId="394" xr:uid="{00000000-0005-0000-0000-0000D6020000}"/>
    <cellStyle name="C07B" xfId="395" xr:uid="{00000000-0005-0000-0000-0000D7020000}"/>
    <cellStyle name="C07H" xfId="396" xr:uid="{00000000-0005-0000-0000-0000D8020000}"/>
    <cellStyle name="C07L" xfId="397" xr:uid="{00000000-0005-0000-0000-0000D9020000}"/>
    <cellStyle name="Calculation 2" xfId="398" xr:uid="{00000000-0005-0000-0000-0000DA020000}"/>
    <cellStyle name="Calculation 3" xfId="399" xr:uid="{00000000-0005-0000-0000-0000DB020000}"/>
    <cellStyle name="Calculation 4" xfId="594" xr:uid="{00000000-0005-0000-0000-0000DC020000}"/>
    <cellStyle name="Caption" xfId="400" xr:uid="{00000000-0005-0000-0000-0000DD020000}"/>
    <cellStyle name="Check Cell 2" xfId="401" xr:uid="{00000000-0005-0000-0000-0000DE020000}"/>
    <cellStyle name="Check Cell 3" xfId="402" xr:uid="{00000000-0005-0000-0000-0000DF020000}"/>
    <cellStyle name="Check Cell 4" xfId="593" xr:uid="{00000000-0005-0000-0000-0000E0020000}"/>
    <cellStyle name="Comma" xfId="995" builtinId="3"/>
    <cellStyle name="Comma 10" xfId="403" xr:uid="{00000000-0005-0000-0000-0000E1020000}"/>
    <cellStyle name="Comma 10 2" xfId="404" xr:uid="{00000000-0005-0000-0000-0000E2020000}"/>
    <cellStyle name="Comma 10 2 2" xfId="1028" xr:uid="{8C5C1FAD-DDE7-465C-BC08-D3C056F5F881}"/>
    <cellStyle name="Comma 10 3" xfId="1027" xr:uid="{394258E6-BE4C-455A-83F1-0AE38EFFDF28}"/>
    <cellStyle name="Comma 11" xfId="405" xr:uid="{00000000-0005-0000-0000-0000E3020000}"/>
    <cellStyle name="Comma 11 2" xfId="1029" xr:uid="{7225BCCC-AC21-4084-8641-F953E9BFDE71}"/>
    <cellStyle name="Comma 12" xfId="406" xr:uid="{00000000-0005-0000-0000-0000E4020000}"/>
    <cellStyle name="Comma 12 2" xfId="1030" xr:uid="{CD3211CE-6E9B-4CCE-AB3B-4203219D1E08}"/>
    <cellStyle name="Comma 13" xfId="407" xr:uid="{00000000-0005-0000-0000-0000E5020000}"/>
    <cellStyle name="Comma 13 2" xfId="1031" xr:uid="{5B49C754-14F0-4DC9-BF37-BBE775D4DFDB}"/>
    <cellStyle name="Comma 14" xfId="408" xr:uid="{00000000-0005-0000-0000-0000E6020000}"/>
    <cellStyle name="Comma 14 2" xfId="1032" xr:uid="{0F6AED46-617A-4C8D-84B3-F41E63E5EB1F}"/>
    <cellStyle name="Comma 15" xfId="574" xr:uid="{00000000-0005-0000-0000-0000E7020000}"/>
    <cellStyle name="Comma 15 2" xfId="1052" xr:uid="{1954ED2D-C059-4665-BE11-72A78F5DB3AB}"/>
    <cellStyle name="Comma 16" xfId="997" xr:uid="{1A7B8946-8DAF-4CAB-B919-A4A35058B37C}"/>
    <cellStyle name="Comma 17" xfId="1110" xr:uid="{A380371F-2E39-4E43-84EC-07BFF2380605}"/>
    <cellStyle name="Comma 2" xfId="9" xr:uid="{00000000-0005-0000-0000-0000E8020000}"/>
    <cellStyle name="Comma 2 2" xfId="409" xr:uid="{00000000-0005-0000-0000-0000E9020000}"/>
    <cellStyle name="Comma 2 2 2" xfId="1033" xr:uid="{48662E09-34A9-4575-98FA-674B1628C17D}"/>
    <cellStyle name="Comma 2 3" xfId="410" xr:uid="{00000000-0005-0000-0000-0000EA020000}"/>
    <cellStyle name="Comma 2 3 2" xfId="1034" xr:uid="{C2F01314-793A-4842-9485-2F8A8EE13A2E}"/>
    <cellStyle name="Comma 2 4" xfId="998" xr:uid="{20078094-2958-4ADC-B845-35CD51B63C62}"/>
    <cellStyle name="Comma 2 5" xfId="1013" xr:uid="{C5410FDE-1BF4-47E6-BA2C-F3FFD0579BA4}"/>
    <cellStyle name="Comma 3" xfId="411" xr:uid="{00000000-0005-0000-0000-0000EB020000}"/>
    <cellStyle name="Comma 3 2" xfId="412" xr:uid="{00000000-0005-0000-0000-0000EC020000}"/>
    <cellStyle name="Comma 3 2 2" xfId="1036" xr:uid="{1D651954-143B-4ADC-B3DB-6046C7EC3C26}"/>
    <cellStyle name="Comma 3 3" xfId="1007" xr:uid="{5CCC5873-1B8B-4EF1-B1A2-921ACD511C6D}"/>
    <cellStyle name="Comma 3 4" xfId="1035" xr:uid="{15797B23-BCE6-4918-AA47-3957F690A4ED}"/>
    <cellStyle name="Comma 4" xfId="413" xr:uid="{00000000-0005-0000-0000-0000ED020000}"/>
    <cellStyle name="Comma 4 2" xfId="1037" xr:uid="{ED70D03B-71A9-45B2-BCA1-3BE5C589FCAE}"/>
    <cellStyle name="Comma 5" xfId="414" xr:uid="{00000000-0005-0000-0000-0000EE020000}"/>
    <cellStyle name="Comma 5 2" xfId="1038" xr:uid="{BEBDA87B-44AF-4742-8A46-126E1CDA80BA}"/>
    <cellStyle name="Comma 6" xfId="415" xr:uid="{00000000-0005-0000-0000-0000EF020000}"/>
    <cellStyle name="Comma 6 2" xfId="1039" xr:uid="{4B3D7E96-3A7C-4053-A7A0-2BF267CDADC6}"/>
    <cellStyle name="Comma 7" xfId="416" xr:uid="{00000000-0005-0000-0000-0000F0020000}"/>
    <cellStyle name="Comma 7 2" xfId="1040" xr:uid="{6FFD0590-9B06-4BBB-8193-2C4C5869591B}"/>
    <cellStyle name="Comma 8" xfId="417" xr:uid="{00000000-0005-0000-0000-0000F1020000}"/>
    <cellStyle name="Comma 9" xfId="418" xr:uid="{00000000-0005-0000-0000-0000F2020000}"/>
    <cellStyle name="Comma 9 2" xfId="1041" xr:uid="{F48488A6-585F-4B76-A0F8-76BE1C443405}"/>
    <cellStyle name="Currency 2" xfId="419" xr:uid="{00000000-0005-0000-0000-0000F3020000}"/>
    <cellStyle name="Currency 2 2" xfId="1042" xr:uid="{5B31A8CD-534A-408C-A2FD-A230F7904F17}"/>
    <cellStyle name="Currency 3" xfId="420" xr:uid="{00000000-0005-0000-0000-0000F4020000}"/>
    <cellStyle name="Currency 3 2" xfId="1043" xr:uid="{A09BE018-E9F5-4369-B2F1-EDC00917A3BC}"/>
    <cellStyle name="DataEntry" xfId="421" xr:uid="{00000000-0005-0000-0000-0000F5020000}"/>
    <cellStyle name="Emphasis 1" xfId="422" xr:uid="{00000000-0005-0000-0000-0000F6020000}"/>
    <cellStyle name="Emphasis 2" xfId="423" xr:uid="{00000000-0005-0000-0000-0000F7020000}"/>
    <cellStyle name="Emphasis 3" xfId="424" xr:uid="{00000000-0005-0000-0000-0000F8020000}"/>
    <cellStyle name="Error" xfId="425" xr:uid="{00000000-0005-0000-0000-0000F9020000}"/>
    <cellStyle name="ErrorMess" xfId="426" xr:uid="{00000000-0005-0000-0000-0000FA020000}"/>
    <cellStyle name="Euro" xfId="427" xr:uid="{00000000-0005-0000-0000-0000FB020000}"/>
    <cellStyle name="Explanatory Text 2" xfId="428" xr:uid="{00000000-0005-0000-0000-0000FC020000}"/>
    <cellStyle name="Explanatory Text 3" xfId="429" xr:uid="{00000000-0005-0000-0000-0000FD020000}"/>
    <cellStyle name="Explanatory Text 4" xfId="592" xr:uid="{00000000-0005-0000-0000-0000FE020000}"/>
    <cellStyle name="Good 2" xfId="430" xr:uid="{00000000-0005-0000-0000-0000FF020000}"/>
    <cellStyle name="Good 3" xfId="431" xr:uid="{00000000-0005-0000-0000-000000030000}"/>
    <cellStyle name="Good 4" xfId="591" xr:uid="{00000000-0005-0000-0000-000001030000}"/>
    <cellStyle name="Heading 1 2" xfId="432" xr:uid="{00000000-0005-0000-0000-000002030000}"/>
    <cellStyle name="Heading 1 3" xfId="433" xr:uid="{00000000-0005-0000-0000-000003030000}"/>
    <cellStyle name="Heading 1 4" xfId="590" xr:uid="{00000000-0005-0000-0000-000004030000}"/>
    <cellStyle name="Heading 2 2" xfId="434" xr:uid="{00000000-0005-0000-0000-000005030000}"/>
    <cellStyle name="Heading 2 3" xfId="435" xr:uid="{00000000-0005-0000-0000-000006030000}"/>
    <cellStyle name="Heading 2 4" xfId="589" xr:uid="{00000000-0005-0000-0000-000007030000}"/>
    <cellStyle name="Heading 3 2" xfId="436" xr:uid="{00000000-0005-0000-0000-000008030000}"/>
    <cellStyle name="Heading 3 3" xfId="437" xr:uid="{00000000-0005-0000-0000-000009030000}"/>
    <cellStyle name="Heading 3 4" xfId="588" xr:uid="{00000000-0005-0000-0000-00000A030000}"/>
    <cellStyle name="Heading 4 2" xfId="438" xr:uid="{00000000-0005-0000-0000-00000B030000}"/>
    <cellStyle name="Heading 4 3" xfId="439" xr:uid="{00000000-0005-0000-0000-00000C030000}"/>
    <cellStyle name="Heading 4 4" xfId="587" xr:uid="{00000000-0005-0000-0000-00000D030000}"/>
    <cellStyle name="Hyperlink 2" xfId="440" xr:uid="{00000000-0005-0000-0000-00000E030000}"/>
    <cellStyle name="Hyperlink 3" xfId="441" xr:uid="{00000000-0005-0000-0000-00000F030000}"/>
    <cellStyle name="Input 2" xfId="442" xr:uid="{00000000-0005-0000-0000-000010030000}"/>
    <cellStyle name="Input 3" xfId="443" xr:uid="{00000000-0005-0000-0000-000011030000}"/>
    <cellStyle name="Input 4" xfId="586" xr:uid="{00000000-0005-0000-0000-000012030000}"/>
    <cellStyle name="Janice1" xfId="444" xr:uid="{00000000-0005-0000-0000-000013030000}"/>
    <cellStyle name="KPMG Heading 1" xfId="445" xr:uid="{00000000-0005-0000-0000-000014030000}"/>
    <cellStyle name="KPMG Heading 2" xfId="446" xr:uid="{00000000-0005-0000-0000-000015030000}"/>
    <cellStyle name="KPMG Heading 3" xfId="447" xr:uid="{00000000-0005-0000-0000-000016030000}"/>
    <cellStyle name="KPMG Heading 4" xfId="448" xr:uid="{00000000-0005-0000-0000-000017030000}"/>
    <cellStyle name="KPMG Normal" xfId="449" xr:uid="{00000000-0005-0000-0000-000018030000}"/>
    <cellStyle name="KPMG Normal Text" xfId="450" xr:uid="{00000000-0005-0000-0000-000019030000}"/>
    <cellStyle name="Linked Cell 2" xfId="451" xr:uid="{00000000-0005-0000-0000-00001A030000}"/>
    <cellStyle name="Linked Cell 3" xfId="452" xr:uid="{00000000-0005-0000-0000-00001B030000}"/>
    <cellStyle name="Linked Cell 4" xfId="585" xr:uid="{00000000-0005-0000-0000-00001C030000}"/>
    <cellStyle name="MC" xfId="453" xr:uid="{00000000-0005-0000-0000-00001D030000}"/>
    <cellStyle name="Neutral 2" xfId="454" xr:uid="{00000000-0005-0000-0000-00001E030000}"/>
    <cellStyle name="Neutral 3" xfId="455" xr:uid="{00000000-0005-0000-0000-00001F030000}"/>
    <cellStyle name="Neutral 4" xfId="584" xr:uid="{00000000-0005-0000-0000-000020030000}"/>
    <cellStyle name="NJS" xfId="1" xr:uid="{00000000-0005-0000-0000-000021030000}"/>
    <cellStyle name="Normal" xfId="0" builtinId="0"/>
    <cellStyle name="Normal - Style1" xfId="456" xr:uid="{00000000-0005-0000-0000-000023030000}"/>
    <cellStyle name="Normal 10" xfId="457" xr:uid="{00000000-0005-0000-0000-000024030000}"/>
    <cellStyle name="Normal 11" xfId="458" xr:uid="{00000000-0005-0000-0000-000025030000}"/>
    <cellStyle name="Normal 12" xfId="459" xr:uid="{00000000-0005-0000-0000-000026030000}"/>
    <cellStyle name="Normal 13" xfId="460" xr:uid="{00000000-0005-0000-0000-000027030000}"/>
    <cellStyle name="Normal 14" xfId="461" xr:uid="{00000000-0005-0000-0000-000028030000}"/>
    <cellStyle name="Normal 14 2" xfId="1044" xr:uid="{5757221D-D4B2-4692-B4E8-F87ED23B21AA}"/>
    <cellStyle name="Normal 15" xfId="462" xr:uid="{00000000-0005-0000-0000-000029030000}"/>
    <cellStyle name="Normal 15 2" xfId="1045" xr:uid="{072EAF14-516C-43D9-8461-40A72C5CC04F}"/>
    <cellStyle name="Normal 16" xfId="463" xr:uid="{00000000-0005-0000-0000-00002A030000}"/>
    <cellStyle name="Normal 17" xfId="464" xr:uid="{00000000-0005-0000-0000-00002B030000}"/>
    <cellStyle name="Normal 17 2" xfId="1046" xr:uid="{ED8C4396-F94A-45D6-BC56-9413CA9C1C3C}"/>
    <cellStyle name="Normal 18" xfId="465" xr:uid="{00000000-0005-0000-0000-00002C030000}"/>
    <cellStyle name="Normal 19" xfId="466" xr:uid="{00000000-0005-0000-0000-00002D030000}"/>
    <cellStyle name="Normal 2" xfId="2" xr:uid="{00000000-0005-0000-0000-00002E030000}"/>
    <cellStyle name="Normal 2 2" xfId="467" xr:uid="{00000000-0005-0000-0000-00002F030000}"/>
    <cellStyle name="Normal 2 3" xfId="468" xr:uid="{00000000-0005-0000-0000-000030030000}"/>
    <cellStyle name="Normal 2 4" xfId="469" xr:uid="{00000000-0005-0000-0000-000031030000}"/>
    <cellStyle name="Normal 2 5" xfId="470" xr:uid="{00000000-0005-0000-0000-000032030000}"/>
    <cellStyle name="Normal 2_AC15" xfId="471" xr:uid="{00000000-0005-0000-0000-000033030000}"/>
    <cellStyle name="Normal 20" xfId="472" xr:uid="{00000000-0005-0000-0000-000034030000}"/>
    <cellStyle name="Normal 21" xfId="473" xr:uid="{00000000-0005-0000-0000-000035030000}"/>
    <cellStyle name="Normal 22" xfId="474" xr:uid="{00000000-0005-0000-0000-000036030000}"/>
    <cellStyle name="Normal 23" xfId="475" xr:uid="{00000000-0005-0000-0000-000037030000}"/>
    <cellStyle name="Normal 24" xfId="476" xr:uid="{00000000-0005-0000-0000-000038030000}"/>
    <cellStyle name="Normal 25" xfId="477" xr:uid="{00000000-0005-0000-0000-000039030000}"/>
    <cellStyle name="Normal 26" xfId="478" xr:uid="{00000000-0005-0000-0000-00003A030000}"/>
    <cellStyle name="Normal 27" xfId="479" xr:uid="{00000000-0005-0000-0000-00003B030000}"/>
    <cellStyle name="Normal 28" xfId="501" xr:uid="{00000000-0005-0000-0000-00003C030000}"/>
    <cellStyle name="Normal 28 2" xfId="1048" xr:uid="{87877FAA-4A9E-40ED-B018-D61B22594481}"/>
    <cellStyle name="Normal 29" xfId="626" xr:uid="{00000000-0005-0000-0000-00003D030000}"/>
    <cellStyle name="Normal 29 2" xfId="1058" xr:uid="{61B743D3-B580-4D8B-884A-08F580FEA27E}"/>
    <cellStyle name="Normal 3" xfId="10" xr:uid="{00000000-0005-0000-0000-00003E030000}"/>
    <cellStyle name="Normal 3 2" xfId="481" xr:uid="{00000000-0005-0000-0000-00003F030000}"/>
    <cellStyle name="Normal 3 2 2" xfId="482" xr:uid="{00000000-0005-0000-0000-000040030000}"/>
    <cellStyle name="Normal 3 2_Fleet Hires P1" xfId="483" xr:uid="{00000000-0005-0000-0000-000041030000}"/>
    <cellStyle name="Normal 3 3" xfId="480" xr:uid="{00000000-0005-0000-0000-000042030000}"/>
    <cellStyle name="Normal 3 4" xfId="617" xr:uid="{00000000-0005-0000-0000-000043030000}"/>
    <cellStyle name="Normal 3_Fleet Hires P9" xfId="484" xr:uid="{00000000-0005-0000-0000-000044030000}"/>
    <cellStyle name="Normal 30" xfId="618" xr:uid="{00000000-0005-0000-0000-000045030000}"/>
    <cellStyle name="Normal 30 2" xfId="1057" xr:uid="{5F94413E-C4F9-4578-B9FE-45F2461C214C}"/>
    <cellStyle name="Normal 31" xfId="615" xr:uid="{00000000-0005-0000-0000-000046030000}"/>
    <cellStyle name="Normal 31 2" xfId="1056" xr:uid="{FB9D278E-1DCF-42B6-8C7D-0BAECD9BD402}"/>
    <cellStyle name="Normal 32" xfId="614" xr:uid="{00000000-0005-0000-0000-000047030000}"/>
    <cellStyle name="Normal 32 2" xfId="1055" xr:uid="{9F8843B2-8B52-4D45-A75D-7D62CCE6E035}"/>
    <cellStyle name="Normal 33" xfId="613" xr:uid="{00000000-0005-0000-0000-000048030000}"/>
    <cellStyle name="Normal 33 2" xfId="1054" xr:uid="{4F6F47CA-DBFC-4567-9C35-E9A3F511ACDE}"/>
    <cellStyle name="Normal 34" xfId="577" xr:uid="{00000000-0005-0000-0000-000049030000}"/>
    <cellStyle name="Normal 34 2" xfId="1053" xr:uid="{CB1894C3-C72B-42E4-808E-A7C689E20EDE}"/>
    <cellStyle name="Normal 35" xfId="678" xr:uid="{00000000-0005-0000-0000-00004A030000}"/>
    <cellStyle name="Normal 35 2" xfId="1059" xr:uid="{9445EEBC-92FC-4EE5-A3FD-E191D59237AF}"/>
    <cellStyle name="Normal 36" xfId="685" xr:uid="{00000000-0005-0000-0000-00004B030000}"/>
    <cellStyle name="Normal 36 2" xfId="1060" xr:uid="{432F740D-BF53-4A77-A22B-A37CE6C4539F}"/>
    <cellStyle name="Normal 37" xfId="692" xr:uid="{00000000-0005-0000-0000-00004C030000}"/>
    <cellStyle name="Normal 37 2" xfId="1061" xr:uid="{DDC4B011-486A-4D2E-826B-55BC9F0A978B}"/>
    <cellStyle name="Normal 38" xfId="699" xr:uid="{00000000-0005-0000-0000-00004D030000}"/>
    <cellStyle name="Normal 38 2" xfId="1062" xr:uid="{14ADC776-AA20-46CE-8A02-E8ABF99FFADF}"/>
    <cellStyle name="Normal 39" xfId="706" xr:uid="{00000000-0005-0000-0000-00004E030000}"/>
    <cellStyle name="Normal 39 2" xfId="1063" xr:uid="{4B0BAD86-6FF8-45F8-B6EA-51B6977C16C9}"/>
    <cellStyle name="Normal 4" xfId="11" xr:uid="{00000000-0005-0000-0000-00004F030000}"/>
    <cellStyle name="Normal 4 2" xfId="486" xr:uid="{00000000-0005-0000-0000-000050030000}"/>
    <cellStyle name="Normal 4 3" xfId="485" xr:uid="{00000000-0005-0000-0000-000051030000}"/>
    <cellStyle name="Normal 4 4" xfId="1014" xr:uid="{AA1E829C-B50F-4591-831D-73E03CAC5870}"/>
    <cellStyle name="Normal 4_Note 8 &amp; 15 12-13" xfId="487" xr:uid="{00000000-0005-0000-0000-000052030000}"/>
    <cellStyle name="Normal 40" xfId="713" xr:uid="{00000000-0005-0000-0000-000053030000}"/>
    <cellStyle name="Normal 40 2" xfId="1064" xr:uid="{B1ABBFB7-E498-4001-80EA-1AC8627A7406}"/>
    <cellStyle name="Normal 41" xfId="720" xr:uid="{00000000-0005-0000-0000-000054030000}"/>
    <cellStyle name="Normal 41 2" xfId="1065" xr:uid="{006A73D2-7673-44E0-98D8-100DE1816B27}"/>
    <cellStyle name="Normal 42" xfId="727" xr:uid="{00000000-0005-0000-0000-000055030000}"/>
    <cellStyle name="Normal 42 2" xfId="1066" xr:uid="{0BE24D6A-987B-4382-8EC1-E577CAF9D393}"/>
    <cellStyle name="Normal 43" xfId="734" xr:uid="{00000000-0005-0000-0000-000056030000}"/>
    <cellStyle name="Normal 43 2" xfId="1067" xr:uid="{80CF6BD4-F8D2-42E6-B978-FF131E2AA6D3}"/>
    <cellStyle name="Normal 44" xfId="741" xr:uid="{00000000-0005-0000-0000-000057030000}"/>
    <cellStyle name="Normal 44 2" xfId="1068" xr:uid="{F32BB2F3-DBE7-43A5-86D9-77EB9F2CA481}"/>
    <cellStyle name="Normal 45" xfId="748" xr:uid="{00000000-0005-0000-0000-000058030000}"/>
    <cellStyle name="Normal 45 2" xfId="1069" xr:uid="{4B30FEF4-552A-4F0C-AD95-E53AAE138E69}"/>
    <cellStyle name="Normal 46" xfId="754" xr:uid="{00000000-0005-0000-0000-000059030000}"/>
    <cellStyle name="Normal 46 2" xfId="1070" xr:uid="{6BE55391-F586-4FBE-B284-DF8A36C0DCB8}"/>
    <cellStyle name="Normal 47" xfId="762" xr:uid="{00000000-0005-0000-0000-00005A030000}"/>
    <cellStyle name="Normal 47 2" xfId="1071" xr:uid="{70E7AF93-6042-4F10-AFC8-E9C57D9AEDA3}"/>
    <cellStyle name="Normal 48" xfId="769" xr:uid="{00000000-0005-0000-0000-00005B030000}"/>
    <cellStyle name="Normal 48 2" xfId="1072" xr:uid="{9EAF2C83-A5EB-4201-A674-3BE0252496AD}"/>
    <cellStyle name="Normal 49" xfId="776" xr:uid="{00000000-0005-0000-0000-00005C030000}"/>
    <cellStyle name="Normal 49 2" xfId="1073" xr:uid="{27AD7219-3BFC-4526-B8D2-644C588DEC9C}"/>
    <cellStyle name="Normal 5" xfId="488" xr:uid="{00000000-0005-0000-0000-00005D030000}"/>
    <cellStyle name="Normal 5 2" xfId="489" xr:uid="{00000000-0005-0000-0000-00005E030000}"/>
    <cellStyle name="Normal 50" xfId="783" xr:uid="{00000000-0005-0000-0000-00005F030000}"/>
    <cellStyle name="Normal 50 2" xfId="1074" xr:uid="{6E3DF6B3-0D1C-459F-AAF0-146DF437D9B4}"/>
    <cellStyle name="Normal 51" xfId="790" xr:uid="{00000000-0005-0000-0000-000060030000}"/>
    <cellStyle name="Normal 51 2" xfId="1075" xr:uid="{1CD8948B-C05B-41F6-9737-1692471676F8}"/>
    <cellStyle name="Normal 52" xfId="797" xr:uid="{00000000-0005-0000-0000-000061030000}"/>
    <cellStyle name="Normal 52 2" xfId="1076" xr:uid="{1B92D282-54B4-4C08-84DB-18CB54DE3C32}"/>
    <cellStyle name="Normal 53" xfId="801" xr:uid="{00000000-0005-0000-0000-000062030000}"/>
    <cellStyle name="Normal 53 2" xfId="1077" xr:uid="{31751E1B-10AD-45F9-B5DA-D9DC3F653D22}"/>
    <cellStyle name="Normal 54" xfId="805" xr:uid="{00000000-0005-0000-0000-000063030000}"/>
    <cellStyle name="Normal 54 2" xfId="1078" xr:uid="{AA6895B8-3B8B-48DC-953D-4139FFD7238F}"/>
    <cellStyle name="Normal 55" xfId="806" xr:uid="{00000000-0005-0000-0000-000064030000}"/>
    <cellStyle name="Normal 55 2" xfId="1079" xr:uid="{F44FFA9D-E617-4F95-960B-A76E16D8E137}"/>
    <cellStyle name="Normal 56" xfId="807" xr:uid="{00000000-0005-0000-0000-000065030000}"/>
    <cellStyle name="Normal 56 2" xfId="1080" xr:uid="{50262D5E-0CF0-4BD1-BDCE-3E216136C4AF}"/>
    <cellStyle name="Normal 57" xfId="808" xr:uid="{00000000-0005-0000-0000-000066030000}"/>
    <cellStyle name="Normal 57 2" xfId="1081" xr:uid="{F2A1ED21-5DC9-46F3-8A7B-E9E943E31349}"/>
    <cellStyle name="Normal 58" xfId="809" xr:uid="{00000000-0005-0000-0000-000067030000}"/>
    <cellStyle name="Normal 58 2" xfId="1082" xr:uid="{DB4B8C79-B6FD-470D-ADB1-9ABC4928B38E}"/>
    <cellStyle name="Normal 59" xfId="810" xr:uid="{00000000-0005-0000-0000-000068030000}"/>
    <cellStyle name="Normal 59 2" xfId="1083" xr:uid="{D8F7F8F8-7E75-444B-82DB-92FDEC8E185E}"/>
    <cellStyle name="Normal 6" xfId="490" xr:uid="{00000000-0005-0000-0000-000069030000}"/>
    <cellStyle name="Normal 60" xfId="811" xr:uid="{00000000-0005-0000-0000-00006A030000}"/>
    <cellStyle name="Normal 60 2" xfId="1084" xr:uid="{ED7BFEE8-7597-484C-84F3-02165EE47740}"/>
    <cellStyle name="Normal 61" xfId="812" xr:uid="{00000000-0005-0000-0000-00006B030000}"/>
    <cellStyle name="Normal 61 2" xfId="1085" xr:uid="{31196C1E-C3DD-494D-91D2-E6AC13124B08}"/>
    <cellStyle name="Normal 62" xfId="857" xr:uid="{00000000-0005-0000-0000-00006C030000}"/>
    <cellStyle name="Normal 62 2" xfId="1086" xr:uid="{07E63947-F240-4672-A011-C6F62267C845}"/>
    <cellStyle name="Normal 63" xfId="874" xr:uid="{00000000-0005-0000-0000-00006D030000}"/>
    <cellStyle name="Normal 63 2" xfId="1087" xr:uid="{6808B642-B6B5-410B-AA89-4B3E59451B92}"/>
    <cellStyle name="Normal 64" xfId="881" xr:uid="{00000000-0005-0000-0000-00006E030000}"/>
    <cellStyle name="Normal 64 2" xfId="1088" xr:uid="{B36147C9-2C78-4DCA-8F8C-633D4EA2F768}"/>
    <cellStyle name="Normal 65" xfId="888" xr:uid="{00000000-0005-0000-0000-00006F030000}"/>
    <cellStyle name="Normal 65 2" xfId="1089" xr:uid="{1BD4BB5C-DE1C-4771-9E92-AE5D1CFFA212}"/>
    <cellStyle name="Normal 66" xfId="895" xr:uid="{00000000-0005-0000-0000-000070030000}"/>
    <cellStyle name="Normal 66 2" xfId="1090" xr:uid="{E6E5EE94-3777-45E4-9194-18EE5E862573}"/>
    <cellStyle name="Normal 67" xfId="902" xr:uid="{00000000-0005-0000-0000-000071030000}"/>
    <cellStyle name="Normal 67 2" xfId="1091" xr:uid="{8BE9D5DC-3A75-407A-BE16-E88B92F762D3}"/>
    <cellStyle name="Normal 68" xfId="909" xr:uid="{00000000-0005-0000-0000-000072030000}"/>
    <cellStyle name="Normal 68 2" xfId="1092" xr:uid="{91FF3A62-C320-43DC-8F8F-9E2AFD871C96}"/>
    <cellStyle name="Normal 69" xfId="916" xr:uid="{00000000-0005-0000-0000-000073030000}"/>
    <cellStyle name="Normal 69 2" xfId="1093" xr:uid="{BDDCC34F-FD2C-43A7-96DD-5E4A63B2F3FD}"/>
    <cellStyle name="Normal 7" xfId="491" xr:uid="{00000000-0005-0000-0000-000074030000}"/>
    <cellStyle name="Normal 70" xfId="923" xr:uid="{00000000-0005-0000-0000-000075030000}"/>
    <cellStyle name="Normal 70 2" xfId="1094" xr:uid="{8EB8EF27-44DE-4CAC-998D-F020F2BD3C47}"/>
    <cellStyle name="Normal 71" xfId="930" xr:uid="{00000000-0005-0000-0000-000076030000}"/>
    <cellStyle name="Normal 71 2" xfId="1095" xr:uid="{293DEE7E-883C-42E5-9601-FB4D450BE135}"/>
    <cellStyle name="Normal 72" xfId="937" xr:uid="{00000000-0005-0000-0000-000077030000}"/>
    <cellStyle name="Normal 72 2" xfId="1096" xr:uid="{E5C90156-67D5-4536-AE95-57FDAEADC957}"/>
    <cellStyle name="Normal 73" xfId="944" xr:uid="{00000000-0005-0000-0000-000078030000}"/>
    <cellStyle name="Normal 73 2" xfId="1097" xr:uid="{F4439F26-07E8-4566-A908-0F052F123922}"/>
    <cellStyle name="Normal 74" xfId="951" xr:uid="{00000000-0005-0000-0000-000079030000}"/>
    <cellStyle name="Normal 74 2" xfId="1098" xr:uid="{9238B41F-5084-43C1-849F-B65E95430F88}"/>
    <cellStyle name="Normal 75" xfId="958" xr:uid="{00000000-0005-0000-0000-00007A030000}"/>
    <cellStyle name="Normal 75 2" xfId="1099" xr:uid="{2B07845D-8884-42FE-9EED-E27AF2BD935D}"/>
    <cellStyle name="Normal 76" xfId="965" xr:uid="{00000000-0005-0000-0000-00007B030000}"/>
    <cellStyle name="Normal 76 2" xfId="1100" xr:uid="{469CE23F-F6DD-4D74-BBFF-B2C1C4B0AC36}"/>
    <cellStyle name="Normal 77" xfId="972" xr:uid="{00000000-0005-0000-0000-00007C030000}"/>
    <cellStyle name="Normal 77 2" xfId="1101" xr:uid="{07587F04-3B84-46BC-96B6-B47B1121C5A8}"/>
    <cellStyle name="Normal 78" xfId="976" xr:uid="{00000000-0005-0000-0000-00007D030000}"/>
    <cellStyle name="Normal 78 2" xfId="1102" xr:uid="{76E78C40-8D7C-4B00-A9A1-6FAF942D888C}"/>
    <cellStyle name="Normal 79" xfId="980" xr:uid="{00000000-0005-0000-0000-00007E030000}"/>
    <cellStyle name="Normal 79 2" xfId="1103" xr:uid="{AF825938-7ACF-4CAE-9EBD-BBAE31C5B78F}"/>
    <cellStyle name="Normal 8" xfId="492" xr:uid="{00000000-0005-0000-0000-00007F030000}"/>
    <cellStyle name="Normal 80" xfId="981" xr:uid="{00000000-0005-0000-0000-000080030000}"/>
    <cellStyle name="Normal 80 2" xfId="1104" xr:uid="{D53A55E2-AAB6-4A7C-B7C3-E2BC1C9F5DDA}"/>
    <cellStyle name="Normal 81" xfId="982" xr:uid="{00000000-0005-0000-0000-000081030000}"/>
    <cellStyle name="Normal 81 2" xfId="1105" xr:uid="{568AA565-48C9-4E09-91A4-7E2BC0E9B16C}"/>
    <cellStyle name="Normal 82" xfId="983" xr:uid="{00000000-0005-0000-0000-000082030000}"/>
    <cellStyle name="Normal 82 2" xfId="1106" xr:uid="{1E5DDB91-21B3-4B25-A17C-8A8E87587E81}"/>
    <cellStyle name="Normal 83" xfId="984" xr:uid="{00000000-0005-0000-0000-000083030000}"/>
    <cellStyle name="Normal 83 2" xfId="1107" xr:uid="{C0D1FBA6-7AA3-4EA0-A07E-1D13D74CD192}"/>
    <cellStyle name="Normal 84" xfId="985" xr:uid="{00000000-0005-0000-0000-000084030000}"/>
    <cellStyle name="Normal 84 2" xfId="1108" xr:uid="{D0D0651C-D310-4AF1-BE40-ACEB9EB8DA76}"/>
    <cellStyle name="Normal 85" xfId="986" xr:uid="{00000000-0005-0000-0000-000085030000}"/>
    <cellStyle name="Normal 85 2" xfId="1109" xr:uid="{F3ADBEC2-E998-43C7-A493-1B91A304077B}"/>
    <cellStyle name="Normal 86" xfId="987" xr:uid="{00000000-0005-0000-0000-000086030000}"/>
    <cellStyle name="Normal 87" xfId="988" xr:uid="{00000000-0005-0000-0000-000087030000}"/>
    <cellStyle name="Normal 88" xfId="996" xr:uid="{CD9C9EBA-2917-4282-8961-508762B54EBF}"/>
    <cellStyle name="Normal 89" xfId="1003" xr:uid="{02EA072C-9616-4426-B76A-EE49352EACCE}"/>
    <cellStyle name="Normal 9" xfId="493" xr:uid="{00000000-0005-0000-0000-000088030000}"/>
    <cellStyle name="Normal 90" xfId="1010" xr:uid="{9CF7D76D-1C2D-4469-8228-946D1901BAB5}"/>
    <cellStyle name="Normal 91" xfId="1011" xr:uid="{DA5B6569-91CC-42F2-B526-D60026C04578}"/>
    <cellStyle name="Normal 92" xfId="1009" xr:uid="{C8BCC429-1B1E-4412-96CE-7025276A7618}"/>
    <cellStyle name="Normal 93" xfId="1012" xr:uid="{EC62118E-B1D0-4B11-9E38-ED0EF6E9191A}"/>
    <cellStyle name="Normal 94" xfId="1051" xr:uid="{6DF22FBB-3F91-459F-A0FF-8A29621ED0A0}"/>
    <cellStyle name="Normal with brackets" xfId="494" xr:uid="{00000000-0005-0000-0000-000089030000}"/>
    <cellStyle name="Normal_M tables05-06 V1.5" xfId="3" xr:uid="{00000000-0005-0000-0000-00008B030000}"/>
    <cellStyle name="Normal_Regulatory Accounts - M tables 2006-07" xfId="4" xr:uid="{00000000-0005-0000-0000-00008C030000}"/>
    <cellStyle name="Normal_SCF 01-4-10 TO 30-9-11_SCF 15_16" xfId="621" xr:uid="{00000000-0005-0000-0000-00008D030000}"/>
    <cellStyle name="Note 2" xfId="495" xr:uid="{00000000-0005-0000-0000-00008E030000}"/>
    <cellStyle name="Note 3" xfId="496" xr:uid="{00000000-0005-0000-0000-00008F030000}"/>
    <cellStyle name="Note 4" xfId="497" xr:uid="{00000000-0005-0000-0000-000090030000}"/>
    <cellStyle name="Note 4 2" xfId="1047" xr:uid="{145AE851-004E-4C1E-8386-E23F1416AF45}"/>
    <cellStyle name="Note 5" xfId="580" xr:uid="{00000000-0005-0000-0000-000091030000}"/>
    <cellStyle name="NPLODE" xfId="498" xr:uid="{00000000-0005-0000-0000-000092030000}"/>
    <cellStyle name="Output 2" xfId="499" xr:uid="{00000000-0005-0000-0000-000093030000}"/>
    <cellStyle name="Output 3" xfId="500" xr:uid="{00000000-0005-0000-0000-000094030000}"/>
    <cellStyle name="Output 4" xfId="579" xr:uid="{00000000-0005-0000-0000-000095030000}"/>
    <cellStyle name="Percent" xfId="5" builtinId="5"/>
    <cellStyle name="Percent 2" xfId="8" xr:uid="{00000000-0005-0000-0000-000097030000}"/>
    <cellStyle name="Percent 2 2" xfId="502" xr:uid="{00000000-0005-0000-0000-000098030000}"/>
    <cellStyle name="Percent 3" xfId="7" xr:uid="{00000000-0005-0000-0000-000099030000}"/>
    <cellStyle name="Percent 3 2" xfId="504" xr:uid="{00000000-0005-0000-0000-00009A030000}"/>
    <cellStyle name="Percent 3 3" xfId="503" xr:uid="{00000000-0005-0000-0000-00009B030000}"/>
    <cellStyle name="Percent 4" xfId="505" xr:uid="{00000000-0005-0000-0000-00009C030000}"/>
    <cellStyle name="Percent 5" xfId="578" xr:uid="{00000000-0005-0000-0000-00009D030000}"/>
    <cellStyle name="Posted" xfId="506" xr:uid="{00000000-0005-0000-0000-00009E030000}"/>
    <cellStyle name="PriorYear" xfId="507" xr:uid="{00000000-0005-0000-0000-00009F030000}"/>
    <cellStyle name="PSChar" xfId="508" xr:uid="{00000000-0005-0000-0000-0000A0030000}"/>
    <cellStyle name="PSDate" xfId="509" xr:uid="{00000000-0005-0000-0000-0000A1030000}"/>
    <cellStyle name="PSDec" xfId="510" xr:uid="{00000000-0005-0000-0000-0000A2030000}"/>
    <cellStyle name="PSHeading" xfId="511" xr:uid="{00000000-0005-0000-0000-0000A3030000}"/>
    <cellStyle name="PSInt" xfId="512" xr:uid="{00000000-0005-0000-0000-0000A4030000}"/>
    <cellStyle name="PSSpacer" xfId="513" xr:uid="{00000000-0005-0000-0000-0000A5030000}"/>
    <cellStyle name="R00A" xfId="514" xr:uid="{00000000-0005-0000-0000-0000A6030000}"/>
    <cellStyle name="R00A 2" xfId="515" xr:uid="{00000000-0005-0000-0000-0000A7030000}"/>
    <cellStyle name="R00B" xfId="516" xr:uid="{00000000-0005-0000-0000-0000A8030000}"/>
    <cellStyle name="R00B 2" xfId="1049" xr:uid="{0297E867-20B1-438B-B385-1AB9DC9520A2}"/>
    <cellStyle name="R00L" xfId="517" xr:uid="{00000000-0005-0000-0000-0000A9030000}"/>
    <cellStyle name="R01A" xfId="518" xr:uid="{00000000-0005-0000-0000-0000AA030000}"/>
    <cellStyle name="R01A 2" xfId="1050" xr:uid="{02787812-91A4-4CC1-BE6D-7A7EAE7DD030}"/>
    <cellStyle name="R01B" xfId="519" xr:uid="{00000000-0005-0000-0000-0000AB030000}"/>
    <cellStyle name="R01B 2" xfId="1000" xr:uid="{88A9BCBE-F069-43AA-AC18-BCE173889985}"/>
    <cellStyle name="R01H" xfId="520" xr:uid="{00000000-0005-0000-0000-0000AC030000}"/>
    <cellStyle name="R01L" xfId="521" xr:uid="{00000000-0005-0000-0000-0000AD030000}"/>
    <cellStyle name="R02A" xfId="522" xr:uid="{00000000-0005-0000-0000-0000AE030000}"/>
    <cellStyle name="R02A 2" xfId="1001" xr:uid="{5ABDD015-680E-4328-B75D-79DC6D7AACDF}"/>
    <cellStyle name="R02B" xfId="523" xr:uid="{00000000-0005-0000-0000-0000AF030000}"/>
    <cellStyle name="R02B 2" xfId="1002" xr:uid="{8AF2C835-DBD3-487E-BC9E-78267ADFA21B}"/>
    <cellStyle name="R02H" xfId="524" xr:uid="{00000000-0005-0000-0000-0000B0030000}"/>
    <cellStyle name="R02L" xfId="525" xr:uid="{00000000-0005-0000-0000-0000B1030000}"/>
    <cellStyle name="R03A" xfId="526" xr:uid="{00000000-0005-0000-0000-0000B2030000}"/>
    <cellStyle name="R03A 2" xfId="527" xr:uid="{00000000-0005-0000-0000-0000B3030000}"/>
    <cellStyle name="R03B" xfId="528" xr:uid="{00000000-0005-0000-0000-0000B4030000}"/>
    <cellStyle name="R03B 2" xfId="529" xr:uid="{00000000-0005-0000-0000-0000B5030000}"/>
    <cellStyle name="R03H" xfId="530" xr:uid="{00000000-0005-0000-0000-0000B6030000}"/>
    <cellStyle name="R03L" xfId="531" xr:uid="{00000000-0005-0000-0000-0000B7030000}"/>
    <cellStyle name="R04A" xfId="532" xr:uid="{00000000-0005-0000-0000-0000B8030000}"/>
    <cellStyle name="R04A 2" xfId="533" xr:uid="{00000000-0005-0000-0000-0000B9030000}"/>
    <cellStyle name="R04B" xfId="534" xr:uid="{00000000-0005-0000-0000-0000BA030000}"/>
    <cellStyle name="R04B 2" xfId="535" xr:uid="{00000000-0005-0000-0000-0000BB030000}"/>
    <cellStyle name="R04H" xfId="536" xr:uid="{00000000-0005-0000-0000-0000BC030000}"/>
    <cellStyle name="R04L" xfId="537" xr:uid="{00000000-0005-0000-0000-0000BD030000}"/>
    <cellStyle name="R05A" xfId="538" xr:uid="{00000000-0005-0000-0000-0000BE030000}"/>
    <cellStyle name="R05B" xfId="539" xr:uid="{00000000-0005-0000-0000-0000BF030000}"/>
    <cellStyle name="R05H" xfId="540" xr:uid="{00000000-0005-0000-0000-0000C0030000}"/>
    <cellStyle name="R05H 2" xfId="541" xr:uid="{00000000-0005-0000-0000-0000C1030000}"/>
    <cellStyle name="R05L" xfId="542" xr:uid="{00000000-0005-0000-0000-0000C2030000}"/>
    <cellStyle name="R05L 2" xfId="543" xr:uid="{00000000-0005-0000-0000-0000C3030000}"/>
    <cellStyle name="R06A" xfId="544" xr:uid="{00000000-0005-0000-0000-0000C4030000}"/>
    <cellStyle name="R06B" xfId="545" xr:uid="{00000000-0005-0000-0000-0000C5030000}"/>
    <cellStyle name="R06H" xfId="546" xr:uid="{00000000-0005-0000-0000-0000C6030000}"/>
    <cellStyle name="R06L" xfId="547" xr:uid="{00000000-0005-0000-0000-0000C7030000}"/>
    <cellStyle name="R07A" xfId="548" xr:uid="{00000000-0005-0000-0000-0000C8030000}"/>
    <cellStyle name="R07B" xfId="549" xr:uid="{00000000-0005-0000-0000-0000C9030000}"/>
    <cellStyle name="R07H" xfId="550" xr:uid="{00000000-0005-0000-0000-0000CA030000}"/>
    <cellStyle name="R07L" xfId="551" xr:uid="{00000000-0005-0000-0000-0000CB030000}"/>
    <cellStyle name="SAPBEXstdItem" xfId="552" xr:uid="{00000000-0005-0000-0000-0000CC030000}"/>
    <cellStyle name="Sheet Title" xfId="553" xr:uid="{00000000-0005-0000-0000-0000CD030000}"/>
    <cellStyle name="stlData" xfId="554" xr:uid="{00000000-0005-0000-0000-0000CE030000}"/>
    <cellStyle name="stlDataTotals" xfId="555" xr:uid="{00000000-0005-0000-0000-0000CF030000}"/>
    <cellStyle name="stlFooter" xfId="556" xr:uid="{00000000-0005-0000-0000-0000D0030000}"/>
    <cellStyle name="stlHeader" xfId="557" xr:uid="{00000000-0005-0000-0000-0000D1030000}"/>
    <cellStyle name="stlMainTitle" xfId="558" xr:uid="{00000000-0005-0000-0000-0000D2030000}"/>
    <cellStyle name="stlNormal" xfId="559" xr:uid="{00000000-0005-0000-0000-0000D3030000}"/>
    <cellStyle name="stlNumber" xfId="560" xr:uid="{00000000-0005-0000-0000-0000D4030000}"/>
    <cellStyle name="stlPageTitle" xfId="561" xr:uid="{00000000-0005-0000-0000-0000D5030000}"/>
    <cellStyle name="stlSubtotal" xfId="562" xr:uid="{00000000-0005-0000-0000-0000D6030000}"/>
    <cellStyle name="stlTableTitle" xfId="563" xr:uid="{00000000-0005-0000-0000-0000D7030000}"/>
    <cellStyle name="stlTemplate" xfId="564" xr:uid="{00000000-0005-0000-0000-0000D8030000}"/>
    <cellStyle name="stlTextBox" xfId="565" xr:uid="{00000000-0005-0000-0000-0000D9030000}"/>
    <cellStyle name="Style 1" xfId="566" xr:uid="{00000000-0005-0000-0000-0000DA030000}"/>
    <cellStyle name="Title 2" xfId="567" xr:uid="{00000000-0005-0000-0000-0000DB030000}"/>
    <cellStyle name="Title 3" xfId="568" xr:uid="{00000000-0005-0000-0000-0000DC030000}"/>
    <cellStyle name="Total 2" xfId="569" xr:uid="{00000000-0005-0000-0000-0000DD030000}"/>
    <cellStyle name="Total 3" xfId="570" xr:uid="{00000000-0005-0000-0000-0000DE030000}"/>
    <cellStyle name="Total 4" xfId="576" xr:uid="{00000000-0005-0000-0000-0000DF030000}"/>
    <cellStyle name="Upload" xfId="571" xr:uid="{00000000-0005-0000-0000-0000E0030000}"/>
    <cellStyle name="Warning Text 2" xfId="572" xr:uid="{00000000-0005-0000-0000-0000E1030000}"/>
    <cellStyle name="Warning Text 3" xfId="573" xr:uid="{00000000-0005-0000-0000-0000E2030000}"/>
    <cellStyle name="Warning Text 4" xfId="575" xr:uid="{00000000-0005-0000-0000-0000E3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396737</xdr:colOff>
      <xdr:row>0</xdr:row>
      <xdr:rowOff>164271</xdr:rowOff>
    </xdr:from>
    <xdr:to>
      <xdr:col>8</xdr:col>
      <xdr:colOff>801</xdr:colOff>
      <xdr:row>3</xdr:row>
      <xdr:rowOff>190941</xdr:rowOff>
    </xdr:to>
    <xdr:pic>
      <xdr:nvPicPr>
        <xdr:cNvPr id="6" name="Picture 5" descr="A picture containing text, light&#10;&#10;Description automatically generated">
          <a:extLst>
            <a:ext uri="{FF2B5EF4-FFF2-40B4-BE49-F238E27FC236}">
              <a16:creationId xmlns:a16="http://schemas.microsoft.com/office/drawing/2014/main" id="{6A069AF7-8E65-4BBB-BD51-54B0583D1A58}"/>
            </a:ext>
          </a:extLst>
        </xdr:cNvPr>
        <xdr:cNvPicPr/>
      </xdr:nvPicPr>
      <xdr:blipFill>
        <a:blip xmlns:r="http://schemas.openxmlformats.org/officeDocument/2006/relationships" r:embed="rId1"/>
        <a:stretch>
          <a:fillRect/>
        </a:stretch>
      </xdr:blipFill>
      <xdr:spPr>
        <a:xfrm>
          <a:off x="6702563" y="164271"/>
          <a:ext cx="2034595" cy="5843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874486</xdr:colOff>
      <xdr:row>0</xdr:row>
      <xdr:rowOff>147865</xdr:rowOff>
    </xdr:from>
    <xdr:to>
      <xdr:col>24</xdr:col>
      <xdr:colOff>498780</xdr:colOff>
      <xdr:row>3</xdr:row>
      <xdr:rowOff>193388</xdr:rowOff>
    </xdr:to>
    <xdr:pic>
      <xdr:nvPicPr>
        <xdr:cNvPr id="4" name="Picture 3" descr="A picture containing text, light&#10;&#10;Description automatically generated">
          <a:extLst>
            <a:ext uri="{FF2B5EF4-FFF2-40B4-BE49-F238E27FC236}">
              <a16:creationId xmlns:a16="http://schemas.microsoft.com/office/drawing/2014/main" id="{9C47525D-1E7C-4906-9E8C-DF83C12F5A70}"/>
            </a:ext>
          </a:extLst>
        </xdr:cNvPr>
        <xdr:cNvPicPr/>
      </xdr:nvPicPr>
      <xdr:blipFill>
        <a:blip xmlns:r="http://schemas.openxmlformats.org/officeDocument/2006/relationships" r:embed="rId1"/>
        <a:stretch>
          <a:fillRect/>
        </a:stretch>
      </xdr:blipFill>
      <xdr:spPr>
        <a:xfrm>
          <a:off x="21492936" y="147865"/>
          <a:ext cx="2024594" cy="5681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19</xdr:col>
      <xdr:colOff>859065</xdr:colOff>
      <xdr:row>0</xdr:row>
      <xdr:rowOff>141514</xdr:rowOff>
    </xdr:from>
    <xdr:to>
      <xdr:col>23</xdr:col>
      <xdr:colOff>759</xdr:colOff>
      <xdr:row>3</xdr:row>
      <xdr:rowOff>186327</xdr:rowOff>
    </xdr:to>
    <xdr:pic>
      <xdr:nvPicPr>
        <xdr:cNvPr id="3" name="Picture 2" descr="A picture containing text, light&#10;&#10;Description automatically generated">
          <a:extLst>
            <a:ext uri="{FF2B5EF4-FFF2-40B4-BE49-F238E27FC236}">
              <a16:creationId xmlns:a16="http://schemas.microsoft.com/office/drawing/2014/main" id="{F66DADCB-9F34-4216-88BC-BA260C1180D5}"/>
            </a:ext>
          </a:extLst>
        </xdr:cNvPr>
        <xdr:cNvPicPr/>
      </xdr:nvPicPr>
      <xdr:blipFill>
        <a:blip xmlns:r="http://schemas.openxmlformats.org/officeDocument/2006/relationships" r:embed="rId1"/>
        <a:stretch>
          <a:fillRect/>
        </a:stretch>
      </xdr:blipFill>
      <xdr:spPr>
        <a:xfrm>
          <a:off x="19985265" y="141514"/>
          <a:ext cx="2024594" cy="5718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177800</xdr:colOff>
      <xdr:row>0</xdr:row>
      <xdr:rowOff>139700</xdr:rowOff>
    </xdr:from>
    <xdr:to>
      <xdr:col>6</xdr:col>
      <xdr:colOff>1084794</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21200953-5CF3-4D15-9C1E-DAE8A266A253}"/>
            </a:ext>
          </a:extLst>
        </xdr:cNvPr>
        <xdr:cNvPicPr/>
      </xdr:nvPicPr>
      <xdr:blipFill>
        <a:blip xmlns:r="http://schemas.openxmlformats.org/officeDocument/2006/relationships" r:embed="rId1"/>
        <a:stretch>
          <a:fillRect/>
        </a:stretch>
      </xdr:blipFill>
      <xdr:spPr>
        <a:xfrm>
          <a:off x="7804150" y="139700"/>
          <a:ext cx="2024594" cy="5709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1</xdr:row>
      <xdr:rowOff>6350</xdr:rowOff>
    </xdr:from>
    <xdr:to>
      <xdr:col>7</xdr:col>
      <xdr:colOff>240244</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522800D9-36C1-49F8-BE1F-7F075A0A72C0}"/>
            </a:ext>
          </a:extLst>
        </xdr:cNvPr>
        <xdr:cNvPicPr/>
      </xdr:nvPicPr>
      <xdr:blipFill>
        <a:blip xmlns:r="http://schemas.openxmlformats.org/officeDocument/2006/relationships" r:embed="rId1"/>
        <a:stretch>
          <a:fillRect/>
        </a:stretch>
      </xdr:blipFill>
      <xdr:spPr>
        <a:xfrm>
          <a:off x="5962650" y="184150"/>
          <a:ext cx="2024594" cy="5709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369784</xdr:colOff>
      <xdr:row>3</xdr:row>
      <xdr:rowOff>169636</xdr:rowOff>
    </xdr:to>
    <xdr:pic>
      <xdr:nvPicPr>
        <xdr:cNvPr id="3" name="Picture 2" descr="A picture containing text, light&#10;&#10;Description automatically generated">
          <a:extLst>
            <a:ext uri="{FF2B5EF4-FFF2-40B4-BE49-F238E27FC236}">
              <a16:creationId xmlns:a16="http://schemas.microsoft.com/office/drawing/2014/main" id="{6BAFB8E8-056F-4BFF-8DB6-3870B6F511D1}"/>
            </a:ext>
          </a:extLst>
        </xdr:cNvPr>
        <xdr:cNvPicPr/>
      </xdr:nvPicPr>
      <xdr:blipFill>
        <a:blip xmlns:r="http://schemas.openxmlformats.org/officeDocument/2006/relationships" r:embed="rId1"/>
        <a:stretch>
          <a:fillRect/>
        </a:stretch>
      </xdr:blipFill>
      <xdr:spPr>
        <a:xfrm>
          <a:off x="4476750" y="196850"/>
          <a:ext cx="2024594" cy="5709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242957</xdr:colOff>
      <xdr:row>0</xdr:row>
      <xdr:rowOff>182218</xdr:rowOff>
    </xdr:from>
    <xdr:to>
      <xdr:col>7</xdr:col>
      <xdr:colOff>542225</xdr:colOff>
      <xdr:row>4</xdr:row>
      <xdr:rowOff>94</xdr:rowOff>
    </xdr:to>
    <xdr:pic>
      <xdr:nvPicPr>
        <xdr:cNvPr id="3" name="Picture 2" descr="A picture containing text, light&#10;&#10;Description automatically generated">
          <a:extLst>
            <a:ext uri="{FF2B5EF4-FFF2-40B4-BE49-F238E27FC236}">
              <a16:creationId xmlns:a16="http://schemas.microsoft.com/office/drawing/2014/main" id="{D610E991-54E4-4040-A456-BB5966D18571}"/>
            </a:ext>
          </a:extLst>
        </xdr:cNvPr>
        <xdr:cNvPicPr/>
      </xdr:nvPicPr>
      <xdr:blipFill>
        <a:blip xmlns:r="http://schemas.openxmlformats.org/officeDocument/2006/relationships" r:embed="rId1"/>
        <a:stretch>
          <a:fillRect/>
        </a:stretch>
      </xdr:blipFill>
      <xdr:spPr>
        <a:xfrm>
          <a:off x="5190435" y="182218"/>
          <a:ext cx="2024594" cy="5709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1562100</xdr:colOff>
      <xdr:row>0</xdr:row>
      <xdr:rowOff>63500</xdr:rowOff>
    </xdr:from>
    <xdr:to>
      <xdr:col>7</xdr:col>
      <xdr:colOff>1713444</xdr:colOff>
      <xdr:row>3</xdr:row>
      <xdr:rowOff>113756</xdr:rowOff>
    </xdr:to>
    <xdr:pic>
      <xdr:nvPicPr>
        <xdr:cNvPr id="3" name="Picture 2" descr="A picture containing text, light&#10;&#10;Description automatically generated">
          <a:extLst>
            <a:ext uri="{FF2B5EF4-FFF2-40B4-BE49-F238E27FC236}">
              <a16:creationId xmlns:a16="http://schemas.microsoft.com/office/drawing/2014/main" id="{7B995D63-7E12-4E9D-9A0D-DE9480389C19}"/>
            </a:ext>
          </a:extLst>
        </xdr:cNvPr>
        <xdr:cNvPicPr/>
      </xdr:nvPicPr>
      <xdr:blipFill>
        <a:blip xmlns:r="http://schemas.openxmlformats.org/officeDocument/2006/relationships" r:embed="rId1"/>
        <a:stretch>
          <a:fillRect/>
        </a:stretch>
      </xdr:blipFill>
      <xdr:spPr>
        <a:xfrm>
          <a:off x="9899650" y="63500"/>
          <a:ext cx="2024594" cy="5709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843429</xdr:colOff>
      <xdr:row>0</xdr:row>
      <xdr:rowOff>140821</xdr:rowOff>
    </xdr:from>
    <xdr:to>
      <xdr:col>11</xdr:col>
      <xdr:colOff>3799</xdr:colOff>
      <xdr:row>3</xdr:row>
      <xdr:rowOff>190330</xdr:rowOff>
    </xdr:to>
    <xdr:pic>
      <xdr:nvPicPr>
        <xdr:cNvPr id="3" name="Picture 2" descr="A picture containing text, light&#10;&#10;Description automatically generated">
          <a:extLst>
            <a:ext uri="{FF2B5EF4-FFF2-40B4-BE49-F238E27FC236}">
              <a16:creationId xmlns:a16="http://schemas.microsoft.com/office/drawing/2014/main" id="{5EBE61F8-DC00-4699-9812-EB70508B2223}"/>
            </a:ext>
          </a:extLst>
        </xdr:cNvPr>
        <xdr:cNvPicPr/>
      </xdr:nvPicPr>
      <xdr:blipFill>
        <a:blip xmlns:r="http://schemas.openxmlformats.org/officeDocument/2006/relationships" r:embed="rId1"/>
        <a:stretch>
          <a:fillRect/>
        </a:stretch>
      </xdr:blipFill>
      <xdr:spPr>
        <a:xfrm>
          <a:off x="11354547" y="140821"/>
          <a:ext cx="2026088" cy="5649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562160</xdr:colOff>
      <xdr:row>0</xdr:row>
      <xdr:rowOff>183402</xdr:rowOff>
    </xdr:from>
    <xdr:to>
      <xdr:col>8</xdr:col>
      <xdr:colOff>17965</xdr:colOff>
      <xdr:row>3</xdr:row>
      <xdr:rowOff>178621</xdr:rowOff>
    </xdr:to>
    <xdr:pic>
      <xdr:nvPicPr>
        <xdr:cNvPr id="2" name="Picture 1" descr="A picture containing text, light&#10;&#10;Description automatically generated">
          <a:extLst>
            <a:ext uri="{FF2B5EF4-FFF2-40B4-BE49-F238E27FC236}">
              <a16:creationId xmlns:a16="http://schemas.microsoft.com/office/drawing/2014/main" id="{4F73157F-36AA-4ECA-BB30-875C6034448F}"/>
            </a:ext>
          </a:extLst>
        </xdr:cNvPr>
        <xdr:cNvPicPr/>
      </xdr:nvPicPr>
      <xdr:blipFill>
        <a:blip xmlns:r="http://schemas.openxmlformats.org/officeDocument/2006/relationships" r:embed="rId1"/>
        <a:stretch>
          <a:fillRect/>
        </a:stretch>
      </xdr:blipFill>
      <xdr:spPr>
        <a:xfrm>
          <a:off x="7159810" y="183402"/>
          <a:ext cx="2052955" cy="58957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336176</xdr:colOff>
      <xdr:row>0</xdr:row>
      <xdr:rowOff>127000</xdr:rowOff>
    </xdr:from>
    <xdr:to>
      <xdr:col>8</xdr:col>
      <xdr:colOff>1419</xdr:colOff>
      <xdr:row>3</xdr:row>
      <xdr:rowOff>142688</xdr:rowOff>
    </xdr:to>
    <xdr:pic>
      <xdr:nvPicPr>
        <xdr:cNvPr id="2" name="Picture 1" descr="A picture containing text, light&#10;&#10;Description automatically generated">
          <a:extLst>
            <a:ext uri="{FF2B5EF4-FFF2-40B4-BE49-F238E27FC236}">
              <a16:creationId xmlns:a16="http://schemas.microsoft.com/office/drawing/2014/main" id="{64E03557-B089-45F3-A8A1-AAA00AFA3520}"/>
            </a:ext>
          </a:extLst>
        </xdr:cNvPr>
        <xdr:cNvPicPr/>
      </xdr:nvPicPr>
      <xdr:blipFill>
        <a:blip xmlns:r="http://schemas.openxmlformats.org/officeDocument/2006/relationships" r:embed="rId1"/>
        <a:stretch>
          <a:fillRect/>
        </a:stretch>
      </xdr:blipFill>
      <xdr:spPr>
        <a:xfrm>
          <a:off x="6267076" y="127000"/>
          <a:ext cx="2033158" cy="594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2219325</xdr:colOff>
      <xdr:row>1</xdr:row>
      <xdr:rowOff>76200</xdr:rowOff>
    </xdr:from>
    <xdr:to>
      <xdr:col>7</xdr:col>
      <xdr:colOff>4305300</xdr:colOff>
      <xdr:row>3</xdr:row>
      <xdr:rowOff>104775</xdr:rowOff>
    </xdr:to>
    <xdr:pic>
      <xdr:nvPicPr>
        <xdr:cNvPr id="32909" name="Picture 1" descr="100856 - Logotest">
          <a:extLst>
            <a:ext uri="{FF2B5EF4-FFF2-40B4-BE49-F238E27FC236}">
              <a16:creationId xmlns:a16="http://schemas.microsoft.com/office/drawing/2014/main" id="{00000000-0008-0000-0300-00008D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525" y="76200"/>
          <a:ext cx="2085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12700</xdr:colOff>
      <xdr:row>0</xdr:row>
      <xdr:rowOff>190500</xdr:rowOff>
    </xdr:from>
    <xdr:to>
      <xdr:col>9</xdr:col>
      <xdr:colOff>309880</xdr:colOff>
      <xdr:row>3</xdr:row>
      <xdr:rowOff>179070</xdr:rowOff>
    </xdr:to>
    <xdr:pic>
      <xdr:nvPicPr>
        <xdr:cNvPr id="4" name="Picture 3" descr="A picture containing text, light&#10;&#10;Description automatically generated">
          <a:extLst>
            <a:ext uri="{FF2B5EF4-FFF2-40B4-BE49-F238E27FC236}">
              <a16:creationId xmlns:a16="http://schemas.microsoft.com/office/drawing/2014/main" id="{200BCD61-3C34-41BE-97A8-7745C93DF972}"/>
            </a:ext>
          </a:extLst>
        </xdr:cNvPr>
        <xdr:cNvPicPr/>
      </xdr:nvPicPr>
      <xdr:blipFill>
        <a:blip xmlns:r="http://schemas.openxmlformats.org/officeDocument/2006/relationships" r:embed="rId2"/>
        <a:stretch>
          <a:fillRect/>
        </a:stretch>
      </xdr:blipFill>
      <xdr:spPr>
        <a:xfrm>
          <a:off x="6438900" y="190500"/>
          <a:ext cx="2037080" cy="5791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31750</xdr:colOff>
      <xdr:row>1</xdr:row>
      <xdr:rowOff>0</xdr:rowOff>
    </xdr:from>
    <xdr:to>
      <xdr:col>7</xdr:col>
      <xdr:colOff>278344</xdr:colOff>
      <xdr:row>3</xdr:row>
      <xdr:rowOff>177256</xdr:rowOff>
    </xdr:to>
    <xdr:pic>
      <xdr:nvPicPr>
        <xdr:cNvPr id="3" name="Picture 2" descr="A picture containing text, light&#10;&#10;Description automatically generated">
          <a:extLst>
            <a:ext uri="{FF2B5EF4-FFF2-40B4-BE49-F238E27FC236}">
              <a16:creationId xmlns:a16="http://schemas.microsoft.com/office/drawing/2014/main" id="{EF39FA5E-37A8-48AB-8ABD-7E994A87032B}"/>
            </a:ext>
          </a:extLst>
        </xdr:cNvPr>
        <xdr:cNvPicPr/>
      </xdr:nvPicPr>
      <xdr:blipFill>
        <a:blip xmlns:r="http://schemas.openxmlformats.org/officeDocument/2006/relationships" r:embed="rId1"/>
        <a:stretch>
          <a:fillRect/>
        </a:stretch>
      </xdr:blipFill>
      <xdr:spPr>
        <a:xfrm>
          <a:off x="5207000" y="158750"/>
          <a:ext cx="2024594" cy="5709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1422401</xdr:colOff>
      <xdr:row>0</xdr:row>
      <xdr:rowOff>11793</xdr:rowOff>
    </xdr:from>
    <xdr:to>
      <xdr:col>7</xdr:col>
      <xdr:colOff>67674</xdr:colOff>
      <xdr:row>2</xdr:row>
      <xdr:rowOff>194385</xdr:rowOff>
    </xdr:to>
    <xdr:pic>
      <xdr:nvPicPr>
        <xdr:cNvPr id="3" name="Picture 2" descr="A picture containing text, light&#10;&#10;Description automatically generated">
          <a:extLst>
            <a:ext uri="{FF2B5EF4-FFF2-40B4-BE49-F238E27FC236}">
              <a16:creationId xmlns:a16="http://schemas.microsoft.com/office/drawing/2014/main" id="{EDB2E17D-5B52-4B9E-AD01-9EEE965E50D9}"/>
            </a:ext>
          </a:extLst>
        </xdr:cNvPr>
        <xdr:cNvPicPr/>
      </xdr:nvPicPr>
      <xdr:blipFill>
        <a:blip xmlns:r="http://schemas.openxmlformats.org/officeDocument/2006/relationships" r:embed="rId1"/>
        <a:stretch>
          <a:fillRect/>
        </a:stretch>
      </xdr:blipFill>
      <xdr:spPr>
        <a:xfrm>
          <a:off x="5816601" y="11793"/>
          <a:ext cx="2029823" cy="5762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129240</xdr:colOff>
      <xdr:row>1</xdr:row>
      <xdr:rowOff>0</xdr:rowOff>
    </xdr:from>
    <xdr:to>
      <xdr:col>8</xdr:col>
      <xdr:colOff>3398</xdr:colOff>
      <xdr:row>3</xdr:row>
      <xdr:rowOff>193264</xdr:rowOff>
    </xdr:to>
    <xdr:pic>
      <xdr:nvPicPr>
        <xdr:cNvPr id="3" name="Picture 2" descr="A picture containing text, light&#10;&#10;Description automatically generated">
          <a:extLst>
            <a:ext uri="{FF2B5EF4-FFF2-40B4-BE49-F238E27FC236}">
              <a16:creationId xmlns:a16="http://schemas.microsoft.com/office/drawing/2014/main" id="{A8702EE3-34EF-4D67-A98E-FAF0CCC83043}"/>
            </a:ext>
          </a:extLst>
        </xdr:cNvPr>
        <xdr:cNvPicPr/>
      </xdr:nvPicPr>
      <xdr:blipFill>
        <a:blip xmlns:r="http://schemas.openxmlformats.org/officeDocument/2006/relationships" r:embed="rId1"/>
        <a:stretch>
          <a:fillRect/>
        </a:stretch>
      </xdr:blipFill>
      <xdr:spPr>
        <a:xfrm>
          <a:off x="7406340" y="196850"/>
          <a:ext cx="2036333" cy="586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358263</xdr:colOff>
      <xdr:row>0</xdr:row>
      <xdr:rowOff>187739</xdr:rowOff>
    </xdr:from>
    <xdr:to>
      <xdr:col>8</xdr:col>
      <xdr:colOff>646</xdr:colOff>
      <xdr:row>3</xdr:row>
      <xdr:rowOff>191997</xdr:rowOff>
    </xdr:to>
    <xdr:pic>
      <xdr:nvPicPr>
        <xdr:cNvPr id="3" name="Picture 2" descr="A picture containing text, light&#10;&#10;Description automatically generated">
          <a:extLst>
            <a:ext uri="{FF2B5EF4-FFF2-40B4-BE49-F238E27FC236}">
              <a16:creationId xmlns:a16="http://schemas.microsoft.com/office/drawing/2014/main" id="{415FADB0-CCFF-41C8-989C-A74EA194DB9E}"/>
            </a:ext>
          </a:extLst>
        </xdr:cNvPr>
        <xdr:cNvPicPr/>
      </xdr:nvPicPr>
      <xdr:blipFill>
        <a:blip xmlns:r="http://schemas.openxmlformats.org/officeDocument/2006/relationships" r:embed="rId1"/>
        <a:stretch>
          <a:fillRect/>
        </a:stretch>
      </xdr:blipFill>
      <xdr:spPr>
        <a:xfrm>
          <a:off x="6288611" y="187739"/>
          <a:ext cx="2047376" cy="600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219529</xdr:colOff>
      <xdr:row>1</xdr:row>
      <xdr:rowOff>908</xdr:rowOff>
    </xdr:from>
    <xdr:to>
      <xdr:col>8</xdr:col>
      <xdr:colOff>705</xdr:colOff>
      <xdr:row>3</xdr:row>
      <xdr:rowOff>186008</xdr:rowOff>
    </xdr:to>
    <xdr:pic>
      <xdr:nvPicPr>
        <xdr:cNvPr id="3" name="Picture 2" descr="A picture containing text, light&#10;&#10;Description automatically generated">
          <a:extLst>
            <a:ext uri="{FF2B5EF4-FFF2-40B4-BE49-F238E27FC236}">
              <a16:creationId xmlns:a16="http://schemas.microsoft.com/office/drawing/2014/main" id="{62A5DB94-200F-43AC-956E-E39919B98468}"/>
            </a:ext>
          </a:extLst>
        </xdr:cNvPr>
        <xdr:cNvPicPr/>
      </xdr:nvPicPr>
      <xdr:blipFill>
        <a:blip xmlns:r="http://schemas.openxmlformats.org/officeDocument/2006/relationships" r:embed="rId1"/>
        <a:stretch>
          <a:fillRect/>
        </a:stretch>
      </xdr:blipFill>
      <xdr:spPr>
        <a:xfrm>
          <a:off x="6906079" y="197758"/>
          <a:ext cx="2029076" cy="57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440765</xdr:colOff>
      <xdr:row>1</xdr:row>
      <xdr:rowOff>156882</xdr:rowOff>
    </xdr:from>
    <xdr:to>
      <xdr:col>7</xdr:col>
      <xdr:colOff>7536</xdr:colOff>
      <xdr:row>4</xdr:row>
      <xdr:rowOff>182486</xdr:rowOff>
    </xdr:to>
    <xdr:pic>
      <xdr:nvPicPr>
        <xdr:cNvPr id="3" name="Picture 2" descr="A picture containing text, light&#10;&#10;Description automatically generated">
          <a:extLst>
            <a:ext uri="{FF2B5EF4-FFF2-40B4-BE49-F238E27FC236}">
              <a16:creationId xmlns:a16="http://schemas.microsoft.com/office/drawing/2014/main" id="{24B05AB9-39BC-4C30-9602-35CC0166ED6B}"/>
            </a:ext>
          </a:extLst>
        </xdr:cNvPr>
        <xdr:cNvPicPr/>
      </xdr:nvPicPr>
      <xdr:blipFill>
        <a:blip xmlns:r="http://schemas.openxmlformats.org/officeDocument/2006/relationships" r:embed="rId1"/>
        <a:stretch>
          <a:fillRect/>
        </a:stretch>
      </xdr:blipFill>
      <xdr:spPr>
        <a:xfrm>
          <a:off x="5924177" y="313764"/>
          <a:ext cx="2024594" cy="5709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569685</xdr:colOff>
      <xdr:row>0</xdr:row>
      <xdr:rowOff>138793</xdr:rowOff>
    </xdr:from>
    <xdr:to>
      <xdr:col>12</xdr:col>
      <xdr:colOff>181</xdr:colOff>
      <xdr:row>3</xdr:row>
      <xdr:rowOff>187416</xdr:rowOff>
    </xdr:to>
    <xdr:pic>
      <xdr:nvPicPr>
        <xdr:cNvPr id="3" name="Picture 2" descr="A picture containing text, light&#10;&#10;Description automatically generated">
          <a:extLst>
            <a:ext uri="{FF2B5EF4-FFF2-40B4-BE49-F238E27FC236}">
              <a16:creationId xmlns:a16="http://schemas.microsoft.com/office/drawing/2014/main" id="{C1F97251-EB1E-4FA0-B94E-B8A3918D28A9}"/>
            </a:ext>
          </a:extLst>
        </xdr:cNvPr>
        <xdr:cNvPicPr/>
      </xdr:nvPicPr>
      <xdr:blipFill>
        <a:blip xmlns:r="http://schemas.openxmlformats.org/officeDocument/2006/relationships" r:embed="rId1"/>
        <a:stretch>
          <a:fillRect/>
        </a:stretch>
      </xdr:blipFill>
      <xdr:spPr>
        <a:xfrm>
          <a:off x="11904435" y="138793"/>
          <a:ext cx="2040346" cy="5693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532492</xdr:colOff>
      <xdr:row>1</xdr:row>
      <xdr:rowOff>25401</xdr:rowOff>
    </xdr:from>
    <xdr:to>
      <xdr:col>13</xdr:col>
      <xdr:colOff>1211</xdr:colOff>
      <xdr:row>4</xdr:row>
      <xdr:rowOff>364</xdr:rowOff>
    </xdr:to>
    <xdr:pic>
      <xdr:nvPicPr>
        <xdr:cNvPr id="5" name="Picture 4" descr="A picture containing text, light&#10;&#10;Description automatically generated">
          <a:extLst>
            <a:ext uri="{FF2B5EF4-FFF2-40B4-BE49-F238E27FC236}">
              <a16:creationId xmlns:a16="http://schemas.microsoft.com/office/drawing/2014/main" id="{6584D82B-6673-479D-A92C-4D4E165A6B21}"/>
            </a:ext>
          </a:extLst>
        </xdr:cNvPr>
        <xdr:cNvPicPr/>
      </xdr:nvPicPr>
      <xdr:blipFill>
        <a:blip xmlns:r="http://schemas.openxmlformats.org/officeDocument/2006/relationships" r:embed="rId1"/>
        <a:stretch>
          <a:fillRect/>
        </a:stretch>
      </xdr:blipFill>
      <xdr:spPr>
        <a:xfrm>
          <a:off x="11378292" y="222251"/>
          <a:ext cx="2024594" cy="565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205471</xdr:colOff>
      <xdr:row>0</xdr:row>
      <xdr:rowOff>24365</xdr:rowOff>
    </xdr:from>
    <xdr:to>
      <xdr:col>7</xdr:col>
      <xdr:colOff>2127</xdr:colOff>
      <xdr:row>2</xdr:row>
      <xdr:rowOff>194722</xdr:rowOff>
    </xdr:to>
    <xdr:pic>
      <xdr:nvPicPr>
        <xdr:cNvPr id="2" name="Picture 1" descr="A picture containing text, light&#10;&#10;Description automatically generated">
          <a:extLst>
            <a:ext uri="{FF2B5EF4-FFF2-40B4-BE49-F238E27FC236}">
              <a16:creationId xmlns:a16="http://schemas.microsoft.com/office/drawing/2014/main" id="{08335DE7-D0FD-40BC-B026-8FFCEBAA4139}"/>
            </a:ext>
          </a:extLst>
        </xdr:cNvPr>
        <xdr:cNvPicPr/>
      </xdr:nvPicPr>
      <xdr:blipFill>
        <a:blip xmlns:r="http://schemas.openxmlformats.org/officeDocument/2006/relationships" r:embed="rId1"/>
        <a:stretch>
          <a:fillRect/>
        </a:stretch>
      </xdr:blipFill>
      <xdr:spPr>
        <a:xfrm>
          <a:off x="5856971" y="24365"/>
          <a:ext cx="1796417" cy="492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EDFEC-5207-4EEA-8B9F-F189275C7FB0}">
  <sheetPr codeName="Sheet1">
    <pageSetUpPr fitToPage="1"/>
  </sheetPr>
  <dimension ref="B2:D21"/>
  <sheetViews>
    <sheetView tabSelected="1" zoomScaleNormal="100" workbookViewId="0">
      <selection sqref="A1:XFD1048576"/>
    </sheetView>
  </sheetViews>
  <sheetFormatPr defaultColWidth="8.81640625" defaultRowHeight="12.5"/>
  <cols>
    <col min="1" max="1" width="3.7265625" customWidth="1"/>
    <col min="2" max="2" width="16.81640625" bestFit="1" customWidth="1"/>
    <col min="3" max="3" width="60.26953125" bestFit="1" customWidth="1"/>
    <col min="4" max="4" width="25.81640625" customWidth="1"/>
    <col min="5" max="6" width="8.7265625" customWidth="1"/>
  </cols>
  <sheetData>
    <row r="2" spans="2:4" ht="18">
      <c r="B2" s="14" t="s">
        <v>0</v>
      </c>
    </row>
    <row r="4" spans="2:4">
      <c r="B4" s="47" t="s">
        <v>1</v>
      </c>
      <c r="C4" s="15" t="s">
        <v>2</v>
      </c>
      <c r="D4" s="47" t="s">
        <v>3</v>
      </c>
    </row>
    <row r="5" spans="2:4">
      <c r="B5" s="48">
        <v>1</v>
      </c>
      <c r="C5" s="49" t="s">
        <v>938</v>
      </c>
      <c r="D5" s="48" t="s">
        <v>953</v>
      </c>
    </row>
    <row r="6" spans="2:4">
      <c r="B6" s="48">
        <v>3</v>
      </c>
      <c r="C6" s="49" t="s">
        <v>939</v>
      </c>
      <c r="D6" s="48"/>
    </row>
    <row r="7" spans="2:4" ht="25">
      <c r="B7" s="1319">
        <v>4</v>
      </c>
      <c r="C7" s="600" t="s">
        <v>941</v>
      </c>
      <c r="D7" s="1298" t="s">
        <v>955</v>
      </c>
    </row>
    <row r="8" spans="2:4">
      <c r="B8" s="48">
        <v>5</v>
      </c>
      <c r="C8" s="49" t="s">
        <v>940</v>
      </c>
      <c r="D8" s="48" t="s">
        <v>4</v>
      </c>
    </row>
    <row r="9" spans="2:4">
      <c r="B9" s="48">
        <v>6</v>
      </c>
      <c r="C9" s="49" t="s">
        <v>942</v>
      </c>
      <c r="D9" s="48" t="s">
        <v>4</v>
      </c>
    </row>
    <row r="10" spans="2:4">
      <c r="B10" s="48" t="s">
        <v>946</v>
      </c>
      <c r="C10" s="49" t="s">
        <v>947</v>
      </c>
      <c r="D10" s="48"/>
    </row>
    <row r="11" spans="2:4">
      <c r="B11" s="48">
        <v>7</v>
      </c>
      <c r="C11" s="49" t="s">
        <v>948</v>
      </c>
      <c r="D11" s="48" t="s">
        <v>4</v>
      </c>
    </row>
    <row r="12" spans="2:4">
      <c r="B12" s="48">
        <v>8</v>
      </c>
      <c r="C12" s="49" t="s">
        <v>943</v>
      </c>
      <c r="D12" s="48"/>
    </row>
    <row r="13" spans="2:4">
      <c r="B13" s="48">
        <v>11</v>
      </c>
      <c r="C13" s="49" t="s">
        <v>949</v>
      </c>
      <c r="D13" s="48" t="s">
        <v>4</v>
      </c>
    </row>
    <row r="14" spans="2:4" ht="23.5" customHeight="1">
      <c r="B14" s="1319" t="s">
        <v>5</v>
      </c>
      <c r="C14" s="600" t="s">
        <v>950</v>
      </c>
      <c r="D14" s="1298" t="s">
        <v>954</v>
      </c>
    </row>
    <row r="15" spans="2:4">
      <c r="B15" s="48">
        <v>21</v>
      </c>
      <c r="C15" s="49" t="s">
        <v>6</v>
      </c>
      <c r="D15" s="48" t="s">
        <v>4</v>
      </c>
    </row>
    <row r="16" spans="2:4">
      <c r="B16" s="1299" t="s">
        <v>585</v>
      </c>
      <c r="C16" s="50" t="s">
        <v>587</v>
      </c>
      <c r="D16" s="48"/>
    </row>
    <row r="17" spans="2:4">
      <c r="B17" s="1299" t="s">
        <v>586</v>
      </c>
      <c r="C17" s="50" t="s">
        <v>588</v>
      </c>
      <c r="D17" s="48"/>
    </row>
    <row r="18" spans="2:4">
      <c r="B18" s="48">
        <v>29</v>
      </c>
      <c r="C18" s="49" t="s">
        <v>673</v>
      </c>
      <c r="D18" s="48" t="s">
        <v>953</v>
      </c>
    </row>
    <row r="19" spans="2:4">
      <c r="B19" s="48">
        <v>30</v>
      </c>
      <c r="C19" s="49" t="s">
        <v>944</v>
      </c>
      <c r="D19" s="48" t="s">
        <v>953</v>
      </c>
    </row>
    <row r="20" spans="2:4">
      <c r="B20" s="48">
        <v>31</v>
      </c>
      <c r="C20" s="49" t="s">
        <v>945</v>
      </c>
      <c r="D20" s="48" t="s">
        <v>953</v>
      </c>
    </row>
    <row r="21" spans="2:4">
      <c r="B21" s="48" t="s">
        <v>951</v>
      </c>
      <c r="C21" s="1318" t="s">
        <v>947</v>
      </c>
      <c r="D21" s="48"/>
    </row>
  </sheetData>
  <pageMargins left="0.74803149606299213" right="0.74803149606299213" top="0.98425196850393704" bottom="0.98425196850393704" header="0.51181102362204722" footer="0.51181102362204722"/>
  <pageSetup paperSize="8" orientation="landscape" r:id="rId1"/>
  <headerFooter>
    <oddFooter>&amp;RRegulatory Accounts - M tables 2010-11 v1.2&amp;L&amp;1#&amp;"Arial"&amp;11&amp;K000000SW Internal Commercial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3:N42"/>
  <sheetViews>
    <sheetView zoomScaleNormal="100" workbookViewId="0">
      <selection sqref="A1:XFD1048576"/>
    </sheetView>
  </sheetViews>
  <sheetFormatPr defaultColWidth="9.1796875" defaultRowHeight="12.5"/>
  <cols>
    <col min="1" max="1" width="6" style="359" customWidth="1"/>
    <col min="2" max="2" width="55.453125" style="357" bestFit="1" customWidth="1"/>
    <col min="3" max="4" width="9.7265625" style="357" customWidth="1"/>
    <col min="5" max="5" width="6.26953125" style="357" customWidth="1"/>
    <col min="6" max="6" width="11.26953125" style="357" bestFit="1" customWidth="1"/>
    <col min="7" max="7" width="11.26953125" style="357" customWidth="1"/>
    <col min="8" max="9" width="9.453125" style="357" customWidth="1"/>
    <col min="10" max="16384" width="9.1796875" style="357"/>
  </cols>
  <sheetData>
    <row r="3" spans="1:14" ht="15.5">
      <c r="A3" s="981" t="s">
        <v>14</v>
      </c>
    </row>
    <row r="4" spans="1:14" ht="15.5">
      <c r="A4" s="981" t="s">
        <v>917</v>
      </c>
    </row>
    <row r="5" spans="1:14" ht="13" thickBot="1"/>
    <row r="6" spans="1:14" ht="13">
      <c r="A6" s="978" t="s">
        <v>15</v>
      </c>
      <c r="B6" s="979" t="s">
        <v>16</v>
      </c>
      <c r="C6" s="980" t="s">
        <v>17</v>
      </c>
      <c r="D6" s="1554" t="s">
        <v>762</v>
      </c>
      <c r="F6" s="1556" t="s">
        <v>557</v>
      </c>
      <c r="G6" s="1558" t="s">
        <v>559</v>
      </c>
      <c r="K6" s="16"/>
      <c r="L6" s="16"/>
      <c r="M6" s="16"/>
      <c r="N6" s="16"/>
    </row>
    <row r="7" spans="1:14" ht="13.5" thickBot="1">
      <c r="A7" s="1004"/>
      <c r="B7" s="1005"/>
      <c r="C7" s="1006"/>
      <c r="D7" s="1555"/>
      <c r="F7" s="1557"/>
      <c r="G7" s="1559"/>
      <c r="I7" s="1325"/>
      <c r="K7" s="16"/>
      <c r="L7" s="16"/>
      <c r="M7" s="16"/>
      <c r="N7" s="16"/>
    </row>
    <row r="8" spans="1:14" ht="13" thickBot="1">
      <c r="A8" s="357"/>
      <c r="K8" s="16"/>
      <c r="L8" s="16"/>
      <c r="M8" s="16"/>
      <c r="N8" s="16"/>
    </row>
    <row r="9" spans="1:14" ht="13.5" thickBot="1">
      <c r="A9" s="508"/>
      <c r="B9" s="509" t="s">
        <v>583</v>
      </c>
      <c r="C9" s="509"/>
      <c r="D9" s="510"/>
      <c r="K9" s="16"/>
      <c r="L9" s="16"/>
      <c r="M9" s="16"/>
      <c r="N9" s="16"/>
    </row>
    <row r="10" spans="1:14">
      <c r="A10" s="982" t="s">
        <v>288</v>
      </c>
      <c r="B10" s="983" t="s">
        <v>58</v>
      </c>
      <c r="C10" s="984" t="s">
        <v>23</v>
      </c>
      <c r="D10" s="985" t="s">
        <v>116</v>
      </c>
      <c r="F10" s="1111">
        <v>3.4550000000000001</v>
      </c>
      <c r="G10" s="1112">
        <v>3.7730000000000001</v>
      </c>
      <c r="K10" s="16"/>
      <c r="L10" s="16"/>
      <c r="M10" s="16"/>
      <c r="N10" s="16"/>
    </row>
    <row r="11" spans="1:14">
      <c r="A11" s="982" t="s">
        <v>289</v>
      </c>
      <c r="B11" s="983" t="s">
        <v>290</v>
      </c>
      <c r="C11" s="984" t="s">
        <v>23</v>
      </c>
      <c r="D11" s="985" t="s">
        <v>116</v>
      </c>
      <c r="F11" s="986">
        <v>55.252000000000002</v>
      </c>
      <c r="G11" s="987">
        <v>44.762</v>
      </c>
      <c r="K11" s="16"/>
      <c r="L11" s="16"/>
      <c r="M11" s="16"/>
      <c r="N11" s="16"/>
    </row>
    <row r="12" spans="1:14">
      <c r="A12" s="982" t="s">
        <v>291</v>
      </c>
      <c r="B12" s="983" t="s">
        <v>292</v>
      </c>
      <c r="C12" s="984" t="s">
        <v>23</v>
      </c>
      <c r="D12" s="985" t="s">
        <v>116</v>
      </c>
      <c r="F12" s="986">
        <v>0</v>
      </c>
      <c r="G12" s="987">
        <v>0</v>
      </c>
      <c r="K12" s="16"/>
      <c r="L12" s="16"/>
      <c r="M12" s="16"/>
      <c r="N12" s="16"/>
    </row>
    <row r="13" spans="1:14">
      <c r="A13" s="982" t="s">
        <v>293</v>
      </c>
      <c r="B13" s="983" t="s">
        <v>294</v>
      </c>
      <c r="C13" s="984" t="s">
        <v>23</v>
      </c>
      <c r="D13" s="985" t="s">
        <v>116</v>
      </c>
      <c r="F13" s="986">
        <v>11.591000000000001</v>
      </c>
      <c r="G13" s="987">
        <v>14.423</v>
      </c>
      <c r="H13" s="358"/>
      <c r="I13" s="420"/>
      <c r="K13" s="16"/>
      <c r="L13" s="16"/>
      <c r="M13" s="16"/>
      <c r="N13" s="16"/>
    </row>
    <row r="14" spans="1:14">
      <c r="A14" s="982" t="s">
        <v>295</v>
      </c>
      <c r="B14" s="988" t="s">
        <v>296</v>
      </c>
      <c r="C14" s="984" t="s">
        <v>23</v>
      </c>
      <c r="D14" s="985" t="s">
        <v>116</v>
      </c>
      <c r="F14" s="986">
        <v>0</v>
      </c>
      <c r="G14" s="987">
        <v>0</v>
      </c>
      <c r="I14" s="420"/>
      <c r="K14" s="16"/>
      <c r="L14" s="16"/>
      <c r="M14" s="16"/>
      <c r="N14" s="16"/>
    </row>
    <row r="15" spans="1:14">
      <c r="A15" s="982" t="s">
        <v>297</v>
      </c>
      <c r="B15" s="988" t="s">
        <v>298</v>
      </c>
      <c r="C15" s="984" t="s">
        <v>23</v>
      </c>
      <c r="D15" s="985" t="s">
        <v>116</v>
      </c>
      <c r="F15" s="986">
        <v>40.79</v>
      </c>
      <c r="G15" s="987">
        <v>69.986000000000004</v>
      </c>
      <c r="I15" s="420"/>
      <c r="K15" s="16"/>
      <c r="L15" s="16"/>
      <c r="M15" s="16"/>
      <c r="N15" s="16"/>
    </row>
    <row r="16" spans="1:14">
      <c r="A16" s="982" t="s">
        <v>299</v>
      </c>
      <c r="B16" s="988" t="s">
        <v>300</v>
      </c>
      <c r="C16" s="984" t="s">
        <v>23</v>
      </c>
      <c r="D16" s="985" t="s">
        <v>116</v>
      </c>
      <c r="F16" s="986">
        <v>-19.077000000000002</v>
      </c>
      <c r="G16" s="987">
        <v>-6.4729999999999999</v>
      </c>
      <c r="I16" s="420"/>
      <c r="K16" s="16"/>
      <c r="L16" s="16"/>
      <c r="M16" s="16"/>
      <c r="N16" s="16"/>
    </row>
    <row r="17" spans="1:14">
      <c r="A17" s="982" t="s">
        <v>12</v>
      </c>
      <c r="B17" s="988" t="s">
        <v>301</v>
      </c>
      <c r="C17" s="984" t="s">
        <v>23</v>
      </c>
      <c r="D17" s="985" t="s">
        <v>116</v>
      </c>
      <c r="F17" s="986">
        <v>-0.47099999999999997</v>
      </c>
      <c r="G17" s="987">
        <v>-60.728999999999999</v>
      </c>
      <c r="I17" s="420"/>
      <c r="K17" s="16"/>
      <c r="L17" s="16"/>
      <c r="M17" s="16"/>
      <c r="N17" s="16"/>
    </row>
    <row r="18" spans="1:14">
      <c r="A18" s="982" t="s">
        <v>302</v>
      </c>
      <c r="B18" s="988" t="s">
        <v>303</v>
      </c>
      <c r="C18" s="984" t="s">
        <v>23</v>
      </c>
      <c r="D18" s="985" t="s">
        <v>116</v>
      </c>
      <c r="F18" s="986">
        <v>0</v>
      </c>
      <c r="G18" s="987">
        <v>0</v>
      </c>
      <c r="I18" s="420"/>
      <c r="K18" s="16"/>
      <c r="L18" s="16"/>
      <c r="M18" s="16"/>
      <c r="N18" s="16"/>
    </row>
    <row r="19" spans="1:14">
      <c r="A19" s="982" t="s">
        <v>304</v>
      </c>
      <c r="B19" s="988" t="s">
        <v>305</v>
      </c>
      <c r="C19" s="984" t="s">
        <v>23</v>
      </c>
      <c r="D19" s="985" t="s">
        <v>116</v>
      </c>
      <c r="F19" s="986">
        <v>-105.312</v>
      </c>
      <c r="G19" s="987">
        <v>-105.247</v>
      </c>
      <c r="I19" s="420"/>
      <c r="K19" s="16"/>
      <c r="L19" s="16"/>
      <c r="M19" s="16"/>
      <c r="N19" s="16"/>
    </row>
    <row r="20" spans="1:14">
      <c r="A20" s="982" t="s">
        <v>13</v>
      </c>
      <c r="B20" s="988" t="s">
        <v>306</v>
      </c>
      <c r="C20" s="984" t="s">
        <v>23</v>
      </c>
      <c r="D20" s="985" t="s">
        <v>116</v>
      </c>
      <c r="F20" s="986">
        <v>-34.308</v>
      </c>
      <c r="G20" s="987">
        <v>-32.799999999999997</v>
      </c>
      <c r="I20" s="420"/>
      <c r="K20" s="16"/>
      <c r="L20" s="16"/>
      <c r="M20" s="16"/>
      <c r="N20" s="16"/>
    </row>
    <row r="21" spans="1:14">
      <c r="A21" s="982" t="s">
        <v>307</v>
      </c>
      <c r="B21" s="988" t="s">
        <v>308</v>
      </c>
      <c r="C21" s="984" t="s">
        <v>23</v>
      </c>
      <c r="D21" s="985" t="s">
        <v>116</v>
      </c>
      <c r="F21" s="986">
        <v>-220.30700000000002</v>
      </c>
      <c r="G21" s="987">
        <v>-211.26400000000001</v>
      </c>
      <c r="K21" s="16"/>
      <c r="L21" s="16"/>
      <c r="M21" s="16"/>
      <c r="N21" s="16"/>
    </row>
    <row r="22" spans="1:14">
      <c r="A22" s="982" t="s">
        <v>309</v>
      </c>
      <c r="B22" s="988" t="s">
        <v>582</v>
      </c>
      <c r="C22" s="984" t="s">
        <v>23</v>
      </c>
      <c r="D22" s="985" t="s">
        <v>36</v>
      </c>
      <c r="F22" s="989">
        <f>SUM(F10:F21)</f>
        <v>-268.387</v>
      </c>
      <c r="G22" s="990">
        <f>SUM(G10:G21)</f>
        <v>-283.56899999999996</v>
      </c>
      <c r="K22" s="16"/>
      <c r="L22" s="16"/>
      <c r="M22" s="16"/>
      <c r="N22" s="16"/>
    </row>
    <row r="23" spans="1:14">
      <c r="A23" s="982" t="s">
        <v>580</v>
      </c>
      <c r="B23" s="988" t="s">
        <v>579</v>
      </c>
      <c r="C23" s="984" t="s">
        <v>23</v>
      </c>
      <c r="D23" s="985" t="s">
        <v>116</v>
      </c>
      <c r="F23" s="991">
        <v>-12.266999999999999</v>
      </c>
      <c r="G23" s="992">
        <v>-11.141</v>
      </c>
      <c r="K23" s="16"/>
      <c r="L23" s="16"/>
      <c r="M23" s="16"/>
      <c r="N23" s="16"/>
    </row>
    <row r="24" spans="1:14" ht="13" thickBot="1">
      <c r="A24" s="993" t="s">
        <v>581</v>
      </c>
      <c r="B24" s="994" t="s">
        <v>583</v>
      </c>
      <c r="C24" s="995" t="s">
        <v>23</v>
      </c>
      <c r="D24" s="996" t="s">
        <v>36</v>
      </c>
      <c r="F24" s="997">
        <f>SUM(F22:F23)</f>
        <v>-280.654</v>
      </c>
      <c r="G24" s="998">
        <f>SUM(G22:G23)</f>
        <v>-294.70999999999998</v>
      </c>
      <c r="K24" s="16"/>
      <c r="L24" s="16"/>
      <c r="M24" s="16"/>
      <c r="N24" s="16"/>
    </row>
    <row r="25" spans="1:14" ht="13.5" thickBot="1">
      <c r="B25" s="360"/>
      <c r="C25" s="360"/>
      <c r="D25" s="360"/>
      <c r="F25" s="360"/>
      <c r="G25" s="360"/>
      <c r="K25" s="16"/>
      <c r="L25" s="16"/>
      <c r="M25" s="16"/>
      <c r="N25" s="16"/>
    </row>
    <row r="26" spans="1:14" ht="13.5" thickBot="1">
      <c r="A26" s="508"/>
      <c r="B26" s="509" t="s">
        <v>862</v>
      </c>
      <c r="C26" s="509"/>
      <c r="D26" s="510"/>
      <c r="K26" s="16"/>
      <c r="L26" s="16"/>
      <c r="M26" s="16"/>
      <c r="N26" s="16"/>
    </row>
    <row r="27" spans="1:14">
      <c r="A27" s="1063" t="s">
        <v>581</v>
      </c>
      <c r="B27" s="999" t="s">
        <v>577</v>
      </c>
      <c r="C27" s="1000" t="s">
        <v>23</v>
      </c>
      <c r="D27" s="1001" t="s">
        <v>116</v>
      </c>
      <c r="F27" s="1402">
        <v>-219.35399999999998</v>
      </c>
      <c r="G27" s="1403">
        <v>-228.80999999999997</v>
      </c>
      <c r="I27" s="358"/>
      <c r="K27" s="16"/>
      <c r="L27" s="71"/>
      <c r="M27" s="16"/>
      <c r="N27" s="16"/>
    </row>
    <row r="28" spans="1:14">
      <c r="A28" s="1064" t="s">
        <v>860</v>
      </c>
      <c r="B28" s="361" t="s">
        <v>578</v>
      </c>
      <c r="C28" s="984" t="s">
        <v>23</v>
      </c>
      <c r="D28" s="985" t="s">
        <v>116</v>
      </c>
      <c r="F28" s="1002">
        <v>-61.3</v>
      </c>
      <c r="G28" s="1003">
        <v>-65.900000000000006</v>
      </c>
      <c r="K28" s="16"/>
      <c r="L28" s="71"/>
      <c r="M28" s="16"/>
      <c r="N28" s="16"/>
    </row>
    <row r="29" spans="1:14" ht="13" thickBot="1">
      <c r="A29" s="1007" t="s">
        <v>861</v>
      </c>
      <c r="B29" s="994" t="s">
        <v>583</v>
      </c>
      <c r="C29" s="995" t="s">
        <v>23</v>
      </c>
      <c r="D29" s="1008" t="s">
        <v>36</v>
      </c>
      <c r="F29" s="997">
        <f>SUM(F27:F28)</f>
        <v>-280.654</v>
      </c>
      <c r="G29" s="998">
        <f>SUM(G27:G28)</f>
        <v>-294.70999999999998</v>
      </c>
    </row>
    <row r="30" spans="1:14" ht="13" thickBot="1">
      <c r="A30" s="1330"/>
      <c r="B30" s="1331"/>
      <c r="C30" s="1332"/>
      <c r="D30" s="1333"/>
    </row>
    <row r="31" spans="1:14" ht="13.5" thickBot="1">
      <c r="A31" s="508"/>
      <c r="B31" s="509" t="s">
        <v>972</v>
      </c>
      <c r="C31" s="509"/>
      <c r="D31" s="510"/>
    </row>
    <row r="32" spans="1:14">
      <c r="A32" s="1334" t="s">
        <v>969</v>
      </c>
      <c r="B32" s="1335" t="s">
        <v>970</v>
      </c>
      <c r="C32" s="984" t="s">
        <v>23</v>
      </c>
      <c r="D32" s="985" t="s">
        <v>116</v>
      </c>
      <c r="F32" s="1402">
        <v>0</v>
      </c>
      <c r="G32" s="1403">
        <v>-31.827999999999918</v>
      </c>
    </row>
    <row r="33" spans="1:7" ht="13" thickBot="1">
      <c r="A33" s="1007" t="s">
        <v>971</v>
      </c>
      <c r="B33" s="994" t="s">
        <v>583</v>
      </c>
      <c r="C33" s="995" t="s">
        <v>23</v>
      </c>
      <c r="D33" s="1008" t="s">
        <v>36</v>
      </c>
      <c r="F33" s="997">
        <f>F29+F32</f>
        <v>-280.654</v>
      </c>
      <c r="G33" s="998">
        <f>G29+G32</f>
        <v>-326.5379999999999</v>
      </c>
    </row>
    <row r="34" spans="1:7">
      <c r="A34" s="1336"/>
      <c r="B34" s="1337"/>
      <c r="C34" s="1332"/>
      <c r="D34" s="1332"/>
    </row>
    <row r="35" spans="1:7" ht="13" thickBot="1">
      <c r="F35" s="358"/>
      <c r="G35" s="358"/>
    </row>
    <row r="36" spans="1:7">
      <c r="A36" s="478"/>
      <c r="B36" s="479"/>
      <c r="C36" s="479"/>
      <c r="D36" s="479"/>
      <c r="E36" s="479"/>
      <c r="F36" s="479"/>
      <c r="G36" s="480"/>
    </row>
    <row r="37" spans="1:7">
      <c r="A37" s="481" t="s">
        <v>724</v>
      </c>
      <c r="B37" s="482"/>
      <c r="C37" s="482"/>
      <c r="D37" s="483" t="s">
        <v>725</v>
      </c>
      <c r="E37" s="241"/>
      <c r="F37" s="241"/>
      <c r="G37" s="484"/>
    </row>
    <row r="38" spans="1:7">
      <c r="A38" s="485"/>
      <c r="B38" s="482"/>
      <c r="C38" s="482"/>
      <c r="D38" s="482"/>
      <c r="E38" s="241"/>
      <c r="F38" s="241"/>
      <c r="G38" s="484"/>
    </row>
    <row r="39" spans="1:7">
      <c r="A39" s="481" t="s">
        <v>726</v>
      </c>
      <c r="B39" s="482"/>
      <c r="C39" s="482"/>
      <c r="D39" s="483" t="s">
        <v>725</v>
      </c>
      <c r="E39" s="241"/>
      <c r="F39" s="241"/>
      <c r="G39" s="484"/>
    </row>
    <row r="40" spans="1:7">
      <c r="A40" s="485"/>
      <c r="B40" s="482"/>
      <c r="C40" s="482"/>
      <c r="D40" s="482"/>
      <c r="E40" s="241"/>
      <c r="F40" s="241"/>
      <c r="G40" s="484"/>
    </row>
    <row r="41" spans="1:7">
      <c r="A41" s="481" t="s">
        <v>727</v>
      </c>
      <c r="B41" s="482"/>
      <c r="C41" s="482"/>
      <c r="D41" s="486"/>
      <c r="E41" s="241"/>
      <c r="F41" s="241"/>
      <c r="G41" s="484"/>
    </row>
    <row r="42" spans="1:7" ht="13" thickBot="1">
      <c r="A42" s="487"/>
      <c r="B42" s="488"/>
      <c r="C42" s="488"/>
      <c r="D42" s="488"/>
      <c r="E42" s="488"/>
      <c r="F42" s="488"/>
      <c r="G42" s="489"/>
    </row>
  </sheetData>
  <mergeCells count="3">
    <mergeCell ref="D6:D7"/>
    <mergeCell ref="F6:F7"/>
    <mergeCell ref="G6:G7"/>
  </mergeCells>
  <pageMargins left="0.39370078740157483" right="0.39370078740157483" top="0.39370078740157483" bottom="0.39370078740157483" header="0.19685039370078741" footer="0.19685039370078741"/>
  <pageSetup paperSize="9" orientation="landscape" r:id="rId1"/>
  <headerFooter alignWithMargins="0">
    <oddFooter>&amp;L&amp;"Calibri"&amp;11&amp;K000000&amp;8&amp;Z&amp;F_x000D_&amp;1#&amp;"Arial"&amp;11&amp;K000000SW Internal Commercial</oddFooter>
  </headerFooter>
  <ignoredErrors>
    <ignoredError sqref="F28:G2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C86"/>
  <sheetViews>
    <sheetView zoomScaleNormal="100" workbookViewId="0">
      <selection sqref="A1:XFD1048576"/>
    </sheetView>
  </sheetViews>
  <sheetFormatPr defaultColWidth="9.1796875" defaultRowHeight="12.5"/>
  <cols>
    <col min="1" max="1" width="9.1796875" style="608"/>
    <col min="2" max="2" width="75.7265625" style="608" customWidth="1"/>
    <col min="3" max="3" width="9.1796875" style="608"/>
    <col min="4" max="4" width="10" style="608" customWidth="1"/>
    <col min="5" max="5" width="3.26953125" style="608" customWidth="1"/>
    <col min="6" max="6" width="30.453125" style="609" customWidth="1"/>
    <col min="7" max="7" width="6.7265625" style="608" customWidth="1"/>
    <col min="8" max="9" width="14.26953125" style="609" customWidth="1"/>
    <col min="10" max="10" width="14.453125" style="609" customWidth="1"/>
    <col min="11" max="11" width="3.453125" style="608" customWidth="1"/>
    <col min="12" max="12" width="18" style="609" customWidth="1"/>
    <col min="13" max="13" width="3.1796875" style="608" customWidth="1"/>
    <col min="14" max="14" width="16" style="609" customWidth="1"/>
    <col min="15" max="15" width="3.1796875" style="608" customWidth="1"/>
    <col min="16" max="16" width="14.26953125" style="609" customWidth="1"/>
    <col min="17" max="17" width="2.453125" style="608" customWidth="1"/>
    <col min="18" max="20" width="14.26953125" style="609" customWidth="1"/>
    <col min="21" max="21" width="4.26953125" style="608" customWidth="1"/>
    <col min="22" max="22" width="14.26953125" style="609" customWidth="1"/>
    <col min="23" max="23" width="4.81640625" style="608" customWidth="1"/>
    <col min="24" max="24" width="15.26953125" style="609" customWidth="1"/>
    <col min="25" max="25" width="7.7265625" style="608" customWidth="1"/>
    <col min="26" max="26" width="3.1796875" style="608" customWidth="1"/>
    <col min="27" max="27" width="9.1796875" style="131" customWidth="1"/>
    <col min="28" max="16384" width="9.1796875" style="608"/>
  </cols>
  <sheetData>
    <row r="2" spans="1:27" ht="13">
      <c r="A2" s="607"/>
    </row>
    <row r="3" spans="1:27" ht="15.5">
      <c r="A3" s="610" t="s">
        <v>14</v>
      </c>
      <c r="B3" s="611"/>
      <c r="C3" s="612"/>
      <c r="D3" s="612"/>
      <c r="E3" s="612"/>
      <c r="F3" s="613"/>
      <c r="G3" s="612"/>
      <c r="H3" s="613"/>
      <c r="I3" s="613"/>
      <c r="J3" s="613"/>
      <c r="K3" s="612"/>
      <c r="L3" s="613"/>
      <c r="X3" s="613"/>
      <c r="Y3" s="612"/>
    </row>
    <row r="4" spans="1:27" ht="15.5">
      <c r="A4" s="835" t="s">
        <v>310</v>
      </c>
      <c r="B4" s="614"/>
      <c r="C4" s="614"/>
      <c r="D4" s="614"/>
      <c r="E4" s="614"/>
      <c r="F4" s="615"/>
      <c r="G4" s="614"/>
      <c r="H4" s="613"/>
      <c r="I4" s="613"/>
      <c r="J4" s="613"/>
      <c r="K4" s="612"/>
      <c r="L4" s="613"/>
      <c r="M4" s="612"/>
      <c r="N4" s="613"/>
      <c r="O4" s="612"/>
      <c r="P4" s="613"/>
      <c r="Q4" s="612"/>
      <c r="R4" s="613"/>
      <c r="S4" s="613"/>
      <c r="T4" s="613"/>
      <c r="U4" s="612"/>
      <c r="V4" s="613"/>
      <c r="W4" s="612"/>
      <c r="X4" s="613"/>
      <c r="Y4" s="612"/>
    </row>
    <row r="5" spans="1:27" ht="13">
      <c r="A5" s="616"/>
      <c r="B5" s="614"/>
      <c r="C5" s="614"/>
      <c r="D5" s="614"/>
      <c r="E5" s="614"/>
      <c r="F5" s="615"/>
      <c r="G5" s="614"/>
      <c r="H5" s="613"/>
      <c r="I5" s="613"/>
      <c r="J5" s="613"/>
      <c r="K5" s="612"/>
      <c r="L5" s="613"/>
      <c r="M5" s="612"/>
      <c r="N5" s="613"/>
      <c r="O5" s="612"/>
      <c r="P5" s="613"/>
      <c r="Q5" s="612"/>
      <c r="R5" s="613"/>
      <c r="S5" s="613"/>
      <c r="T5" s="613"/>
      <c r="U5" s="612"/>
      <c r="V5" s="613"/>
      <c r="W5" s="612"/>
      <c r="X5" s="613"/>
      <c r="Y5" s="612"/>
    </row>
    <row r="6" spans="1:27" ht="13">
      <c r="A6" s="616"/>
      <c r="B6" s="614"/>
      <c r="C6" s="614"/>
      <c r="D6" s="614"/>
      <c r="E6" s="614" t="s">
        <v>311</v>
      </c>
      <c r="F6" s="1560" t="str">
        <f>reportyear</f>
        <v>2021-22</v>
      </c>
      <c r="G6" s="1561"/>
      <c r="H6" s="1561"/>
      <c r="I6" s="1561"/>
      <c r="J6" s="1561"/>
      <c r="K6" s="1561"/>
      <c r="L6" s="1561"/>
      <c r="M6" s="1561"/>
      <c r="N6" s="1561"/>
      <c r="O6" s="1561"/>
      <c r="P6" s="1561"/>
      <c r="Q6" s="1561"/>
      <c r="R6" s="1561"/>
      <c r="S6" s="1561"/>
      <c r="T6" s="1561"/>
      <c r="U6" s="1561"/>
      <c r="V6" s="1561"/>
      <c r="W6" s="1561"/>
      <c r="X6" s="1561"/>
      <c r="Y6" s="1561"/>
    </row>
    <row r="7" spans="1:27" s="623" customFormat="1" ht="13" thickBot="1">
      <c r="A7" s="617"/>
      <c r="B7" s="617"/>
      <c r="C7" s="617"/>
      <c r="D7" s="617"/>
      <c r="E7" s="617"/>
      <c r="F7" s="618">
        <v>1</v>
      </c>
      <c r="G7" s="619"/>
      <c r="H7" s="620">
        <v>2</v>
      </c>
      <c r="I7" s="620">
        <v>3</v>
      </c>
      <c r="J7" s="620">
        <v>4</v>
      </c>
      <c r="K7" s="1483"/>
      <c r="L7" s="1483">
        <v>5</v>
      </c>
      <c r="M7" s="1483"/>
      <c r="N7" s="1483">
        <v>6</v>
      </c>
      <c r="O7" s="1483"/>
      <c r="P7" s="1483">
        <v>7</v>
      </c>
      <c r="Q7" s="1483"/>
      <c r="R7" s="1483">
        <v>8</v>
      </c>
      <c r="S7" s="1483">
        <v>9</v>
      </c>
      <c r="T7" s="1483">
        <v>10</v>
      </c>
      <c r="U7" s="1483"/>
      <c r="V7" s="1483">
        <v>11</v>
      </c>
      <c r="W7" s="621"/>
      <c r="X7" s="1484">
        <v>12</v>
      </c>
      <c r="Y7" s="622">
        <v>13</v>
      </c>
      <c r="AA7" s="150"/>
    </row>
    <row r="8" spans="1:27" ht="13.5" thickBot="1">
      <c r="A8" s="612"/>
      <c r="B8" s="612"/>
      <c r="C8" s="612"/>
      <c r="D8" s="612"/>
      <c r="E8" s="612"/>
      <c r="F8" s="624" t="s">
        <v>312</v>
      </c>
      <c r="G8" s="612"/>
      <c r="H8" s="625"/>
      <c r="I8" s="626"/>
      <c r="J8" s="627"/>
      <c r="K8" s="636"/>
      <c r="L8" s="628"/>
      <c r="M8" s="629"/>
      <c r="N8" s="628"/>
      <c r="O8" s="636" t="s">
        <v>313</v>
      </c>
      <c r="P8" s="628"/>
      <c r="Q8" s="629"/>
      <c r="R8" s="628"/>
      <c r="S8" s="628"/>
      <c r="T8" s="628"/>
      <c r="U8" s="629"/>
      <c r="V8" s="630"/>
      <c r="W8" s="631"/>
      <c r="X8" s="632"/>
      <c r="Y8" s="633"/>
    </row>
    <row r="9" spans="1:27" ht="13.5" thickBot="1">
      <c r="A9" s="634"/>
      <c r="B9" s="612"/>
      <c r="C9" s="612"/>
      <c r="D9" s="612"/>
      <c r="E9" s="612"/>
      <c r="F9" s="635"/>
      <c r="G9" s="612"/>
      <c r="H9" s="1565" t="s">
        <v>314</v>
      </c>
      <c r="I9" s="1566"/>
      <c r="J9" s="1566"/>
      <c r="K9" s="1566"/>
      <c r="L9" s="1566"/>
      <c r="M9" s="637"/>
      <c r="N9" s="638"/>
      <c r="O9" s="614"/>
      <c r="P9" s="1565" t="s">
        <v>315</v>
      </c>
      <c r="Q9" s="1566"/>
      <c r="R9" s="1566"/>
      <c r="S9" s="1566"/>
      <c r="T9" s="1567"/>
      <c r="U9" s="639"/>
      <c r="V9" s="640"/>
      <c r="W9" s="631"/>
      <c r="X9" s="641"/>
      <c r="Y9" s="642"/>
    </row>
    <row r="10" spans="1:27" ht="13.5" thickBot="1">
      <c r="A10" s="643" t="s">
        <v>15</v>
      </c>
      <c r="B10" s="644" t="s">
        <v>16</v>
      </c>
      <c r="C10" s="645" t="s">
        <v>17</v>
      </c>
      <c r="D10" s="646" t="s">
        <v>18</v>
      </c>
      <c r="E10" s="612"/>
      <c r="F10" s="1568" t="s">
        <v>21</v>
      </c>
      <c r="G10" s="612"/>
      <c r="H10" s="1562" t="s">
        <v>316</v>
      </c>
      <c r="I10" s="1563"/>
      <c r="J10" s="1564"/>
      <c r="K10" s="612"/>
      <c r="L10" s="647" t="s">
        <v>253</v>
      </c>
      <c r="M10" s="631"/>
      <c r="N10" s="655" t="s">
        <v>317</v>
      </c>
      <c r="O10" s="614"/>
      <c r="P10" s="647" t="s">
        <v>318</v>
      </c>
      <c r="Q10" s="648"/>
      <c r="R10" s="1571" t="s">
        <v>319</v>
      </c>
      <c r="S10" s="1572"/>
      <c r="T10" s="1573"/>
      <c r="U10" s="614"/>
      <c r="V10" s="647" t="s">
        <v>253</v>
      </c>
      <c r="W10" s="614"/>
      <c r="X10" s="649" t="s">
        <v>253</v>
      </c>
      <c r="Y10" s="650"/>
    </row>
    <row r="11" spans="1:27" ht="13">
      <c r="A11" s="651" t="s">
        <v>320</v>
      </c>
      <c r="B11" s="652"/>
      <c r="C11" s="653"/>
      <c r="D11" s="654" t="s">
        <v>19</v>
      </c>
      <c r="E11" s="612"/>
      <c r="F11" s="1569"/>
      <c r="G11" s="612"/>
      <c r="H11" s="1576" t="s">
        <v>321</v>
      </c>
      <c r="I11" s="1578" t="s">
        <v>322</v>
      </c>
      <c r="J11" s="1574" t="s">
        <v>21</v>
      </c>
      <c r="K11" s="612"/>
      <c r="L11" s="656" t="s">
        <v>323</v>
      </c>
      <c r="M11" s="657"/>
      <c r="N11" s="656" t="s">
        <v>20</v>
      </c>
      <c r="O11" s="614"/>
      <c r="P11" s="656" t="s">
        <v>324</v>
      </c>
      <c r="Q11" s="657"/>
      <c r="R11" s="1580" t="s">
        <v>327</v>
      </c>
      <c r="S11" s="658" t="s">
        <v>325</v>
      </c>
      <c r="T11" s="1582" t="s">
        <v>21</v>
      </c>
      <c r="U11" s="657"/>
      <c r="V11" s="656" t="s">
        <v>326</v>
      </c>
      <c r="W11" s="657"/>
      <c r="X11" s="659" t="s">
        <v>326</v>
      </c>
      <c r="Y11" s="660"/>
    </row>
    <row r="12" spans="1:27" ht="13.5" thickBot="1">
      <c r="A12" s="661"/>
      <c r="B12" s="662"/>
      <c r="C12" s="663"/>
      <c r="D12" s="664"/>
      <c r="E12" s="612"/>
      <c r="F12" s="1570"/>
      <c r="G12" s="612"/>
      <c r="H12" s="1577"/>
      <c r="I12" s="1579"/>
      <c r="J12" s="1575"/>
      <c r="K12" s="612"/>
      <c r="L12" s="665"/>
      <c r="M12" s="639"/>
      <c r="N12" s="665" t="s">
        <v>21</v>
      </c>
      <c r="O12" s="614"/>
      <c r="P12" s="665"/>
      <c r="Q12" s="666"/>
      <c r="R12" s="1581"/>
      <c r="S12" s="667" t="s">
        <v>327</v>
      </c>
      <c r="T12" s="1575"/>
      <c r="U12" s="666"/>
      <c r="V12" s="665" t="s">
        <v>328</v>
      </c>
      <c r="W12" s="666"/>
      <c r="X12" s="668" t="s">
        <v>21</v>
      </c>
      <c r="Y12" s="669" t="s">
        <v>329</v>
      </c>
    </row>
    <row r="13" spans="1:27" ht="13" thickBot="1">
      <c r="A13" s="670"/>
      <c r="B13" s="671"/>
      <c r="C13" s="612"/>
      <c r="D13" s="612"/>
      <c r="E13" s="612"/>
      <c r="F13" s="613"/>
      <c r="G13" s="612"/>
      <c r="H13" s="613"/>
      <c r="I13" s="613"/>
      <c r="J13" s="613"/>
      <c r="K13" s="612"/>
      <c r="L13" s="613"/>
      <c r="M13" s="614"/>
      <c r="N13" s="615"/>
      <c r="O13" s="614"/>
      <c r="P13" s="613"/>
      <c r="Q13" s="614"/>
      <c r="R13" s="613"/>
      <c r="S13" s="613"/>
      <c r="T13" s="613"/>
      <c r="U13" s="614"/>
      <c r="V13" s="615"/>
      <c r="W13" s="612"/>
      <c r="X13" s="613"/>
      <c r="Y13" s="612"/>
    </row>
    <row r="14" spans="1:27" ht="13.5" thickBot="1">
      <c r="A14" s="672"/>
      <c r="B14" s="673" t="s">
        <v>330</v>
      </c>
      <c r="C14" s="673"/>
      <c r="D14" s="674"/>
      <c r="E14" s="612"/>
      <c r="F14" s="613"/>
      <c r="G14" s="612"/>
      <c r="H14" s="615"/>
      <c r="I14" s="615"/>
      <c r="J14" s="615"/>
      <c r="K14" s="612"/>
      <c r="L14" s="615"/>
      <c r="M14" s="639" t="s">
        <v>331</v>
      </c>
      <c r="N14" s="675"/>
      <c r="O14" s="639"/>
      <c r="P14" s="675"/>
      <c r="Q14" s="639"/>
      <c r="R14" s="675"/>
      <c r="S14" s="675"/>
      <c r="T14" s="613"/>
      <c r="U14" s="614"/>
      <c r="V14" s="615"/>
      <c r="W14" s="612"/>
      <c r="X14" s="676"/>
      <c r="Y14" s="631"/>
    </row>
    <row r="15" spans="1:27" ht="13">
      <c r="A15" s="677" t="s">
        <v>332</v>
      </c>
      <c r="B15" s="678" t="s">
        <v>333</v>
      </c>
      <c r="C15" s="679" t="s">
        <v>23</v>
      </c>
      <c r="D15" s="680" t="s">
        <v>334</v>
      </c>
      <c r="E15" s="612"/>
      <c r="F15" s="681">
        <v>1.669</v>
      </c>
      <c r="G15" s="682"/>
      <c r="H15" s="683">
        <v>2.625</v>
      </c>
      <c r="I15" s="684">
        <v>11.551</v>
      </c>
      <c r="J15" s="685">
        <f t="shared" ref="J15:J20" si="0">H15+I15</f>
        <v>14.176</v>
      </c>
      <c r="K15" s="686"/>
      <c r="L15" s="687">
        <v>27.446999999999999</v>
      </c>
      <c r="M15" s="688"/>
      <c r="N15" s="689">
        <f t="shared" ref="N15:N20" si="1">J15+L15</f>
        <v>41.622999999999998</v>
      </c>
      <c r="O15" s="690"/>
      <c r="P15" s="691"/>
      <c r="Q15" s="690"/>
      <c r="R15" s="691"/>
      <c r="S15" s="691"/>
      <c r="T15" s="691"/>
      <c r="U15" s="690"/>
      <c r="V15" s="689">
        <f t="shared" ref="V15:V23" si="2">N15</f>
        <v>41.622999999999998</v>
      </c>
      <c r="W15" s="688"/>
      <c r="X15" s="692">
        <f t="shared" ref="X15:X23" si="3">V15+F15</f>
        <v>43.291999999999994</v>
      </c>
      <c r="Y15" s="693"/>
    </row>
    <row r="16" spans="1:27" ht="13">
      <c r="A16" s="694" t="s">
        <v>335</v>
      </c>
      <c r="B16" s="695" t="s">
        <v>336</v>
      </c>
      <c r="C16" s="696" t="s">
        <v>23</v>
      </c>
      <c r="D16" s="697" t="s">
        <v>334</v>
      </c>
      <c r="E16" s="612"/>
      <c r="F16" s="698">
        <v>1.7999999999999999E-2</v>
      </c>
      <c r="G16" s="682"/>
      <c r="H16" s="699">
        <v>4.3090000000000002</v>
      </c>
      <c r="I16" s="700">
        <v>9.8780000000000001</v>
      </c>
      <c r="J16" s="701">
        <f t="shared" si="0"/>
        <v>14.187000000000001</v>
      </c>
      <c r="K16" s="686"/>
      <c r="L16" s="702">
        <v>11.145</v>
      </c>
      <c r="M16" s="688"/>
      <c r="N16" s="703">
        <f t="shared" si="1"/>
        <v>25.332000000000001</v>
      </c>
      <c r="O16" s="690"/>
      <c r="P16" s="691"/>
      <c r="Q16" s="690"/>
      <c r="R16" s="691"/>
      <c r="S16" s="691"/>
      <c r="T16" s="691"/>
      <c r="U16" s="690"/>
      <c r="V16" s="703">
        <f t="shared" si="2"/>
        <v>25.332000000000001</v>
      </c>
      <c r="W16" s="688"/>
      <c r="X16" s="704">
        <f t="shared" si="3"/>
        <v>25.35</v>
      </c>
      <c r="Y16" s="705"/>
    </row>
    <row r="17" spans="1:25">
      <c r="A17" s="694" t="s">
        <v>337</v>
      </c>
      <c r="B17" s="695" t="s">
        <v>338</v>
      </c>
      <c r="C17" s="696" t="s">
        <v>23</v>
      </c>
      <c r="D17" s="697" t="s">
        <v>334</v>
      </c>
      <c r="E17" s="612"/>
      <c r="F17" s="698">
        <v>3.2959999999999998</v>
      </c>
      <c r="G17" s="682"/>
      <c r="H17" s="699">
        <v>0.23799999999999999</v>
      </c>
      <c r="I17" s="700">
        <v>5.194</v>
      </c>
      <c r="J17" s="701">
        <f t="shared" si="0"/>
        <v>5.4320000000000004</v>
      </c>
      <c r="K17" s="688"/>
      <c r="L17" s="702">
        <v>15.884</v>
      </c>
      <c r="M17" s="688"/>
      <c r="N17" s="703">
        <f t="shared" si="1"/>
        <v>21.316000000000003</v>
      </c>
      <c r="O17" s="690"/>
      <c r="P17" s="691"/>
      <c r="Q17" s="690"/>
      <c r="R17" s="691"/>
      <c r="S17" s="691"/>
      <c r="T17" s="691"/>
      <c r="U17" s="690"/>
      <c r="V17" s="703">
        <f t="shared" si="2"/>
        <v>21.316000000000003</v>
      </c>
      <c r="W17" s="688"/>
      <c r="X17" s="704">
        <f t="shared" si="3"/>
        <v>24.612000000000002</v>
      </c>
      <c r="Y17" s="705"/>
    </row>
    <row r="18" spans="1:25" ht="13">
      <c r="A18" s="694" t="s">
        <v>339</v>
      </c>
      <c r="B18" s="695" t="s">
        <v>340</v>
      </c>
      <c r="C18" s="696" t="s">
        <v>23</v>
      </c>
      <c r="D18" s="697" t="s">
        <v>334</v>
      </c>
      <c r="E18" s="612"/>
      <c r="F18" s="698">
        <v>0.193</v>
      </c>
      <c r="G18" s="682"/>
      <c r="H18" s="699">
        <v>0.28599999999999998</v>
      </c>
      <c r="I18" s="700">
        <v>15.891</v>
      </c>
      <c r="J18" s="701">
        <f t="shared" si="0"/>
        <v>16.177</v>
      </c>
      <c r="K18" s="686"/>
      <c r="L18" s="702">
        <v>2.0470000000000002</v>
      </c>
      <c r="M18" s="688"/>
      <c r="N18" s="703">
        <f t="shared" si="1"/>
        <v>18.224</v>
      </c>
      <c r="O18" s="690"/>
      <c r="P18" s="691"/>
      <c r="Q18" s="690"/>
      <c r="R18" s="691"/>
      <c r="S18" s="691"/>
      <c r="T18" s="691"/>
      <c r="U18" s="690"/>
      <c r="V18" s="703">
        <f t="shared" si="2"/>
        <v>18.224</v>
      </c>
      <c r="W18" s="688"/>
      <c r="X18" s="704">
        <f t="shared" si="3"/>
        <v>18.417000000000002</v>
      </c>
      <c r="Y18" s="705"/>
    </row>
    <row r="19" spans="1:25" ht="13">
      <c r="A19" s="694" t="s">
        <v>341</v>
      </c>
      <c r="B19" s="695" t="s">
        <v>342</v>
      </c>
      <c r="C19" s="696" t="s">
        <v>23</v>
      </c>
      <c r="D19" s="697" t="s">
        <v>334</v>
      </c>
      <c r="E19" s="612"/>
      <c r="F19" s="698">
        <v>8.0000000000000002E-3</v>
      </c>
      <c r="G19" s="682"/>
      <c r="H19" s="699">
        <v>0.14699999999999999</v>
      </c>
      <c r="I19" s="700">
        <v>1.724</v>
      </c>
      <c r="J19" s="701">
        <f t="shared" si="0"/>
        <v>1.871</v>
      </c>
      <c r="K19" s="686"/>
      <c r="L19" s="702">
        <v>8.9999999999999993E-3</v>
      </c>
      <c r="M19" s="688"/>
      <c r="N19" s="703">
        <f t="shared" si="1"/>
        <v>1.88</v>
      </c>
      <c r="O19" s="690"/>
      <c r="P19" s="691"/>
      <c r="Q19" s="690"/>
      <c r="R19" s="691"/>
      <c r="S19" s="691"/>
      <c r="T19" s="691"/>
      <c r="U19" s="690"/>
      <c r="V19" s="703">
        <f t="shared" si="2"/>
        <v>1.88</v>
      </c>
      <c r="W19" s="688"/>
      <c r="X19" s="704">
        <f t="shared" si="3"/>
        <v>1.8879999999999999</v>
      </c>
      <c r="Y19" s="705"/>
    </row>
    <row r="20" spans="1:25" ht="13.5" thickBot="1">
      <c r="A20" s="694" t="s">
        <v>343</v>
      </c>
      <c r="B20" s="695" t="s">
        <v>344</v>
      </c>
      <c r="C20" s="696" t="s">
        <v>23</v>
      </c>
      <c r="D20" s="697" t="s">
        <v>334</v>
      </c>
      <c r="E20" s="612"/>
      <c r="F20" s="706">
        <v>0</v>
      </c>
      <c r="G20" s="682"/>
      <c r="H20" s="707">
        <v>0</v>
      </c>
      <c r="I20" s="708">
        <v>0</v>
      </c>
      <c r="J20" s="709">
        <f t="shared" si="0"/>
        <v>0</v>
      </c>
      <c r="K20" s="686"/>
      <c r="L20" s="710">
        <v>0</v>
      </c>
      <c r="M20" s="688"/>
      <c r="N20" s="703">
        <f t="shared" si="1"/>
        <v>0</v>
      </c>
      <c r="O20" s="690"/>
      <c r="P20" s="691"/>
      <c r="Q20" s="690"/>
      <c r="R20" s="691"/>
      <c r="S20" s="691"/>
      <c r="T20" s="691"/>
      <c r="U20" s="690"/>
      <c r="V20" s="703">
        <f t="shared" si="2"/>
        <v>0</v>
      </c>
      <c r="W20" s="688"/>
      <c r="X20" s="704">
        <f t="shared" si="3"/>
        <v>0</v>
      </c>
      <c r="Y20" s="705"/>
    </row>
    <row r="21" spans="1:25" ht="13.5" thickBot="1">
      <c r="A21" s="694" t="s">
        <v>345</v>
      </c>
      <c r="B21" s="695" t="s">
        <v>346</v>
      </c>
      <c r="C21" s="696" t="s">
        <v>23</v>
      </c>
      <c r="D21" s="697" t="s">
        <v>334</v>
      </c>
      <c r="E21" s="612"/>
      <c r="F21" s="690"/>
      <c r="G21" s="682"/>
      <c r="H21" s="711"/>
      <c r="I21" s="711"/>
      <c r="J21" s="688"/>
      <c r="K21" s="686"/>
      <c r="L21" s="688"/>
      <c r="M21" s="688"/>
      <c r="N21" s="698">
        <v>0</v>
      </c>
      <c r="O21" s="690"/>
      <c r="P21" s="691"/>
      <c r="Q21" s="690"/>
      <c r="R21" s="691"/>
      <c r="S21" s="691"/>
      <c r="T21" s="691"/>
      <c r="U21" s="690"/>
      <c r="V21" s="703">
        <f t="shared" si="2"/>
        <v>0</v>
      </c>
      <c r="W21" s="688"/>
      <c r="X21" s="704">
        <f t="shared" si="3"/>
        <v>0</v>
      </c>
      <c r="Y21" s="705"/>
    </row>
    <row r="22" spans="1:25" ht="13.5" thickBot="1">
      <c r="A22" s="694" t="s">
        <v>347</v>
      </c>
      <c r="B22" s="712" t="s">
        <v>348</v>
      </c>
      <c r="C22" s="696" t="s">
        <v>23</v>
      </c>
      <c r="D22" s="697" t="s">
        <v>334</v>
      </c>
      <c r="E22" s="612"/>
      <c r="F22" s="690"/>
      <c r="G22" s="682"/>
      <c r="H22" s="711"/>
      <c r="I22" s="711"/>
      <c r="J22" s="688"/>
      <c r="K22" s="686"/>
      <c r="L22" s="687">
        <v>0</v>
      </c>
      <c r="M22" s="688"/>
      <c r="N22" s="703">
        <f>L22</f>
        <v>0</v>
      </c>
      <c r="O22" s="690"/>
      <c r="P22" s="691"/>
      <c r="Q22" s="690"/>
      <c r="R22" s="691"/>
      <c r="S22" s="691"/>
      <c r="T22" s="691"/>
      <c r="U22" s="690"/>
      <c r="V22" s="703">
        <f t="shared" si="2"/>
        <v>0</v>
      </c>
      <c r="W22" s="688"/>
      <c r="X22" s="704">
        <f t="shared" si="3"/>
        <v>0</v>
      </c>
      <c r="Y22" s="705"/>
    </row>
    <row r="23" spans="1:25" ht="13.5" thickBot="1">
      <c r="A23" s="713" t="s">
        <v>349</v>
      </c>
      <c r="B23" s="714" t="s">
        <v>350</v>
      </c>
      <c r="C23" s="715" t="s">
        <v>23</v>
      </c>
      <c r="D23" s="716" t="s">
        <v>334</v>
      </c>
      <c r="E23" s="612"/>
      <c r="F23" s="717">
        <v>0.33900000000000002</v>
      </c>
      <c r="G23" s="682"/>
      <c r="H23" s="718">
        <v>0.33800000000000002</v>
      </c>
      <c r="I23" s="719">
        <v>2.0510000000000002</v>
      </c>
      <c r="J23" s="720">
        <f>H23+I23</f>
        <v>2.3890000000000002</v>
      </c>
      <c r="K23" s="686"/>
      <c r="L23" s="710">
        <v>3.5129999999999999</v>
      </c>
      <c r="M23" s="688"/>
      <c r="N23" s="721">
        <f>J23+L23</f>
        <v>5.9020000000000001</v>
      </c>
      <c r="O23" s="722"/>
      <c r="P23" s="691"/>
      <c r="Q23" s="690"/>
      <c r="R23" s="691"/>
      <c r="S23" s="691"/>
      <c r="T23" s="691"/>
      <c r="U23" s="690"/>
      <c r="V23" s="721">
        <f t="shared" si="2"/>
        <v>5.9020000000000001</v>
      </c>
      <c r="W23" s="688"/>
      <c r="X23" s="723">
        <f t="shared" si="3"/>
        <v>6.2410000000000005</v>
      </c>
      <c r="Y23" s="724"/>
    </row>
    <row r="24" spans="1:25" ht="16" thickBot="1">
      <c r="E24" s="612"/>
      <c r="F24" s="690"/>
      <c r="G24" s="682"/>
      <c r="H24" s="711"/>
      <c r="I24" s="711"/>
      <c r="J24" s="688"/>
      <c r="K24" s="686"/>
      <c r="L24" s="688"/>
      <c r="M24" s="688"/>
      <c r="N24" s="690"/>
      <c r="O24" s="725"/>
      <c r="P24" s="690"/>
      <c r="Q24" s="690"/>
      <c r="R24" s="691"/>
      <c r="S24" s="691"/>
      <c r="T24" s="691"/>
      <c r="U24" s="690"/>
      <c r="V24" s="690"/>
      <c r="W24" s="688"/>
      <c r="X24" s="688"/>
      <c r="Y24" s="726"/>
    </row>
    <row r="25" spans="1:25" ht="15.5">
      <c r="A25" s="727" t="s">
        <v>351</v>
      </c>
      <c r="B25" s="728" t="s">
        <v>352</v>
      </c>
      <c r="C25" s="679" t="s">
        <v>23</v>
      </c>
      <c r="D25" s="680" t="s">
        <v>334</v>
      </c>
      <c r="E25" s="612"/>
      <c r="F25" s="681">
        <v>0</v>
      </c>
      <c r="G25" s="682"/>
      <c r="H25" s="711"/>
      <c r="I25" s="711"/>
      <c r="J25" s="688"/>
      <c r="K25" s="686"/>
      <c r="L25" s="688"/>
      <c r="M25" s="688"/>
      <c r="N25" s="690"/>
      <c r="O25" s="729"/>
      <c r="P25" s="681">
        <v>0</v>
      </c>
      <c r="Q25" s="690"/>
      <c r="R25" s="730">
        <v>0</v>
      </c>
      <c r="S25" s="731">
        <v>0</v>
      </c>
      <c r="T25" s="732">
        <f t="shared" ref="T25:T44" si="4">R25+S25</f>
        <v>0</v>
      </c>
      <c r="U25" s="690"/>
      <c r="V25" s="689">
        <f t="shared" ref="V25:V44" si="5">P25+T25</f>
        <v>0</v>
      </c>
      <c r="W25" s="688"/>
      <c r="X25" s="733">
        <f>F25+V25</f>
        <v>0</v>
      </c>
      <c r="Y25" s="693"/>
    </row>
    <row r="26" spans="1:25" ht="13">
      <c r="A26" s="734" t="s">
        <v>353</v>
      </c>
      <c r="B26" s="735" t="s">
        <v>354</v>
      </c>
      <c r="C26" s="696" t="s">
        <v>23</v>
      </c>
      <c r="D26" s="697" t="s">
        <v>334</v>
      </c>
      <c r="E26" s="612"/>
      <c r="F26" s="698">
        <v>0</v>
      </c>
      <c r="G26" s="682"/>
      <c r="H26" s="711"/>
      <c r="I26" s="711"/>
      <c r="J26" s="688"/>
      <c r="K26" s="686"/>
      <c r="L26" s="688"/>
      <c r="M26" s="688"/>
      <c r="N26" s="690"/>
      <c r="O26" s="690"/>
      <c r="P26" s="698">
        <v>0</v>
      </c>
      <c r="Q26" s="690"/>
      <c r="R26" s="736">
        <v>0.91700000000000004</v>
      </c>
      <c r="S26" s="737">
        <v>0.16700000000000001</v>
      </c>
      <c r="T26" s="738">
        <f t="shared" si="4"/>
        <v>1.0840000000000001</v>
      </c>
      <c r="U26" s="690"/>
      <c r="V26" s="703">
        <f t="shared" si="5"/>
        <v>1.0840000000000001</v>
      </c>
      <c r="W26" s="688"/>
      <c r="X26" s="739">
        <f t="shared" ref="X26:X44" si="6">V26+F26</f>
        <v>1.0840000000000001</v>
      </c>
      <c r="Y26" s="705"/>
    </row>
    <row r="27" spans="1:25">
      <c r="A27" s="734" t="s">
        <v>355</v>
      </c>
      <c r="B27" s="695" t="s">
        <v>356</v>
      </c>
      <c r="C27" s="696" t="s">
        <v>23</v>
      </c>
      <c r="D27" s="697" t="s">
        <v>334</v>
      </c>
      <c r="E27" s="612"/>
      <c r="F27" s="698">
        <v>5.0000000000000001E-3</v>
      </c>
      <c r="G27" s="682"/>
      <c r="H27" s="711"/>
      <c r="I27" s="711"/>
      <c r="J27" s="711"/>
      <c r="K27" s="688"/>
      <c r="L27" s="711"/>
      <c r="M27" s="688"/>
      <c r="N27" s="688"/>
      <c r="O27" s="688"/>
      <c r="P27" s="698">
        <v>9.86</v>
      </c>
      <c r="Q27" s="688"/>
      <c r="R27" s="736">
        <v>0.17599999999999999</v>
      </c>
      <c r="S27" s="737">
        <v>3.2000000000000001E-2</v>
      </c>
      <c r="T27" s="738">
        <f t="shared" si="4"/>
        <v>0.20799999999999999</v>
      </c>
      <c r="U27" s="688"/>
      <c r="V27" s="703">
        <f>P27+T27</f>
        <v>10.068</v>
      </c>
      <c r="W27" s="688"/>
      <c r="X27" s="739">
        <f t="shared" si="6"/>
        <v>10.073</v>
      </c>
      <c r="Y27" s="740"/>
    </row>
    <row r="28" spans="1:25">
      <c r="A28" s="734" t="s">
        <v>357</v>
      </c>
      <c r="B28" s="695" t="s">
        <v>358</v>
      </c>
      <c r="C28" s="696" t="s">
        <v>23</v>
      </c>
      <c r="D28" s="697" t="s">
        <v>334</v>
      </c>
      <c r="E28" s="612"/>
      <c r="F28" s="698">
        <v>0</v>
      </c>
      <c r="G28" s="682"/>
      <c r="H28" s="711"/>
      <c r="I28" s="711"/>
      <c r="J28" s="711"/>
      <c r="K28" s="688"/>
      <c r="L28" s="711"/>
      <c r="M28" s="688"/>
      <c r="N28" s="688"/>
      <c r="O28" s="688"/>
      <c r="P28" s="698">
        <v>0</v>
      </c>
      <c r="Q28" s="688"/>
      <c r="R28" s="736">
        <v>0.221</v>
      </c>
      <c r="S28" s="737">
        <v>0.04</v>
      </c>
      <c r="T28" s="738">
        <f t="shared" si="4"/>
        <v>0.26100000000000001</v>
      </c>
      <c r="U28" s="688"/>
      <c r="V28" s="703">
        <f t="shared" si="5"/>
        <v>0.26100000000000001</v>
      </c>
      <c r="W28" s="688"/>
      <c r="X28" s="739">
        <f t="shared" si="6"/>
        <v>0.26100000000000001</v>
      </c>
      <c r="Y28" s="740"/>
    </row>
    <row r="29" spans="1:25">
      <c r="A29" s="734" t="s">
        <v>359</v>
      </c>
      <c r="B29" s="695" t="s">
        <v>360</v>
      </c>
      <c r="C29" s="696" t="s">
        <v>23</v>
      </c>
      <c r="D29" s="697" t="s">
        <v>334</v>
      </c>
      <c r="E29" s="612"/>
      <c r="F29" s="698">
        <v>0</v>
      </c>
      <c r="G29" s="682"/>
      <c r="H29" s="711"/>
      <c r="I29" s="711"/>
      <c r="J29" s="711"/>
      <c r="K29" s="688"/>
      <c r="L29" s="711"/>
      <c r="M29" s="688"/>
      <c r="N29" s="688"/>
      <c r="O29" s="688"/>
      <c r="P29" s="698">
        <v>0</v>
      </c>
      <c r="Q29" s="688"/>
      <c r="R29" s="736">
        <v>0</v>
      </c>
      <c r="S29" s="737">
        <v>0</v>
      </c>
      <c r="T29" s="738">
        <f t="shared" si="4"/>
        <v>0</v>
      </c>
      <c r="U29" s="688"/>
      <c r="V29" s="703">
        <f t="shared" si="5"/>
        <v>0</v>
      </c>
      <c r="W29" s="688"/>
      <c r="X29" s="739">
        <f t="shared" si="6"/>
        <v>0</v>
      </c>
      <c r="Y29" s="705"/>
    </row>
    <row r="30" spans="1:25" ht="13" thickBot="1">
      <c r="A30" s="734" t="s">
        <v>361</v>
      </c>
      <c r="B30" s="695" t="s">
        <v>362</v>
      </c>
      <c r="C30" s="696" t="s">
        <v>23</v>
      </c>
      <c r="D30" s="697" t="s">
        <v>334</v>
      </c>
      <c r="E30" s="612"/>
      <c r="F30" s="698">
        <v>0</v>
      </c>
      <c r="G30" s="682"/>
      <c r="H30" s="711"/>
      <c r="I30" s="711"/>
      <c r="J30" s="711"/>
      <c r="K30" s="688"/>
      <c r="L30" s="711"/>
      <c r="M30" s="688"/>
      <c r="N30" s="688"/>
      <c r="O30" s="688"/>
      <c r="P30" s="698">
        <v>0</v>
      </c>
      <c r="Q30" s="688"/>
      <c r="R30" s="736">
        <v>0</v>
      </c>
      <c r="S30" s="741">
        <v>0</v>
      </c>
      <c r="T30" s="738">
        <f t="shared" si="4"/>
        <v>0</v>
      </c>
      <c r="U30" s="688"/>
      <c r="V30" s="703">
        <f t="shared" si="5"/>
        <v>0</v>
      </c>
      <c r="W30" s="688"/>
      <c r="X30" s="739">
        <f t="shared" si="6"/>
        <v>0</v>
      </c>
      <c r="Y30" s="705"/>
    </row>
    <row r="31" spans="1:25">
      <c r="A31" s="734" t="s">
        <v>363</v>
      </c>
      <c r="B31" s="735" t="s">
        <v>364</v>
      </c>
      <c r="C31" s="696" t="s">
        <v>23</v>
      </c>
      <c r="D31" s="697" t="s">
        <v>334</v>
      </c>
      <c r="E31" s="612"/>
      <c r="F31" s="698">
        <v>0</v>
      </c>
      <c r="G31" s="682"/>
      <c r="H31" s="711"/>
      <c r="I31" s="711"/>
      <c r="J31" s="711"/>
      <c r="K31" s="688"/>
      <c r="L31" s="711"/>
      <c r="M31" s="688"/>
      <c r="N31" s="688"/>
      <c r="O31" s="688"/>
      <c r="P31" s="698">
        <v>0</v>
      </c>
      <c r="Q31" s="688"/>
      <c r="R31" s="736">
        <v>0</v>
      </c>
      <c r="S31" s="742"/>
      <c r="T31" s="738">
        <f t="shared" si="4"/>
        <v>0</v>
      </c>
      <c r="U31" s="688"/>
      <c r="V31" s="703">
        <f t="shared" si="5"/>
        <v>0</v>
      </c>
      <c r="W31" s="688"/>
      <c r="X31" s="739">
        <f t="shared" si="6"/>
        <v>0</v>
      </c>
      <c r="Y31" s="705"/>
    </row>
    <row r="32" spans="1:25">
      <c r="A32" s="734" t="s">
        <v>365</v>
      </c>
      <c r="B32" s="735" t="s">
        <v>366</v>
      </c>
      <c r="C32" s="696" t="s">
        <v>23</v>
      </c>
      <c r="D32" s="697" t="s">
        <v>334</v>
      </c>
      <c r="E32" s="612"/>
      <c r="F32" s="698">
        <v>0</v>
      </c>
      <c r="G32" s="682"/>
      <c r="H32" s="711"/>
      <c r="I32" s="711"/>
      <c r="J32" s="711"/>
      <c r="K32" s="688"/>
      <c r="L32" s="711"/>
      <c r="M32" s="688"/>
      <c r="N32" s="688"/>
      <c r="O32" s="688"/>
      <c r="P32" s="698">
        <v>0</v>
      </c>
      <c r="Q32" s="688"/>
      <c r="R32" s="736">
        <v>0</v>
      </c>
      <c r="S32" s="742"/>
      <c r="T32" s="738">
        <f t="shared" si="4"/>
        <v>0</v>
      </c>
      <c r="U32" s="688"/>
      <c r="V32" s="703">
        <f t="shared" si="5"/>
        <v>0</v>
      </c>
      <c r="W32" s="688"/>
      <c r="X32" s="739">
        <f t="shared" si="6"/>
        <v>0</v>
      </c>
      <c r="Y32" s="705"/>
    </row>
    <row r="33" spans="1:25">
      <c r="A33" s="694" t="s">
        <v>367</v>
      </c>
      <c r="B33" s="695" t="s">
        <v>368</v>
      </c>
      <c r="C33" s="696" t="s">
        <v>23</v>
      </c>
      <c r="D33" s="697" t="s">
        <v>334</v>
      </c>
      <c r="E33" s="612"/>
      <c r="F33" s="698">
        <v>0</v>
      </c>
      <c r="G33" s="682"/>
      <c r="H33" s="711"/>
      <c r="I33" s="711"/>
      <c r="J33" s="711"/>
      <c r="K33" s="688"/>
      <c r="L33" s="711"/>
      <c r="M33" s="688"/>
      <c r="N33" s="688"/>
      <c r="O33" s="688"/>
      <c r="P33" s="698">
        <v>0</v>
      </c>
      <c r="Q33" s="688"/>
      <c r="R33" s="736">
        <v>0</v>
      </c>
      <c r="S33" s="742"/>
      <c r="T33" s="738">
        <f t="shared" si="4"/>
        <v>0</v>
      </c>
      <c r="U33" s="688"/>
      <c r="V33" s="703">
        <f t="shared" si="5"/>
        <v>0</v>
      </c>
      <c r="W33" s="688"/>
      <c r="X33" s="739">
        <f t="shared" si="6"/>
        <v>0</v>
      </c>
      <c r="Y33" s="705"/>
    </row>
    <row r="34" spans="1:25" ht="13" thickBot="1">
      <c r="A34" s="743" t="s">
        <v>369</v>
      </c>
      <c r="B34" s="695" t="s">
        <v>370</v>
      </c>
      <c r="C34" s="696" t="s">
        <v>23</v>
      </c>
      <c r="D34" s="697" t="s">
        <v>334</v>
      </c>
      <c r="E34" s="612"/>
      <c r="F34" s="698">
        <v>0</v>
      </c>
      <c r="G34" s="682"/>
      <c r="H34" s="711"/>
      <c r="I34" s="711"/>
      <c r="J34" s="711"/>
      <c r="K34" s="688"/>
      <c r="L34" s="711"/>
      <c r="M34" s="688"/>
      <c r="N34" s="688"/>
      <c r="O34" s="688"/>
      <c r="P34" s="698">
        <v>0</v>
      </c>
      <c r="Q34" s="688"/>
      <c r="R34" s="736">
        <v>0.188</v>
      </c>
      <c r="S34" s="744"/>
      <c r="T34" s="738">
        <f t="shared" si="4"/>
        <v>0.188</v>
      </c>
      <c r="U34" s="688"/>
      <c r="V34" s="703">
        <f t="shared" si="5"/>
        <v>0.188</v>
      </c>
      <c r="W34" s="688"/>
      <c r="X34" s="739">
        <f t="shared" si="6"/>
        <v>0.188</v>
      </c>
      <c r="Y34" s="705"/>
    </row>
    <row r="35" spans="1:25">
      <c r="A35" s="743" t="s">
        <v>371</v>
      </c>
      <c r="B35" s="695" t="s">
        <v>372</v>
      </c>
      <c r="C35" s="696" t="s">
        <v>23</v>
      </c>
      <c r="D35" s="697" t="s">
        <v>334</v>
      </c>
      <c r="E35" s="612"/>
      <c r="F35" s="698">
        <v>0</v>
      </c>
      <c r="G35" s="682"/>
      <c r="H35" s="711"/>
      <c r="I35" s="711"/>
      <c r="J35" s="711"/>
      <c r="K35" s="688"/>
      <c r="L35" s="711"/>
      <c r="M35" s="688"/>
      <c r="N35" s="688"/>
      <c r="O35" s="688"/>
      <c r="P35" s="698">
        <v>0</v>
      </c>
      <c r="Q35" s="688"/>
      <c r="R35" s="736">
        <v>0</v>
      </c>
      <c r="S35" s="731">
        <v>0</v>
      </c>
      <c r="T35" s="738">
        <f t="shared" si="4"/>
        <v>0</v>
      </c>
      <c r="U35" s="688"/>
      <c r="V35" s="703">
        <f t="shared" si="5"/>
        <v>0</v>
      </c>
      <c r="W35" s="688"/>
      <c r="X35" s="739">
        <f t="shared" si="6"/>
        <v>0</v>
      </c>
      <c r="Y35" s="705"/>
    </row>
    <row r="36" spans="1:25">
      <c r="A36" s="743" t="s">
        <v>373</v>
      </c>
      <c r="B36" s="695" t="s">
        <v>374</v>
      </c>
      <c r="C36" s="696" t="s">
        <v>23</v>
      </c>
      <c r="D36" s="697" t="s">
        <v>334</v>
      </c>
      <c r="E36" s="612"/>
      <c r="F36" s="698">
        <v>8.9999999999999993E-3</v>
      </c>
      <c r="G36" s="682"/>
      <c r="H36" s="711"/>
      <c r="I36" s="711"/>
      <c r="J36" s="711"/>
      <c r="K36" s="688"/>
      <c r="L36" s="711"/>
      <c r="M36" s="688"/>
      <c r="N36" s="688"/>
      <c r="O36" s="688"/>
      <c r="P36" s="698">
        <v>0</v>
      </c>
      <c r="Q36" s="688"/>
      <c r="R36" s="736">
        <v>0</v>
      </c>
      <c r="S36" s="737">
        <v>0</v>
      </c>
      <c r="T36" s="738">
        <f t="shared" si="4"/>
        <v>0</v>
      </c>
      <c r="U36" s="688"/>
      <c r="V36" s="703">
        <f t="shared" si="5"/>
        <v>0</v>
      </c>
      <c r="W36" s="688"/>
      <c r="X36" s="739">
        <f t="shared" si="6"/>
        <v>8.9999999999999993E-3</v>
      </c>
      <c r="Y36" s="705"/>
    </row>
    <row r="37" spans="1:25">
      <c r="A37" s="734" t="s">
        <v>375</v>
      </c>
      <c r="B37" s="695" t="s">
        <v>376</v>
      </c>
      <c r="C37" s="696" t="s">
        <v>23</v>
      </c>
      <c r="D37" s="697" t="s">
        <v>334</v>
      </c>
      <c r="E37" s="612"/>
      <c r="F37" s="698">
        <v>0</v>
      </c>
      <c r="G37" s="682"/>
      <c r="H37" s="711"/>
      <c r="I37" s="711"/>
      <c r="J37" s="711"/>
      <c r="K37" s="688"/>
      <c r="L37" s="711"/>
      <c r="M37" s="688"/>
      <c r="N37" s="688"/>
      <c r="O37" s="688"/>
      <c r="P37" s="698">
        <v>0</v>
      </c>
      <c r="Q37" s="688"/>
      <c r="R37" s="736">
        <v>0</v>
      </c>
      <c r="S37" s="737">
        <v>0</v>
      </c>
      <c r="T37" s="738">
        <f t="shared" si="4"/>
        <v>0</v>
      </c>
      <c r="U37" s="688"/>
      <c r="V37" s="703">
        <f t="shared" si="5"/>
        <v>0</v>
      </c>
      <c r="W37" s="688"/>
      <c r="X37" s="739">
        <f t="shared" si="6"/>
        <v>0</v>
      </c>
      <c r="Y37" s="740"/>
    </row>
    <row r="38" spans="1:25">
      <c r="A38" s="734" t="s">
        <v>377</v>
      </c>
      <c r="B38" s="695" t="s">
        <v>378</v>
      </c>
      <c r="C38" s="696" t="s">
        <v>23</v>
      </c>
      <c r="D38" s="697" t="s">
        <v>334</v>
      </c>
      <c r="E38" s="612"/>
      <c r="F38" s="698">
        <v>0</v>
      </c>
      <c r="G38" s="682"/>
      <c r="H38" s="711"/>
      <c r="I38" s="711"/>
      <c r="J38" s="711"/>
      <c r="K38" s="688"/>
      <c r="L38" s="711"/>
      <c r="M38" s="688"/>
      <c r="N38" s="688"/>
      <c r="O38" s="688"/>
      <c r="P38" s="698">
        <v>0</v>
      </c>
      <c r="Q38" s="688"/>
      <c r="R38" s="736">
        <v>0</v>
      </c>
      <c r="S38" s="737">
        <v>0</v>
      </c>
      <c r="T38" s="738">
        <f t="shared" si="4"/>
        <v>0</v>
      </c>
      <c r="U38" s="688"/>
      <c r="V38" s="703">
        <f t="shared" si="5"/>
        <v>0</v>
      </c>
      <c r="W38" s="688"/>
      <c r="X38" s="739">
        <f t="shared" si="6"/>
        <v>0</v>
      </c>
      <c r="Y38" s="740"/>
    </row>
    <row r="39" spans="1:25">
      <c r="A39" s="743" t="s">
        <v>379</v>
      </c>
      <c r="B39" s="695" t="s">
        <v>380</v>
      </c>
      <c r="C39" s="696" t="s">
        <v>23</v>
      </c>
      <c r="D39" s="697" t="s">
        <v>334</v>
      </c>
      <c r="E39" s="612"/>
      <c r="F39" s="698">
        <v>0</v>
      </c>
      <c r="G39" s="682"/>
      <c r="H39" s="711"/>
      <c r="I39" s="711"/>
      <c r="J39" s="711"/>
      <c r="K39" s="688"/>
      <c r="L39" s="711"/>
      <c r="M39" s="688"/>
      <c r="N39" s="688"/>
      <c r="O39" s="688"/>
      <c r="P39" s="698">
        <v>0</v>
      </c>
      <c r="Q39" s="688"/>
      <c r="R39" s="736">
        <v>0</v>
      </c>
      <c r="S39" s="737">
        <v>0</v>
      </c>
      <c r="T39" s="738">
        <f t="shared" si="4"/>
        <v>0</v>
      </c>
      <c r="U39" s="688"/>
      <c r="V39" s="703">
        <f t="shared" si="5"/>
        <v>0</v>
      </c>
      <c r="W39" s="688"/>
      <c r="X39" s="739">
        <f t="shared" si="6"/>
        <v>0</v>
      </c>
      <c r="Y39" s="705"/>
    </row>
    <row r="40" spans="1:25">
      <c r="A40" s="743" t="s">
        <v>381</v>
      </c>
      <c r="B40" s="735" t="s">
        <v>382</v>
      </c>
      <c r="C40" s="696" t="s">
        <v>23</v>
      </c>
      <c r="D40" s="697" t="s">
        <v>334</v>
      </c>
      <c r="E40" s="612"/>
      <c r="F40" s="698">
        <v>0</v>
      </c>
      <c r="G40" s="682"/>
      <c r="H40" s="711"/>
      <c r="I40" s="711"/>
      <c r="J40" s="711"/>
      <c r="K40" s="688"/>
      <c r="L40" s="711"/>
      <c r="M40" s="688"/>
      <c r="N40" s="688"/>
      <c r="O40" s="688"/>
      <c r="P40" s="698">
        <v>0.36499999999999999</v>
      </c>
      <c r="Q40" s="688"/>
      <c r="R40" s="736">
        <v>0</v>
      </c>
      <c r="S40" s="737">
        <v>0</v>
      </c>
      <c r="T40" s="738">
        <f t="shared" si="4"/>
        <v>0</v>
      </c>
      <c r="U40" s="688"/>
      <c r="V40" s="703">
        <f t="shared" si="5"/>
        <v>0.36499999999999999</v>
      </c>
      <c r="W40" s="688"/>
      <c r="X40" s="739">
        <f t="shared" si="6"/>
        <v>0.36499999999999999</v>
      </c>
      <c r="Y40" s="705"/>
    </row>
    <row r="41" spans="1:25">
      <c r="A41" s="743" t="s">
        <v>383</v>
      </c>
      <c r="B41" s="695" t="s">
        <v>384</v>
      </c>
      <c r="C41" s="696" t="s">
        <v>23</v>
      </c>
      <c r="D41" s="697" t="s">
        <v>334</v>
      </c>
      <c r="E41" s="612"/>
      <c r="F41" s="698">
        <v>0</v>
      </c>
      <c r="G41" s="682"/>
      <c r="H41" s="711"/>
      <c r="I41" s="711"/>
      <c r="J41" s="711"/>
      <c r="K41" s="688"/>
      <c r="L41" s="711"/>
      <c r="M41" s="688"/>
      <c r="N41" s="688"/>
      <c r="O41" s="688"/>
      <c r="P41" s="698">
        <v>0</v>
      </c>
      <c r="Q41" s="688"/>
      <c r="R41" s="736">
        <v>0</v>
      </c>
      <c r="S41" s="737">
        <v>0</v>
      </c>
      <c r="T41" s="738">
        <f t="shared" si="4"/>
        <v>0</v>
      </c>
      <c r="U41" s="688"/>
      <c r="V41" s="703">
        <f t="shared" si="5"/>
        <v>0</v>
      </c>
      <c r="W41" s="688"/>
      <c r="X41" s="739">
        <f t="shared" si="6"/>
        <v>0</v>
      </c>
      <c r="Y41" s="705"/>
    </row>
    <row r="42" spans="1:25">
      <c r="A42" s="743" t="s">
        <v>385</v>
      </c>
      <c r="B42" s="735" t="s">
        <v>386</v>
      </c>
      <c r="C42" s="696" t="s">
        <v>23</v>
      </c>
      <c r="D42" s="697" t="s">
        <v>334</v>
      </c>
      <c r="E42" s="612"/>
      <c r="F42" s="698">
        <v>0</v>
      </c>
      <c r="G42" s="682"/>
      <c r="H42" s="711"/>
      <c r="I42" s="711"/>
      <c r="J42" s="711"/>
      <c r="K42" s="688"/>
      <c r="L42" s="711"/>
      <c r="M42" s="688"/>
      <c r="N42" s="688"/>
      <c r="O42" s="688"/>
      <c r="P42" s="698">
        <v>0</v>
      </c>
      <c r="Q42" s="688"/>
      <c r="R42" s="736">
        <v>0</v>
      </c>
      <c r="S42" s="737">
        <v>0</v>
      </c>
      <c r="T42" s="738">
        <f t="shared" si="4"/>
        <v>0</v>
      </c>
      <c r="U42" s="688"/>
      <c r="V42" s="703">
        <f t="shared" si="5"/>
        <v>0</v>
      </c>
      <c r="W42" s="688"/>
      <c r="X42" s="739">
        <f t="shared" si="6"/>
        <v>0</v>
      </c>
      <c r="Y42" s="705"/>
    </row>
    <row r="43" spans="1:25">
      <c r="A43" s="743" t="s">
        <v>387</v>
      </c>
      <c r="B43" s="695" t="s">
        <v>388</v>
      </c>
      <c r="C43" s="696" t="s">
        <v>23</v>
      </c>
      <c r="D43" s="697" t="s">
        <v>334</v>
      </c>
      <c r="E43" s="612"/>
      <c r="F43" s="698">
        <v>1.4E-2</v>
      </c>
      <c r="G43" s="682"/>
      <c r="H43" s="711"/>
      <c r="I43" s="711"/>
      <c r="J43" s="711"/>
      <c r="K43" s="688"/>
      <c r="L43" s="711"/>
      <c r="M43" s="688"/>
      <c r="N43" s="688"/>
      <c r="O43" s="688"/>
      <c r="P43" s="698">
        <v>3.7120000000000002</v>
      </c>
      <c r="Q43" s="688"/>
      <c r="R43" s="736">
        <v>0.11700000000000001</v>
      </c>
      <c r="S43" s="737">
        <v>2.1999999999999999E-2</v>
      </c>
      <c r="T43" s="738">
        <f t="shared" si="4"/>
        <v>0.13900000000000001</v>
      </c>
      <c r="U43" s="688"/>
      <c r="V43" s="703">
        <f t="shared" si="5"/>
        <v>3.851</v>
      </c>
      <c r="W43" s="688"/>
      <c r="X43" s="739">
        <f t="shared" si="6"/>
        <v>3.8649999999999998</v>
      </c>
      <c r="Y43" s="705"/>
    </row>
    <row r="44" spans="1:25" ht="13" thickBot="1">
      <c r="A44" s="694" t="s">
        <v>389</v>
      </c>
      <c r="B44" s="735" t="s">
        <v>390</v>
      </c>
      <c r="C44" s="696" t="s">
        <v>23</v>
      </c>
      <c r="D44" s="697" t="s">
        <v>334</v>
      </c>
      <c r="E44" s="612"/>
      <c r="F44" s="706">
        <v>0</v>
      </c>
      <c r="G44" s="682"/>
      <c r="H44" s="711"/>
      <c r="I44" s="711"/>
      <c r="J44" s="711"/>
      <c r="K44" s="688"/>
      <c r="L44" s="711"/>
      <c r="M44" s="688"/>
      <c r="N44" s="688"/>
      <c r="O44" s="688"/>
      <c r="P44" s="706">
        <v>7.1999999999999995E-2</v>
      </c>
      <c r="Q44" s="688"/>
      <c r="R44" s="745">
        <v>0.01</v>
      </c>
      <c r="S44" s="741">
        <v>1E-3</v>
      </c>
      <c r="T44" s="746">
        <f t="shared" si="4"/>
        <v>1.0999999999999999E-2</v>
      </c>
      <c r="U44" s="688"/>
      <c r="V44" s="721">
        <f t="shared" si="5"/>
        <v>8.299999999999999E-2</v>
      </c>
      <c r="W44" s="688"/>
      <c r="X44" s="747">
        <f t="shared" si="6"/>
        <v>8.299999999999999E-2</v>
      </c>
      <c r="Y44" s="748"/>
    </row>
    <row r="45" spans="1:25" ht="13" thickBot="1">
      <c r="A45" s="743"/>
      <c r="B45" s="735"/>
      <c r="C45" s="696"/>
      <c r="D45" s="697"/>
      <c r="E45" s="612"/>
      <c r="F45" s="690"/>
      <c r="G45" s="682"/>
      <c r="H45" s="711"/>
      <c r="I45" s="711"/>
      <c r="J45" s="711"/>
      <c r="K45" s="688"/>
      <c r="L45" s="711"/>
      <c r="M45" s="688"/>
      <c r="N45" s="688"/>
      <c r="O45" s="688"/>
      <c r="P45" s="688"/>
      <c r="Q45" s="688"/>
      <c r="R45" s="688"/>
      <c r="S45" s="688"/>
      <c r="T45" s="688"/>
      <c r="U45" s="688"/>
      <c r="V45" s="688"/>
      <c r="W45" s="688"/>
      <c r="X45" s="688"/>
      <c r="Y45" s="749"/>
    </row>
    <row r="46" spans="1:25" ht="13">
      <c r="A46" s="734" t="s">
        <v>391</v>
      </c>
      <c r="B46" s="750" t="s">
        <v>392</v>
      </c>
      <c r="C46" s="751" t="s">
        <v>23</v>
      </c>
      <c r="D46" s="752" t="s">
        <v>334</v>
      </c>
      <c r="E46" s="612"/>
      <c r="F46" s="690"/>
      <c r="G46" s="682"/>
      <c r="H46" s="711"/>
      <c r="I46" s="711"/>
      <c r="J46" s="711"/>
      <c r="K46" s="688"/>
      <c r="L46" s="711"/>
      <c r="M46" s="688"/>
      <c r="N46" s="688"/>
      <c r="O46" s="688"/>
      <c r="P46" s="687">
        <v>4.03</v>
      </c>
      <c r="Q46" s="688"/>
      <c r="R46" s="753">
        <v>1.641</v>
      </c>
      <c r="S46" s="754">
        <v>0.29499999999999998</v>
      </c>
      <c r="T46" s="755">
        <f>R46+S46</f>
        <v>1.9359999999999999</v>
      </c>
      <c r="U46" s="688"/>
      <c r="V46" s="688"/>
      <c r="W46" s="688"/>
      <c r="X46" s="688"/>
      <c r="Y46" s="749"/>
    </row>
    <row r="47" spans="1:25" ht="13.5" thickBot="1">
      <c r="A47" s="734" t="s">
        <v>393</v>
      </c>
      <c r="B47" s="750" t="s">
        <v>394</v>
      </c>
      <c r="C47" s="751" t="s">
        <v>23</v>
      </c>
      <c r="D47" s="752" t="s">
        <v>334</v>
      </c>
      <c r="E47" s="612"/>
      <c r="F47" s="690"/>
      <c r="G47" s="682"/>
      <c r="H47" s="711"/>
      <c r="I47" s="711"/>
      <c r="J47" s="711"/>
      <c r="K47" s="688"/>
      <c r="L47" s="711"/>
      <c r="M47" s="688"/>
      <c r="N47" s="688"/>
      <c r="O47" s="688"/>
      <c r="P47" s="756">
        <v>0</v>
      </c>
      <c r="Q47" s="688"/>
      <c r="R47" s="757">
        <v>0</v>
      </c>
      <c r="S47" s="758">
        <v>0</v>
      </c>
      <c r="T47" s="759">
        <f>R47+S47</f>
        <v>0</v>
      </c>
      <c r="U47" s="688"/>
      <c r="V47" s="688"/>
      <c r="W47" s="688"/>
      <c r="X47" s="688"/>
      <c r="Y47" s="749"/>
    </row>
    <row r="48" spans="1:25" ht="13.5" thickBot="1">
      <c r="A48" s="713"/>
      <c r="B48" s="760"/>
      <c r="C48" s="761"/>
      <c r="D48" s="762"/>
      <c r="E48" s="612"/>
      <c r="F48" s="690"/>
      <c r="G48" s="682"/>
      <c r="H48" s="711"/>
      <c r="I48" s="711"/>
      <c r="J48" s="711"/>
      <c r="K48" s="688"/>
      <c r="L48" s="711"/>
      <c r="M48" s="688"/>
      <c r="N48" s="688"/>
      <c r="O48" s="688"/>
      <c r="P48" s="688"/>
      <c r="Q48" s="688"/>
      <c r="R48" s="688"/>
      <c r="S48" s="688"/>
      <c r="T48" s="688"/>
      <c r="U48" s="688"/>
      <c r="V48" s="688"/>
      <c r="W48" s="688"/>
      <c r="X48" s="688"/>
      <c r="Y48" s="749"/>
    </row>
    <row r="49" spans="1:27" ht="13" thickBot="1">
      <c r="A49" s="612"/>
      <c r="B49" s="614"/>
      <c r="C49" s="612"/>
      <c r="D49" s="612"/>
      <c r="E49" s="612"/>
      <c r="F49" s="691"/>
      <c r="G49" s="682"/>
      <c r="H49" s="711"/>
      <c r="I49" s="711"/>
      <c r="J49" s="711"/>
      <c r="K49" s="688"/>
      <c r="L49" s="711"/>
      <c r="M49" s="688"/>
      <c r="N49" s="688"/>
      <c r="O49" s="688"/>
      <c r="P49" s="688"/>
      <c r="Q49" s="688"/>
      <c r="R49" s="688"/>
      <c r="S49" s="688"/>
      <c r="T49" s="688"/>
      <c r="U49" s="688"/>
      <c r="V49" s="688"/>
      <c r="W49" s="688"/>
      <c r="X49" s="688"/>
      <c r="Y49" s="749"/>
    </row>
    <row r="50" spans="1:27" ht="13">
      <c r="A50" s="677" t="s">
        <v>395</v>
      </c>
      <c r="B50" s="763" t="s">
        <v>396</v>
      </c>
      <c r="C50" s="679" t="s">
        <v>23</v>
      </c>
      <c r="D50" s="680" t="s">
        <v>36</v>
      </c>
      <c r="E50" s="612"/>
      <c r="F50" s="689">
        <f>SUM(F15:F20)+F23+SUM(F25:F44)</f>
        <v>5.5509999999999993</v>
      </c>
      <c r="G50" s="682"/>
      <c r="H50" s="692">
        <f>SUM(H15:H20)+H23</f>
        <v>7.9430000000000005</v>
      </c>
      <c r="I50" s="765">
        <f>SUM(I15:I20)+I23</f>
        <v>46.289000000000001</v>
      </c>
      <c r="J50" s="755">
        <f>SUM(J15:J20)+J23</f>
        <v>54.232000000000006</v>
      </c>
      <c r="K50" s="682"/>
      <c r="L50" s="766">
        <f>SUM(L15:L20)+L22+L23</f>
        <v>60.044999999999995</v>
      </c>
      <c r="M50" s="688"/>
      <c r="N50" s="766">
        <f>SUM(N15:N23)</f>
        <v>114.277</v>
      </c>
      <c r="O50" s="688"/>
      <c r="P50" s="767">
        <f>SUM(P25:P44)</f>
        <v>14.008999999999999</v>
      </c>
      <c r="Q50" s="688"/>
      <c r="R50" s="733">
        <f>SUM(R25:R44)</f>
        <v>1.629</v>
      </c>
      <c r="S50" s="768">
        <f>SUM(S25:S44)</f>
        <v>0.26200000000000001</v>
      </c>
      <c r="T50" s="685">
        <f>R50+S50</f>
        <v>1.891</v>
      </c>
      <c r="U50" s="688"/>
      <c r="V50" s="766">
        <f>T50+P50+N50</f>
        <v>130.17699999999999</v>
      </c>
      <c r="W50" s="688"/>
      <c r="X50" s="733">
        <f>V50+F50</f>
        <v>135.72799999999998</v>
      </c>
      <c r="Y50" s="693"/>
    </row>
    <row r="51" spans="1:27" ht="13.5" thickBot="1">
      <c r="A51" s="713" t="s">
        <v>397</v>
      </c>
      <c r="B51" s="769" t="s">
        <v>398</v>
      </c>
      <c r="C51" s="715" t="s">
        <v>23</v>
      </c>
      <c r="D51" s="716" t="s">
        <v>334</v>
      </c>
      <c r="E51" s="612"/>
      <c r="F51" s="706">
        <v>1.2629999999999999</v>
      </c>
      <c r="G51" s="682"/>
      <c r="H51" s="1405">
        <v>-1.0999999999999999E-2</v>
      </c>
      <c r="I51" s="708">
        <v>9.5739999999999998</v>
      </c>
      <c r="J51" s="770">
        <f>H51+I51</f>
        <v>9.5630000000000006</v>
      </c>
      <c r="K51" s="686"/>
      <c r="L51" s="710">
        <v>17.515999999999998</v>
      </c>
      <c r="M51" s="688"/>
      <c r="N51" s="771">
        <f>J51+L51</f>
        <v>27.079000000000001</v>
      </c>
      <c r="O51" s="688"/>
      <c r="P51" s="772">
        <v>2.3820000000000001</v>
      </c>
      <c r="Q51" s="688"/>
      <c r="R51" s="773">
        <v>0.33400000000000002</v>
      </c>
      <c r="S51" s="774">
        <v>5.1999999999999998E-2</v>
      </c>
      <c r="T51" s="709">
        <f>R51+S51</f>
        <v>0.38600000000000001</v>
      </c>
      <c r="U51" s="688"/>
      <c r="V51" s="771">
        <f>T51+P51+N51</f>
        <v>29.847000000000001</v>
      </c>
      <c r="W51" s="688"/>
      <c r="X51" s="747">
        <f>V51+F51</f>
        <v>31.11</v>
      </c>
      <c r="Y51" s="724"/>
    </row>
    <row r="52" spans="1:27" ht="13.5" thickBot="1">
      <c r="A52" s="775"/>
      <c r="B52" s="629"/>
      <c r="C52" s="612"/>
      <c r="D52" s="612"/>
      <c r="E52" s="612"/>
      <c r="F52" s="691"/>
      <c r="G52" s="682"/>
      <c r="H52" s="682"/>
      <c r="I52" s="682"/>
      <c r="J52" s="682"/>
      <c r="K52" s="776"/>
      <c r="L52" s="682"/>
      <c r="M52" s="682"/>
      <c r="N52" s="688"/>
      <c r="O52" s="688"/>
      <c r="P52" s="688"/>
      <c r="Q52" s="688"/>
      <c r="R52" s="682"/>
      <c r="S52" s="682"/>
      <c r="T52" s="682"/>
      <c r="U52" s="688"/>
      <c r="V52" s="688"/>
      <c r="W52" s="688"/>
      <c r="X52" s="688"/>
      <c r="Y52" s="777"/>
    </row>
    <row r="53" spans="1:27" ht="13.5" thickBot="1">
      <c r="A53" s="1456" t="s">
        <v>399</v>
      </c>
      <c r="B53" s="778" t="s">
        <v>400</v>
      </c>
      <c r="C53" s="779" t="s">
        <v>23</v>
      </c>
      <c r="D53" s="780" t="s">
        <v>36</v>
      </c>
      <c r="E53" s="612"/>
      <c r="F53" s="764">
        <f>F50+F51</f>
        <v>6.8139999999999992</v>
      </c>
      <c r="G53" s="682"/>
      <c r="H53" s="781">
        <f>H50+H51</f>
        <v>7.9320000000000004</v>
      </c>
      <c r="I53" s="782">
        <f>I50+I51</f>
        <v>55.863</v>
      </c>
      <c r="J53" s="783">
        <f>J50+J51</f>
        <v>63.795000000000009</v>
      </c>
      <c r="K53" s="776"/>
      <c r="L53" s="785">
        <f>L50+L51</f>
        <v>77.560999999999993</v>
      </c>
      <c r="M53" s="688"/>
      <c r="N53" s="784">
        <f>N50+N51</f>
        <v>141.35599999999999</v>
      </c>
      <c r="O53" s="688"/>
      <c r="P53" s="785">
        <f>P50+P51</f>
        <v>16.390999999999998</v>
      </c>
      <c r="Q53" s="688"/>
      <c r="R53" s="781">
        <f>R50+R51</f>
        <v>1.9630000000000001</v>
      </c>
      <c r="S53" s="782">
        <f>S50+S51</f>
        <v>0.314</v>
      </c>
      <c r="T53" s="783">
        <f>R53+S53</f>
        <v>2.2770000000000001</v>
      </c>
      <c r="U53" s="688"/>
      <c r="V53" s="784">
        <f>T53+P53+N53</f>
        <v>160.024</v>
      </c>
      <c r="W53" s="688"/>
      <c r="X53" s="786">
        <f>V53+F53</f>
        <v>166.83799999999999</v>
      </c>
      <c r="Y53" s="787"/>
    </row>
    <row r="54" spans="1:27" ht="13.5" thickBot="1">
      <c r="A54" s="788"/>
      <c r="B54" s="612"/>
      <c r="C54" s="631"/>
      <c r="D54" s="612"/>
      <c r="E54" s="612"/>
      <c r="F54" s="690"/>
      <c r="G54" s="682"/>
      <c r="H54" s="688"/>
      <c r="I54" s="688"/>
      <c r="J54" s="688"/>
      <c r="K54" s="686"/>
      <c r="L54" s="688"/>
      <c r="M54" s="688"/>
      <c r="N54" s="688"/>
      <c r="O54" s="688"/>
      <c r="P54" s="688"/>
      <c r="Q54" s="688"/>
      <c r="R54" s="688"/>
      <c r="S54" s="688"/>
      <c r="T54" s="688"/>
      <c r="U54" s="688"/>
      <c r="V54" s="688"/>
      <c r="W54" s="688"/>
      <c r="X54" s="688"/>
      <c r="Y54" s="749"/>
    </row>
    <row r="55" spans="1:27" ht="13.5" thickBot="1">
      <c r="A55" s="789"/>
      <c r="B55" s="790" t="s">
        <v>401</v>
      </c>
      <c r="C55" s="791"/>
      <c r="D55" s="792"/>
      <c r="E55" s="612"/>
      <c r="F55" s="691"/>
      <c r="G55" s="682"/>
      <c r="H55" s="682"/>
      <c r="I55" s="682"/>
      <c r="J55" s="682"/>
      <c r="K55" s="776"/>
      <c r="L55" s="776"/>
      <c r="M55" s="682"/>
      <c r="N55" s="688"/>
      <c r="O55" s="688"/>
      <c r="P55" s="682"/>
      <c r="Q55" s="688"/>
      <c r="R55" s="682"/>
      <c r="S55" s="682"/>
      <c r="T55" s="682"/>
      <c r="U55" s="688"/>
      <c r="V55" s="688"/>
      <c r="W55" s="682"/>
      <c r="X55" s="776"/>
      <c r="Y55" s="776"/>
    </row>
    <row r="56" spans="1:27" ht="13.5" thickBot="1">
      <c r="A56" s="677" t="s">
        <v>402</v>
      </c>
      <c r="B56" s="678" t="s">
        <v>403</v>
      </c>
      <c r="C56" s="679" t="s">
        <v>23</v>
      </c>
      <c r="D56" s="680" t="s">
        <v>334</v>
      </c>
      <c r="E56" s="612"/>
      <c r="F56" s="717">
        <v>0.41599999999999998</v>
      </c>
      <c r="G56" s="682"/>
      <c r="H56" s="682"/>
      <c r="I56" s="682"/>
      <c r="J56" s="793">
        <v>7.4690000000000003</v>
      </c>
      <c r="K56" s="776"/>
      <c r="L56" s="793">
        <v>9.7579999999999991</v>
      </c>
      <c r="M56" s="682"/>
      <c r="N56" s="766">
        <f>J56+L56</f>
        <v>17.227</v>
      </c>
      <c r="O56" s="688"/>
      <c r="P56" s="687">
        <v>0</v>
      </c>
      <c r="Q56" s="688"/>
      <c r="R56" s="682"/>
      <c r="S56" s="682"/>
      <c r="T56" s="687">
        <v>0</v>
      </c>
      <c r="U56" s="688"/>
      <c r="V56" s="766">
        <f>T56+P56+N56</f>
        <v>17.227</v>
      </c>
      <c r="W56" s="682"/>
      <c r="X56" s="794">
        <f>V56+F56</f>
        <v>17.643000000000001</v>
      </c>
      <c r="Y56" s="795"/>
    </row>
    <row r="57" spans="1:27" ht="13.5" thickBot="1">
      <c r="A57" s="743" t="s">
        <v>404</v>
      </c>
      <c r="B57" s="695" t="s">
        <v>405</v>
      </c>
      <c r="C57" s="696" t="s">
        <v>23</v>
      </c>
      <c r="D57" s="697" t="s">
        <v>334</v>
      </c>
      <c r="E57" s="612"/>
      <c r="F57" s="711"/>
      <c r="G57" s="682"/>
      <c r="H57" s="711"/>
      <c r="I57" s="711"/>
      <c r="J57" s="688"/>
      <c r="K57" s="686"/>
      <c r="L57" s="688"/>
      <c r="M57" s="682"/>
      <c r="N57" s="702">
        <v>3.9910000000000001</v>
      </c>
      <c r="O57" s="688"/>
      <c r="P57" s="796">
        <v>0.27</v>
      </c>
      <c r="Q57" s="688"/>
      <c r="R57" s="711"/>
      <c r="S57" s="711"/>
      <c r="T57" s="797">
        <v>0.7</v>
      </c>
      <c r="U57" s="711"/>
      <c r="V57" s="798">
        <f>T57+P57+N57</f>
        <v>4.9610000000000003</v>
      </c>
      <c r="W57" s="682"/>
      <c r="X57" s="739">
        <f>V57</f>
        <v>4.9610000000000003</v>
      </c>
      <c r="Y57" s="740"/>
    </row>
    <row r="58" spans="1:27" ht="13.5" thickBot="1">
      <c r="A58" s="799" t="s">
        <v>406</v>
      </c>
      <c r="B58" s="800" t="s">
        <v>407</v>
      </c>
      <c r="C58" s="715" t="s">
        <v>23</v>
      </c>
      <c r="D58" s="716" t="s">
        <v>36</v>
      </c>
      <c r="E58" s="612"/>
      <c r="F58" s="764">
        <f>F56</f>
        <v>0.41599999999999998</v>
      </c>
      <c r="G58" s="682"/>
      <c r="H58" s="682"/>
      <c r="I58" s="682"/>
      <c r="J58" s="784">
        <f>J56</f>
        <v>7.4690000000000003</v>
      </c>
      <c r="K58" s="776"/>
      <c r="L58" s="1457">
        <f>L56</f>
        <v>9.7579999999999991</v>
      </c>
      <c r="M58" s="682"/>
      <c r="N58" s="771">
        <f>N56+N57</f>
        <v>21.218</v>
      </c>
      <c r="O58" s="688"/>
      <c r="P58" s="771">
        <f>P56+P57</f>
        <v>0.27</v>
      </c>
      <c r="Q58" s="688"/>
      <c r="R58" s="688"/>
      <c r="S58" s="688"/>
      <c r="T58" s="771">
        <f>T56+T57</f>
        <v>0.7</v>
      </c>
      <c r="U58" s="688"/>
      <c r="V58" s="771">
        <f>T58+P58+N58</f>
        <v>22.187999999999999</v>
      </c>
      <c r="W58" s="682"/>
      <c r="X58" s="723">
        <f>V58+F58</f>
        <v>22.603999999999999</v>
      </c>
      <c r="Y58" s="748"/>
    </row>
    <row r="59" spans="1:27" ht="13.5" thickBot="1">
      <c r="A59" s="801"/>
      <c r="B59" s="631"/>
      <c r="C59" s="612"/>
      <c r="D59" s="612"/>
      <c r="E59" s="612"/>
      <c r="F59" s="691"/>
      <c r="G59" s="682"/>
      <c r="H59" s="682"/>
      <c r="I59" s="682"/>
      <c r="J59" s="691"/>
      <c r="K59" s="776"/>
      <c r="L59" s="691"/>
      <c r="M59" s="682"/>
      <c r="N59" s="688"/>
      <c r="O59" s="688"/>
      <c r="P59" s="682"/>
      <c r="Q59" s="688"/>
      <c r="R59" s="682"/>
      <c r="S59" s="682"/>
      <c r="T59" s="682"/>
      <c r="U59" s="688"/>
      <c r="V59" s="802"/>
      <c r="W59" s="682"/>
      <c r="X59" s="682"/>
      <c r="Y59" s="803"/>
    </row>
    <row r="60" spans="1:27" ht="13" thickBot="1">
      <c r="A60" s="727" t="s">
        <v>408</v>
      </c>
      <c r="B60" s="678" t="s">
        <v>409</v>
      </c>
      <c r="C60" s="679" t="s">
        <v>23</v>
      </c>
      <c r="D60" s="680" t="s">
        <v>334</v>
      </c>
      <c r="E60" s="612"/>
      <c r="F60" s="681">
        <v>8.4000000000000005E-2</v>
      </c>
      <c r="G60" s="682"/>
      <c r="H60" s="682"/>
      <c r="I60" s="682"/>
      <c r="J60" s="793">
        <v>21.331</v>
      </c>
      <c r="K60" s="682"/>
      <c r="L60" s="793">
        <v>26.463000000000001</v>
      </c>
      <c r="M60" s="682"/>
      <c r="N60" s="766">
        <f>J60+L60</f>
        <v>47.793999999999997</v>
      </c>
      <c r="O60" s="688"/>
      <c r="P60" s="687">
        <v>0.01</v>
      </c>
      <c r="Q60" s="688"/>
      <c r="R60" s="682"/>
      <c r="S60" s="682"/>
      <c r="T60" s="687">
        <v>1E-3</v>
      </c>
      <c r="U60" s="688"/>
      <c r="V60" s="766">
        <f>T60+P60+N60</f>
        <v>47.805</v>
      </c>
      <c r="W60" s="682"/>
      <c r="X60" s="794">
        <f>V60+F60</f>
        <v>47.889000000000003</v>
      </c>
      <c r="Y60" s="795"/>
    </row>
    <row r="61" spans="1:27" ht="13.5" thickBot="1">
      <c r="A61" s="799" t="s">
        <v>410</v>
      </c>
      <c r="B61" s="714" t="s">
        <v>411</v>
      </c>
      <c r="C61" s="715" t="s">
        <v>23</v>
      </c>
      <c r="D61" s="716" t="s">
        <v>334</v>
      </c>
      <c r="E61" s="612"/>
      <c r="F61" s="706">
        <v>5.0000000000000001E-3</v>
      </c>
      <c r="G61" s="682"/>
      <c r="H61" s="682"/>
      <c r="I61" s="682"/>
      <c r="J61" s="688"/>
      <c r="K61" s="686"/>
      <c r="L61" s="688"/>
      <c r="M61" s="682"/>
      <c r="N61" s="706">
        <v>0</v>
      </c>
      <c r="O61" s="688"/>
      <c r="P61" s="710">
        <v>14.462999999999999</v>
      </c>
      <c r="Q61" s="688"/>
      <c r="R61" s="804">
        <v>1E-3</v>
      </c>
      <c r="S61" s="805">
        <v>0</v>
      </c>
      <c r="T61" s="759">
        <f>R61+S61</f>
        <v>1E-3</v>
      </c>
      <c r="U61" s="688"/>
      <c r="V61" s="771">
        <f>T61+P61+N61</f>
        <v>14.463999999999999</v>
      </c>
      <c r="W61" s="682"/>
      <c r="X61" s="806">
        <f>V61+F61</f>
        <v>14.468999999999999</v>
      </c>
      <c r="Y61" s="748"/>
    </row>
    <row r="62" spans="1:27" ht="13.5" thickBot="1">
      <c r="A62" s="807"/>
      <c r="B62" s="612"/>
      <c r="C62" s="631"/>
      <c r="D62" s="631"/>
      <c r="E62" s="612"/>
      <c r="F62" s="691"/>
      <c r="G62" s="682"/>
      <c r="H62" s="682"/>
      <c r="I62" s="682"/>
      <c r="J62" s="682"/>
      <c r="K62" s="776"/>
      <c r="L62" s="776"/>
      <c r="M62" s="682"/>
      <c r="N62" s="688"/>
      <c r="O62" s="688"/>
      <c r="P62" s="682"/>
      <c r="Q62" s="688"/>
      <c r="R62" s="682"/>
      <c r="S62" s="682"/>
      <c r="T62" s="682"/>
      <c r="U62" s="688"/>
      <c r="V62" s="688"/>
      <c r="W62" s="682"/>
      <c r="X62" s="682"/>
      <c r="Y62" s="803"/>
    </row>
    <row r="63" spans="1:27" ht="13.5" thickBot="1">
      <c r="A63" s="808" t="s">
        <v>412</v>
      </c>
      <c r="B63" s="809" t="s">
        <v>413</v>
      </c>
      <c r="C63" s="810" t="s">
        <v>23</v>
      </c>
      <c r="D63" s="811" t="s">
        <v>334</v>
      </c>
      <c r="E63" s="612"/>
      <c r="F63" s="717">
        <v>0</v>
      </c>
      <c r="G63" s="682"/>
      <c r="H63" s="682"/>
      <c r="I63" s="682"/>
      <c r="J63" s="793">
        <v>0</v>
      </c>
      <c r="K63" s="776"/>
      <c r="L63" s="793">
        <v>0</v>
      </c>
      <c r="M63" s="682"/>
      <c r="N63" s="784">
        <f>J63+L63</f>
        <v>0</v>
      </c>
      <c r="O63" s="688"/>
      <c r="P63" s="793">
        <v>0</v>
      </c>
      <c r="Q63" s="688"/>
      <c r="R63" s="682"/>
      <c r="S63" s="682"/>
      <c r="T63" s="793">
        <v>0</v>
      </c>
      <c r="U63" s="688"/>
      <c r="V63" s="784">
        <f>T63+P63+N63</f>
        <v>0</v>
      </c>
      <c r="W63" s="682"/>
      <c r="X63" s="812">
        <f>V63+F63</f>
        <v>0</v>
      </c>
      <c r="Y63" s="813"/>
    </row>
    <row r="64" spans="1:27" s="815" customFormat="1" ht="13.5" thickBot="1">
      <c r="A64" s="814"/>
      <c r="B64" s="639"/>
      <c r="C64" s="614"/>
      <c r="D64" s="614"/>
      <c r="E64" s="614"/>
      <c r="F64" s="691"/>
      <c r="G64" s="682"/>
      <c r="H64" s="682"/>
      <c r="I64" s="682"/>
      <c r="J64" s="682"/>
      <c r="K64" s="776"/>
      <c r="L64" s="776"/>
      <c r="M64" s="682"/>
      <c r="N64" s="688"/>
      <c r="O64" s="688"/>
      <c r="P64" s="682"/>
      <c r="Q64" s="688"/>
      <c r="R64" s="682"/>
      <c r="S64" s="682"/>
      <c r="T64" s="682"/>
      <c r="U64" s="688"/>
      <c r="V64" s="688"/>
      <c r="W64" s="682"/>
      <c r="X64" s="776"/>
      <c r="Y64" s="776"/>
      <c r="AA64" s="170"/>
    </row>
    <row r="65" spans="1:29">
      <c r="A65" s="816" t="s">
        <v>414</v>
      </c>
      <c r="B65" s="678" t="s">
        <v>415</v>
      </c>
      <c r="C65" s="679" t="s">
        <v>23</v>
      </c>
      <c r="D65" s="680" t="s">
        <v>36</v>
      </c>
      <c r="E65" s="612"/>
      <c r="F65" s="688"/>
      <c r="G65" s="682"/>
      <c r="H65" s="682"/>
      <c r="I65" s="682"/>
      <c r="J65" s="766">
        <f>J53+J58+J60+J63</f>
        <v>92.595000000000013</v>
      </c>
      <c r="K65" s="682"/>
      <c r="L65" s="766">
        <f>L53+L58+L60+L63</f>
        <v>113.78199999999998</v>
      </c>
      <c r="M65" s="682"/>
      <c r="N65" s="766">
        <f>N53+N58+N60+N61+N63</f>
        <v>210.36799999999999</v>
      </c>
      <c r="O65" s="688"/>
      <c r="P65" s="817">
        <f>P53+P58+P60+P61+P63</f>
        <v>31.134</v>
      </c>
      <c r="Q65" s="688"/>
      <c r="R65" s="682"/>
      <c r="S65" s="682"/>
      <c r="T65" s="817">
        <f>T53+T58+T60+T61+T63</f>
        <v>2.9790000000000001</v>
      </c>
      <c r="U65" s="688"/>
      <c r="V65" s="766">
        <f>T65+P65+N65</f>
        <v>244.48099999999999</v>
      </c>
      <c r="W65" s="682"/>
      <c r="X65" s="733">
        <f>V65+F65</f>
        <v>244.48099999999999</v>
      </c>
      <c r="Y65" s="818"/>
    </row>
    <row r="66" spans="1:29" ht="13.5" thickBot="1">
      <c r="A66" s="799" t="s">
        <v>416</v>
      </c>
      <c r="B66" s="714" t="s">
        <v>417</v>
      </c>
      <c r="C66" s="715" t="s">
        <v>23</v>
      </c>
      <c r="D66" s="716" t="s">
        <v>334</v>
      </c>
      <c r="E66" s="612"/>
      <c r="F66" s="690"/>
      <c r="G66" s="682"/>
      <c r="H66" s="682"/>
      <c r="I66" s="682"/>
      <c r="J66" s="710">
        <v>1.506</v>
      </c>
      <c r="K66" s="776"/>
      <c r="L66" s="710">
        <v>2.7639999999999998</v>
      </c>
      <c r="M66" s="682"/>
      <c r="N66" s="771">
        <f>J66+L66</f>
        <v>4.2699999999999996</v>
      </c>
      <c r="O66" s="688"/>
      <c r="P66" s="756">
        <v>0</v>
      </c>
      <c r="Q66" s="688"/>
      <c r="R66" s="682"/>
      <c r="S66" s="682"/>
      <c r="T66" s="710">
        <v>8.8999999999999996E-2</v>
      </c>
      <c r="U66" s="688"/>
      <c r="V66" s="771">
        <f>T66+P66+N66</f>
        <v>4.359</v>
      </c>
      <c r="W66" s="682"/>
      <c r="X66" s="819">
        <f>V66</f>
        <v>4.359</v>
      </c>
      <c r="Y66" s="820"/>
    </row>
    <row r="67" spans="1:29" s="815" customFormat="1" ht="13" thickBot="1">
      <c r="A67" s="814"/>
      <c r="B67" s="639"/>
      <c r="C67" s="614"/>
      <c r="D67" s="614"/>
      <c r="E67" s="614"/>
      <c r="F67" s="691"/>
      <c r="G67" s="682"/>
      <c r="H67" s="682"/>
      <c r="I67" s="682"/>
      <c r="J67" s="682"/>
      <c r="K67" s="682"/>
      <c r="L67" s="682"/>
      <c r="M67" s="682"/>
      <c r="N67" s="688"/>
      <c r="O67" s="688"/>
      <c r="P67" s="682"/>
      <c r="Q67" s="688"/>
      <c r="R67" s="682"/>
      <c r="S67" s="682"/>
      <c r="T67" s="682"/>
      <c r="U67" s="688"/>
      <c r="V67" s="688"/>
      <c r="W67" s="682"/>
      <c r="X67" s="682"/>
      <c r="Y67" s="803"/>
      <c r="AA67" s="170"/>
    </row>
    <row r="68" spans="1:29" ht="13.5" thickBot="1">
      <c r="A68" s="808" t="s">
        <v>418</v>
      </c>
      <c r="B68" s="821" t="s">
        <v>419</v>
      </c>
      <c r="C68" s="810" t="s">
        <v>23</v>
      </c>
      <c r="D68" s="811" t="s">
        <v>36</v>
      </c>
      <c r="E68" s="612"/>
      <c r="F68" s="764">
        <f>F53+F58+F60+F61+F63</f>
        <v>7.3189999999999991</v>
      </c>
      <c r="G68" s="682"/>
      <c r="H68" s="682"/>
      <c r="I68" s="682"/>
      <c r="J68" s="784">
        <f>J65+J66</f>
        <v>94.101000000000013</v>
      </c>
      <c r="K68" s="776"/>
      <c r="L68" s="784">
        <f>L65+L66</f>
        <v>116.54599999999998</v>
      </c>
      <c r="M68" s="682"/>
      <c r="N68" s="784">
        <f>N65+N66</f>
        <v>214.63800000000001</v>
      </c>
      <c r="O68" s="688"/>
      <c r="P68" s="784">
        <f>P65+P66</f>
        <v>31.134</v>
      </c>
      <c r="Q68" s="688"/>
      <c r="R68" s="688"/>
      <c r="S68" s="688"/>
      <c r="T68" s="784">
        <f>T65+T66</f>
        <v>3.0680000000000001</v>
      </c>
      <c r="U68" s="688"/>
      <c r="V68" s="784">
        <f>T68+P68+N68</f>
        <v>248.84</v>
      </c>
      <c r="W68" s="682"/>
      <c r="X68" s="786">
        <f>V68+F68</f>
        <v>256.15899999999999</v>
      </c>
      <c r="Y68" s="822"/>
      <c r="AB68" s="609"/>
      <c r="AC68" s="609"/>
    </row>
    <row r="69" spans="1:29" ht="13.5" thickBot="1">
      <c r="A69" s="823"/>
      <c r="B69" s="612"/>
      <c r="C69" s="631"/>
      <c r="D69" s="631"/>
      <c r="E69" s="612"/>
      <c r="F69" s="691"/>
      <c r="G69" s="682"/>
      <c r="H69" s="682"/>
      <c r="I69" s="682"/>
      <c r="J69" s="682"/>
      <c r="K69" s="776"/>
      <c r="L69" s="776"/>
      <c r="M69" s="682"/>
      <c r="N69" s="688"/>
      <c r="O69" s="688"/>
      <c r="P69" s="682"/>
      <c r="Q69" s="688"/>
      <c r="R69" s="682"/>
      <c r="S69" s="682"/>
      <c r="T69" s="682"/>
      <c r="U69" s="688"/>
      <c r="V69" s="688"/>
      <c r="W69" s="682"/>
      <c r="X69" s="688"/>
      <c r="Y69" s="749"/>
    </row>
    <row r="70" spans="1:29" ht="13.5" thickBot="1">
      <c r="A70" s="824"/>
      <c r="B70" s="825" t="s">
        <v>705</v>
      </c>
      <c r="C70" s="826"/>
      <c r="D70" s="827"/>
      <c r="E70" s="612"/>
      <c r="F70" s="691"/>
      <c r="G70" s="682"/>
      <c r="H70" s="682"/>
      <c r="I70" s="682"/>
      <c r="J70" s="688"/>
      <c r="K70" s="682"/>
      <c r="L70" s="688"/>
      <c r="M70" s="682"/>
      <c r="N70" s="688"/>
      <c r="O70" s="688"/>
      <c r="P70" s="682"/>
      <c r="Q70" s="688"/>
      <c r="R70" s="682"/>
      <c r="S70" s="682"/>
      <c r="T70" s="682"/>
      <c r="U70" s="688"/>
      <c r="V70" s="688"/>
      <c r="W70" s="682"/>
      <c r="X70" s="682"/>
      <c r="Y70" s="803"/>
    </row>
    <row r="71" spans="1:29" ht="13">
      <c r="A71" s="743" t="s">
        <v>420</v>
      </c>
      <c r="B71" s="695" t="s">
        <v>710</v>
      </c>
      <c r="C71" s="696" t="s">
        <v>23</v>
      </c>
      <c r="D71" s="697" t="s">
        <v>334</v>
      </c>
      <c r="E71" s="612"/>
      <c r="F71" s="681">
        <v>0</v>
      </c>
      <c r="G71" s="682"/>
      <c r="H71" s="682"/>
      <c r="I71" s="682"/>
      <c r="J71" s="687">
        <v>2.7066266592476862</v>
      </c>
      <c r="K71" s="686"/>
      <c r="L71" s="1065">
        <v>1.6509022600891261</v>
      </c>
      <c r="M71" s="688"/>
      <c r="N71" s="766">
        <f>J71+L71</f>
        <v>4.3575289193368123</v>
      </c>
      <c r="O71" s="688"/>
      <c r="P71" s="687">
        <v>0</v>
      </c>
      <c r="Q71" s="688"/>
      <c r="R71" s="682"/>
      <c r="S71" s="682"/>
      <c r="T71" s="687">
        <v>0</v>
      </c>
      <c r="U71" s="688"/>
      <c r="V71" s="766">
        <f>N71</f>
        <v>4.3575289193368123</v>
      </c>
      <c r="W71" s="688"/>
      <c r="X71" s="733">
        <f>V71+F71</f>
        <v>4.3575289193368123</v>
      </c>
      <c r="Y71" s="818"/>
      <c r="AB71" s="609"/>
      <c r="AC71" s="609"/>
    </row>
    <row r="72" spans="1:29">
      <c r="A72" s="743" t="s">
        <v>421</v>
      </c>
      <c r="B72" s="735" t="s">
        <v>706</v>
      </c>
      <c r="C72" s="828" t="s">
        <v>23</v>
      </c>
      <c r="D72" s="697" t="s">
        <v>334</v>
      </c>
      <c r="E72" s="612"/>
      <c r="F72" s="698">
        <v>0</v>
      </c>
      <c r="G72" s="682"/>
      <c r="H72" s="682"/>
      <c r="I72" s="682"/>
      <c r="J72" s="702">
        <v>40.220268238258541</v>
      </c>
      <c r="K72" s="682"/>
      <c r="L72" s="796">
        <v>24.532283205393352</v>
      </c>
      <c r="M72" s="682"/>
      <c r="N72" s="829">
        <f t="shared" ref="N72:N74" si="7">J72+L72</f>
        <v>64.752551443651896</v>
      </c>
      <c r="O72" s="688"/>
      <c r="P72" s="702">
        <v>0</v>
      </c>
      <c r="Q72" s="688"/>
      <c r="R72" s="682"/>
      <c r="S72" s="682"/>
      <c r="T72" s="702">
        <v>0</v>
      </c>
      <c r="U72" s="688"/>
      <c r="V72" s="829">
        <f t="shared" ref="V72:V74" si="8">N72</f>
        <v>64.752551443651896</v>
      </c>
      <c r="W72" s="682"/>
      <c r="X72" s="739">
        <f t="shared" ref="X72:X74" si="9">V72+F72</f>
        <v>64.752551443651896</v>
      </c>
      <c r="Y72" s="740"/>
      <c r="AB72" s="609"/>
      <c r="AC72" s="609"/>
    </row>
    <row r="73" spans="1:29">
      <c r="A73" s="734" t="s">
        <v>422</v>
      </c>
      <c r="B73" s="735" t="s">
        <v>707</v>
      </c>
      <c r="C73" s="696" t="s">
        <v>23</v>
      </c>
      <c r="D73" s="697" t="s">
        <v>334</v>
      </c>
      <c r="E73" s="612"/>
      <c r="F73" s="698">
        <v>0</v>
      </c>
      <c r="G73" s="682"/>
      <c r="H73" s="682"/>
      <c r="I73" s="682"/>
      <c r="J73" s="702">
        <v>14.650845633526314</v>
      </c>
      <c r="K73" s="830"/>
      <c r="L73" s="796">
        <v>51.481569945902891</v>
      </c>
      <c r="M73" s="682"/>
      <c r="N73" s="829">
        <f t="shared" si="7"/>
        <v>66.132415579429207</v>
      </c>
      <c r="O73" s="688"/>
      <c r="P73" s="702">
        <v>0</v>
      </c>
      <c r="Q73" s="688"/>
      <c r="R73" s="682"/>
      <c r="S73" s="682"/>
      <c r="T73" s="702">
        <v>0</v>
      </c>
      <c r="U73" s="688"/>
      <c r="V73" s="829">
        <f t="shared" si="8"/>
        <v>66.132415579429207</v>
      </c>
      <c r="W73" s="682"/>
      <c r="X73" s="739">
        <f t="shared" si="9"/>
        <v>66.132415579429207</v>
      </c>
      <c r="Y73" s="740"/>
      <c r="AA73" s="130"/>
      <c r="AB73" s="609"/>
      <c r="AC73" s="609"/>
    </row>
    <row r="74" spans="1:29" ht="13" thickBot="1">
      <c r="A74" s="799" t="s">
        <v>423</v>
      </c>
      <c r="B74" s="831" t="s">
        <v>708</v>
      </c>
      <c r="C74" s="715" t="s">
        <v>23</v>
      </c>
      <c r="D74" s="716" t="s">
        <v>334</v>
      </c>
      <c r="E74" s="612"/>
      <c r="F74" s="706">
        <v>0</v>
      </c>
      <c r="G74" s="682"/>
      <c r="H74" s="682"/>
      <c r="I74" s="682"/>
      <c r="J74" s="710">
        <v>80.492683468685229</v>
      </c>
      <c r="K74" s="830"/>
      <c r="L74" s="1404">
        <v>47.334177671509103</v>
      </c>
      <c r="M74" s="682"/>
      <c r="N74" s="771">
        <f t="shared" si="7"/>
        <v>127.82686114019432</v>
      </c>
      <c r="O74" s="688"/>
      <c r="P74" s="710">
        <v>0</v>
      </c>
      <c r="Q74" s="688"/>
      <c r="R74" s="682"/>
      <c r="S74" s="682"/>
      <c r="T74" s="710">
        <v>0</v>
      </c>
      <c r="U74" s="688"/>
      <c r="V74" s="771">
        <f t="shared" si="8"/>
        <v>127.82686114019432</v>
      </c>
      <c r="W74" s="682"/>
      <c r="X74" s="747">
        <f t="shared" si="9"/>
        <v>127.82686114019432</v>
      </c>
      <c r="Y74" s="748"/>
      <c r="AA74" s="130"/>
    </row>
    <row r="75" spans="1:29" ht="13" thickBot="1">
      <c r="A75" s="801"/>
      <c r="B75" s="612"/>
      <c r="C75" s="612"/>
      <c r="D75" s="612"/>
      <c r="E75" s="612"/>
      <c r="F75" s="691"/>
      <c r="G75" s="682"/>
      <c r="H75" s="682"/>
      <c r="I75" s="682"/>
      <c r="J75" s="682"/>
      <c r="K75" s="830"/>
      <c r="L75" s="832"/>
      <c r="M75" s="682"/>
      <c r="N75" s="688"/>
      <c r="O75" s="688"/>
      <c r="P75" s="682"/>
      <c r="Q75" s="688"/>
      <c r="R75" s="682"/>
      <c r="S75" s="682"/>
      <c r="T75" s="682"/>
      <c r="U75" s="688"/>
      <c r="V75" s="688"/>
      <c r="W75" s="682"/>
      <c r="X75" s="682"/>
      <c r="Y75" s="803"/>
    </row>
    <row r="76" spans="1:29" ht="18.5" thickBot="1">
      <c r="A76" s="833" t="s">
        <v>424</v>
      </c>
      <c r="B76" s="809" t="s">
        <v>663</v>
      </c>
      <c r="C76" s="810" t="s">
        <v>23</v>
      </c>
      <c r="D76" s="811" t="s">
        <v>36</v>
      </c>
      <c r="E76" s="611"/>
      <c r="F76" s="764">
        <f>F68+F71</f>
        <v>7.3189999999999991</v>
      </c>
      <c r="G76" s="834"/>
      <c r="H76" s="834"/>
      <c r="I76" s="834"/>
      <c r="J76" s="764">
        <f>J68+J71</f>
        <v>96.807626659247703</v>
      </c>
      <c r="K76" s="830"/>
      <c r="L76" s="764">
        <f>L68+L71</f>
        <v>118.1969022600891</v>
      </c>
      <c r="M76" s="682"/>
      <c r="N76" s="764">
        <f>N68+N71</f>
        <v>218.99552891933681</v>
      </c>
      <c r="O76" s="688"/>
      <c r="P76" s="764">
        <f>P68+P71</f>
        <v>31.134</v>
      </c>
      <c r="Q76" s="688"/>
      <c r="R76" s="682"/>
      <c r="S76" s="682"/>
      <c r="T76" s="764">
        <f>T68+T71</f>
        <v>3.0680000000000001</v>
      </c>
      <c r="U76" s="688"/>
      <c r="V76" s="764">
        <f>V68+V71</f>
        <v>253.1975289193368</v>
      </c>
      <c r="W76" s="682"/>
      <c r="X76" s="1420">
        <f>X68+X71</f>
        <v>260.51652891933679</v>
      </c>
      <c r="Y76" s="1419"/>
    </row>
    <row r="77" spans="1:29" ht="13" thickBot="1">
      <c r="E77" s="612"/>
    </row>
    <row r="78" spans="1:29" ht="18.5" thickBot="1">
      <c r="A78" s="833" t="s">
        <v>425</v>
      </c>
      <c r="B78" s="809" t="s">
        <v>709</v>
      </c>
      <c r="C78" s="810" t="s">
        <v>23</v>
      </c>
      <c r="D78" s="811" t="s">
        <v>36</v>
      </c>
      <c r="E78" s="611"/>
      <c r="F78" s="764">
        <f>SUM(F68,F71:F72)</f>
        <v>7.3189999999999991</v>
      </c>
      <c r="G78" s="834"/>
      <c r="H78" s="834"/>
      <c r="I78" s="834"/>
      <c r="J78" s="764">
        <f>SUM(J68,J71:J72)</f>
        <v>137.02789489750626</v>
      </c>
      <c r="K78" s="830"/>
      <c r="L78" s="764">
        <f>SUM(L68,L71:L72)</f>
        <v>142.72918546548246</v>
      </c>
      <c r="M78" s="682"/>
      <c r="N78" s="764">
        <f>SUM(N68,N71:N72)</f>
        <v>283.74808036298873</v>
      </c>
      <c r="O78" s="688"/>
      <c r="P78" s="764">
        <f>SUM(P68,P71:P72)</f>
        <v>31.134</v>
      </c>
      <c r="Q78" s="688"/>
      <c r="R78" s="682"/>
      <c r="S78" s="682"/>
      <c r="T78" s="764">
        <f>SUM(T68,T71:T72)</f>
        <v>3.0680000000000001</v>
      </c>
      <c r="U78" s="688"/>
      <c r="V78" s="764">
        <f>SUM(V68,V71:V72)</f>
        <v>317.95008036298873</v>
      </c>
      <c r="W78" s="682"/>
      <c r="X78" s="1420">
        <f>SUM(X68,X71:X72)</f>
        <v>325.26908036298869</v>
      </c>
      <c r="Y78" s="1419"/>
    </row>
    <row r="79" spans="1:29" ht="13" thickBot="1"/>
    <row r="80" spans="1:29">
      <c r="A80" s="1012"/>
      <c r="B80" s="1013"/>
      <c r="C80" s="1013"/>
      <c r="D80" s="1013"/>
      <c r="E80" s="1013"/>
      <c r="F80" s="1014"/>
    </row>
    <row r="81" spans="1:6">
      <c r="A81" s="1015" t="s">
        <v>724</v>
      </c>
      <c r="B81" s="1016"/>
      <c r="C81" s="1016"/>
      <c r="D81" s="1017" t="s">
        <v>725</v>
      </c>
      <c r="E81" s="1018"/>
      <c r="F81" s="1019"/>
    </row>
    <row r="82" spans="1:6">
      <c r="A82" s="1020"/>
      <c r="B82" s="1016"/>
      <c r="C82" s="1016"/>
      <c r="D82" s="1016"/>
      <c r="E82" s="1018"/>
      <c r="F82" s="1019"/>
    </row>
    <row r="83" spans="1:6">
      <c r="A83" s="1015" t="s">
        <v>726</v>
      </c>
      <c r="B83" s="1016"/>
      <c r="C83" s="1016"/>
      <c r="D83" s="1017" t="s">
        <v>725</v>
      </c>
      <c r="E83" s="1018"/>
      <c r="F83" s="1019"/>
    </row>
    <row r="84" spans="1:6">
      <c r="A84" s="1020"/>
      <c r="B84" s="1016"/>
      <c r="C84" s="1016"/>
      <c r="D84" s="1016"/>
      <c r="E84" s="1018"/>
      <c r="F84" s="1019"/>
    </row>
    <row r="85" spans="1:6">
      <c r="A85" s="1015" t="s">
        <v>727</v>
      </c>
      <c r="B85" s="1016"/>
      <c r="C85" s="1016"/>
      <c r="D85" s="1021"/>
      <c r="E85" s="1018"/>
      <c r="F85" s="1019"/>
    </row>
    <row r="86" spans="1:6" ht="13" thickBot="1">
      <c r="A86" s="1022"/>
      <c r="B86" s="1023"/>
      <c r="C86" s="1023"/>
      <c r="D86" s="1023"/>
      <c r="E86" s="1023"/>
      <c r="F86" s="1024"/>
    </row>
  </sheetData>
  <mergeCells count="11">
    <mergeCell ref="F6:Y6"/>
    <mergeCell ref="H10:J10"/>
    <mergeCell ref="H9:L9"/>
    <mergeCell ref="P9:T9"/>
    <mergeCell ref="F10:F12"/>
    <mergeCell ref="R10:T10"/>
    <mergeCell ref="J11:J12"/>
    <mergeCell ref="H11:H12"/>
    <mergeCell ref="I11:I12"/>
    <mergeCell ref="R11:R12"/>
    <mergeCell ref="T11:T12"/>
  </mergeCells>
  <phoneticPr fontId="5" type="noConversion"/>
  <pageMargins left="0" right="0" top="0.39370078740157483" bottom="0.39370078740157483" header="0.51181102362204722" footer="0.51181102362204722"/>
  <pageSetup paperSize="8" scale="63" orientation="landscape" r:id="rId1"/>
  <headerFooter alignWithMargins="0">
    <oddFooter>&amp;L&amp;1#&amp;"Arial"&amp;11&amp;K000000SW Internal Commercial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A86"/>
  <sheetViews>
    <sheetView zoomScaleNormal="100" workbookViewId="0">
      <selection sqref="A1:XFD1048576"/>
    </sheetView>
  </sheetViews>
  <sheetFormatPr defaultColWidth="9.1796875" defaultRowHeight="12.5"/>
  <cols>
    <col min="1" max="1" width="9.1796875" style="131"/>
    <col min="2" max="2" width="76.54296875" style="131" bestFit="1" customWidth="1"/>
    <col min="3" max="4" width="9.1796875" style="131"/>
    <col min="5" max="5" width="3.26953125" style="131" customWidth="1"/>
    <col min="6" max="6" width="32.453125" style="130" bestFit="1" customWidth="1"/>
    <col min="7" max="7" width="6.7265625" style="131" customWidth="1"/>
    <col min="8" max="8" width="14.26953125" style="130" customWidth="1"/>
    <col min="9" max="10" width="14.26953125" style="46" customWidth="1"/>
    <col min="11" max="11" width="3.1796875" style="131" customWidth="1"/>
    <col min="12" max="12" width="14.26953125" style="130" customWidth="1"/>
    <col min="13" max="13" width="3.1796875" style="131" customWidth="1"/>
    <col min="14" max="14" width="14.26953125" style="130" customWidth="1"/>
    <col min="15" max="15" width="2.453125" style="131" customWidth="1"/>
    <col min="16" max="18" width="14.26953125" style="130" customWidth="1"/>
    <col min="19" max="19" width="4.26953125" style="131" customWidth="1"/>
    <col min="20" max="20" width="14.26953125" style="130" customWidth="1"/>
    <col min="21" max="21" width="4.81640625" style="131" customWidth="1"/>
    <col min="22" max="22" width="14.26953125" style="130" customWidth="1"/>
    <col min="23" max="23" width="8.26953125" style="131" customWidth="1"/>
    <col min="24" max="24" width="3.1796875" style="131" customWidth="1"/>
    <col min="25" max="16384" width="9.1796875" style="131"/>
  </cols>
  <sheetData>
    <row r="1" spans="1:23" ht="13">
      <c r="A1" s="421"/>
    </row>
    <row r="2" spans="1:23" ht="13">
      <c r="A2" s="421"/>
    </row>
    <row r="3" spans="1:23" ht="15.5">
      <c r="A3" s="232" t="s">
        <v>14</v>
      </c>
      <c r="B3" s="172"/>
      <c r="C3" s="21"/>
      <c r="D3" s="21"/>
      <c r="E3" s="21"/>
      <c r="F3" s="20"/>
      <c r="G3" s="21"/>
      <c r="H3" s="20"/>
      <c r="I3" s="19"/>
      <c r="J3" s="19"/>
      <c r="V3" s="20"/>
      <c r="W3" s="21"/>
    </row>
    <row r="4" spans="1:23" ht="15.5">
      <c r="A4" s="836" t="s">
        <v>427</v>
      </c>
      <c r="B4" s="172"/>
      <c r="C4" s="21"/>
      <c r="D4" s="21"/>
      <c r="E4" s="21"/>
      <c r="F4" s="20"/>
      <c r="G4" s="21"/>
      <c r="H4" s="20"/>
      <c r="I4" s="19"/>
      <c r="J4" s="19"/>
      <c r="V4" s="20"/>
      <c r="W4" s="21"/>
    </row>
    <row r="5" spans="1:23">
      <c r="B5" s="18"/>
      <c r="C5" s="129"/>
      <c r="D5" s="129"/>
      <c r="E5" s="129"/>
      <c r="F5" s="127"/>
      <c r="G5" s="174"/>
      <c r="H5" s="125"/>
      <c r="I5" s="19"/>
      <c r="J5" s="19"/>
      <c r="K5" s="126"/>
      <c r="L5" s="125"/>
      <c r="M5" s="126"/>
      <c r="N5" s="125"/>
      <c r="O5" s="126"/>
      <c r="P5" s="125"/>
      <c r="Q5" s="125"/>
      <c r="R5" s="125"/>
      <c r="S5" s="126"/>
      <c r="T5" s="125"/>
      <c r="U5" s="126"/>
      <c r="V5" s="20"/>
      <c r="W5" s="21"/>
    </row>
    <row r="6" spans="1:23" ht="13">
      <c r="A6" s="173"/>
      <c r="B6" s="18"/>
      <c r="C6" s="129"/>
      <c r="D6" s="129"/>
      <c r="E6" s="129" t="s">
        <v>311</v>
      </c>
      <c r="F6" s="1589" t="str">
        <f>reportyear</f>
        <v>2021-22</v>
      </c>
      <c r="G6" s="1590"/>
      <c r="H6" s="1590"/>
      <c r="I6" s="1590"/>
      <c r="J6" s="1590"/>
      <c r="K6" s="1590"/>
      <c r="L6" s="1590"/>
      <c r="M6" s="1590"/>
      <c r="N6" s="1590"/>
      <c r="O6" s="1590"/>
      <c r="P6" s="1590"/>
      <c r="Q6" s="1590"/>
      <c r="R6" s="1590"/>
      <c r="S6" s="1590"/>
      <c r="T6" s="1590"/>
      <c r="U6" s="1590"/>
      <c r="V6" s="1590"/>
      <c r="W6" s="1590"/>
    </row>
    <row r="7" spans="1:23" s="150" customFormat="1" ht="13" thickBot="1">
      <c r="A7" s="22"/>
      <c r="B7" s="22"/>
      <c r="C7" s="22"/>
      <c r="D7" s="22"/>
      <c r="E7" s="22"/>
      <c r="F7" s="23">
        <v>1</v>
      </c>
      <c r="G7" s="1297"/>
      <c r="H7" s="24">
        <v>2</v>
      </c>
      <c r="I7" s="23">
        <v>3</v>
      </c>
      <c r="J7" s="1485">
        <v>4</v>
      </c>
      <c r="K7" s="1485"/>
      <c r="L7" s="1485">
        <v>5</v>
      </c>
      <c r="M7" s="1485"/>
      <c r="N7" s="1485">
        <v>6</v>
      </c>
      <c r="O7" s="1485"/>
      <c r="P7" s="1485">
        <v>7</v>
      </c>
      <c r="Q7" s="1485">
        <v>8</v>
      </c>
      <c r="R7" s="1485">
        <v>9</v>
      </c>
      <c r="S7" s="1485"/>
      <c r="T7" s="1485">
        <v>10</v>
      </c>
      <c r="U7" s="175"/>
      <c r="V7" s="1486">
        <v>11</v>
      </c>
      <c r="W7" s="25">
        <v>12</v>
      </c>
    </row>
    <row r="8" spans="1:23" ht="13.5" thickBot="1">
      <c r="A8" s="21"/>
      <c r="B8" s="21"/>
      <c r="C8" s="21"/>
      <c r="D8" s="21"/>
      <c r="E8" s="21"/>
      <c r="F8" s="26" t="s">
        <v>312</v>
      </c>
      <c r="G8" s="21"/>
      <c r="H8" s="1586" t="s">
        <v>313</v>
      </c>
      <c r="I8" s="1587"/>
      <c r="J8" s="1587"/>
      <c r="K8" s="1587"/>
      <c r="L8" s="1587"/>
      <c r="M8" s="1587"/>
      <c r="N8" s="1587"/>
      <c r="O8" s="1587"/>
      <c r="P8" s="1587"/>
      <c r="Q8" s="1587"/>
      <c r="R8" s="1587"/>
      <c r="S8" s="1587"/>
      <c r="T8" s="1588"/>
      <c r="U8" s="151"/>
      <c r="V8" s="27"/>
      <c r="W8" s="28"/>
    </row>
    <row r="9" spans="1:23" ht="13.5" thickBot="1">
      <c r="A9" s="29"/>
      <c r="B9" s="21"/>
      <c r="C9" s="21"/>
      <c r="D9" s="21"/>
      <c r="E9" s="21"/>
      <c r="F9" s="152"/>
      <c r="G9" s="21"/>
      <c r="H9" s="1596" t="s">
        <v>314</v>
      </c>
      <c r="I9" s="1597"/>
      <c r="J9" s="1597"/>
      <c r="K9" s="1597"/>
      <c r="L9" s="1598"/>
      <c r="M9" s="129"/>
      <c r="N9" s="1586" t="s">
        <v>315</v>
      </c>
      <c r="O9" s="1587"/>
      <c r="P9" s="1587"/>
      <c r="Q9" s="1587"/>
      <c r="R9" s="1588"/>
      <c r="S9" s="128"/>
      <c r="T9" s="153"/>
      <c r="U9" s="151"/>
      <c r="V9" s="30"/>
      <c r="W9" s="31"/>
    </row>
    <row r="10" spans="1:23" ht="13.5" thickBot="1">
      <c r="A10" s="176" t="s">
        <v>15</v>
      </c>
      <c r="B10" s="177" t="s">
        <v>16</v>
      </c>
      <c r="C10" s="178" t="s">
        <v>17</v>
      </c>
      <c r="D10" s="179" t="s">
        <v>18</v>
      </c>
      <c r="E10" s="21"/>
      <c r="F10" s="1583" t="s">
        <v>21</v>
      </c>
      <c r="G10" s="21"/>
      <c r="H10" s="1431" t="s">
        <v>994</v>
      </c>
      <c r="I10" s="250" t="s">
        <v>428</v>
      </c>
      <c r="J10" s="250" t="s">
        <v>429</v>
      </c>
      <c r="K10" s="151"/>
      <c r="L10" s="251" t="s">
        <v>317</v>
      </c>
      <c r="M10" s="129"/>
      <c r="N10" s="250" t="s">
        <v>318</v>
      </c>
      <c r="O10" s="154"/>
      <c r="P10" s="1591" t="s">
        <v>319</v>
      </c>
      <c r="Q10" s="1592"/>
      <c r="R10" s="1593"/>
      <c r="S10" s="129"/>
      <c r="T10" s="250" t="s">
        <v>254</v>
      </c>
      <c r="U10" s="129"/>
      <c r="V10" s="155" t="s">
        <v>254</v>
      </c>
      <c r="W10" s="156"/>
    </row>
    <row r="11" spans="1:23" ht="13">
      <c r="A11" s="180" t="s">
        <v>320</v>
      </c>
      <c r="B11" s="181"/>
      <c r="C11" s="182"/>
      <c r="D11" s="183" t="s">
        <v>19</v>
      </c>
      <c r="E11" s="21"/>
      <c r="F11" s="1584"/>
      <c r="G11" s="21"/>
      <c r="H11" s="1432"/>
      <c r="I11" s="251" t="s">
        <v>430</v>
      </c>
      <c r="J11" s="184" t="s">
        <v>430</v>
      </c>
      <c r="K11" s="73"/>
      <c r="L11" s="184" t="s">
        <v>20</v>
      </c>
      <c r="M11" s="129"/>
      <c r="N11" s="251" t="s">
        <v>324</v>
      </c>
      <c r="O11" s="73"/>
      <c r="P11" s="1594" t="s">
        <v>327</v>
      </c>
      <c r="Q11" s="185" t="s">
        <v>325</v>
      </c>
      <c r="R11" s="1583" t="s">
        <v>21</v>
      </c>
      <c r="S11" s="73"/>
      <c r="T11" s="184" t="s">
        <v>326</v>
      </c>
      <c r="U11" s="73"/>
      <c r="V11" s="186" t="s">
        <v>326</v>
      </c>
      <c r="W11" s="187"/>
    </row>
    <row r="12" spans="1:23" ht="13.5" thickBot="1">
      <c r="A12" s="188"/>
      <c r="B12" s="189"/>
      <c r="C12" s="190"/>
      <c r="D12" s="191"/>
      <c r="E12" s="21"/>
      <c r="F12" s="1585"/>
      <c r="G12" s="21"/>
      <c r="H12" s="1433"/>
      <c r="I12" s="32"/>
      <c r="J12" s="32" t="s">
        <v>431</v>
      </c>
      <c r="K12" s="128"/>
      <c r="L12" s="252" t="s">
        <v>21</v>
      </c>
      <c r="M12" s="129"/>
      <c r="N12" s="252"/>
      <c r="O12" s="17"/>
      <c r="P12" s="1595"/>
      <c r="Q12" s="157" t="s">
        <v>327</v>
      </c>
      <c r="R12" s="1585"/>
      <c r="S12" s="73"/>
      <c r="T12" s="32" t="s">
        <v>328</v>
      </c>
      <c r="U12" s="17"/>
      <c r="V12" s="158" t="s">
        <v>21</v>
      </c>
      <c r="W12" s="192" t="s">
        <v>329</v>
      </c>
    </row>
    <row r="13" spans="1:23" ht="13" thickBot="1">
      <c r="A13" s="193"/>
      <c r="B13" s="194"/>
      <c r="C13" s="21"/>
      <c r="D13" s="21"/>
      <c r="E13" s="21"/>
      <c r="F13" s="125"/>
      <c r="G13" s="21"/>
      <c r="H13" s="20"/>
      <c r="I13" s="70"/>
      <c r="J13" s="19"/>
      <c r="K13" s="18"/>
      <c r="L13" s="132"/>
      <c r="M13" s="18"/>
      <c r="N13" s="20"/>
      <c r="O13" s="18"/>
      <c r="P13" s="20"/>
      <c r="Q13" s="20"/>
      <c r="R13" s="125"/>
      <c r="S13" s="129"/>
      <c r="T13" s="127"/>
      <c r="U13" s="126"/>
      <c r="V13" s="20"/>
      <c r="W13" s="21"/>
    </row>
    <row r="14" spans="1:23" ht="13.5" thickBot="1">
      <c r="A14" s="195"/>
      <c r="B14" s="196" t="s">
        <v>432</v>
      </c>
      <c r="C14" s="196"/>
      <c r="D14" s="197"/>
      <c r="E14" s="21"/>
      <c r="F14" s="125"/>
      <c r="G14" s="21"/>
      <c r="H14" s="132"/>
      <c r="I14" s="70"/>
      <c r="J14" s="133"/>
      <c r="K14" s="134" t="s">
        <v>331</v>
      </c>
      <c r="L14" s="135"/>
      <c r="M14" s="134"/>
      <c r="N14" s="135"/>
      <c r="O14" s="134"/>
      <c r="P14" s="135"/>
      <c r="Q14" s="135"/>
      <c r="R14" s="125"/>
      <c r="S14" s="129"/>
      <c r="T14" s="127"/>
      <c r="U14" s="126"/>
      <c r="V14" s="198"/>
      <c r="W14" s="199"/>
    </row>
    <row r="15" spans="1:23">
      <c r="A15" s="200" t="s">
        <v>332</v>
      </c>
      <c r="B15" s="33" t="s">
        <v>333</v>
      </c>
      <c r="C15" s="201" t="s">
        <v>23</v>
      </c>
      <c r="D15" s="202" t="s">
        <v>334</v>
      </c>
      <c r="E15" s="21"/>
      <c r="F15" s="277">
        <v>1.55</v>
      </c>
      <c r="G15" s="323"/>
      <c r="H15" s="294">
        <v>14.680999999999999</v>
      </c>
      <c r="I15" s="278">
        <v>15.781000000000001</v>
      </c>
      <c r="J15" s="279">
        <v>2.8889999999999998</v>
      </c>
      <c r="K15" s="324"/>
      <c r="L15" s="371">
        <f t="shared" ref="L15:L20" si="0">SUM(H15:J15)</f>
        <v>33.350999999999999</v>
      </c>
      <c r="M15" s="301"/>
      <c r="N15" s="293"/>
      <c r="O15" s="301"/>
      <c r="P15" s="293"/>
      <c r="Q15" s="293"/>
      <c r="R15" s="293"/>
      <c r="S15" s="301"/>
      <c r="T15" s="371">
        <f t="shared" ref="T15:T21" si="1">L15</f>
        <v>33.350999999999999</v>
      </c>
      <c r="U15" s="324"/>
      <c r="V15" s="372">
        <f>T15+F15</f>
        <v>34.900999999999996</v>
      </c>
      <c r="W15" s="331"/>
    </row>
    <row r="16" spans="1:23">
      <c r="A16" s="200" t="s">
        <v>335</v>
      </c>
      <c r="B16" s="33" t="s">
        <v>336</v>
      </c>
      <c r="C16" s="201" t="s">
        <v>23</v>
      </c>
      <c r="D16" s="202" t="s">
        <v>334</v>
      </c>
      <c r="E16" s="21"/>
      <c r="F16" s="302">
        <v>3.0000000000000001E-3</v>
      </c>
      <c r="G16" s="323"/>
      <c r="H16" s="280">
        <v>8.1820000000000004</v>
      </c>
      <c r="I16" s="281">
        <v>18.32</v>
      </c>
      <c r="J16" s="348">
        <v>2.2749999999999999</v>
      </c>
      <c r="K16" s="324"/>
      <c r="L16" s="373">
        <f t="shared" si="0"/>
        <v>28.777000000000001</v>
      </c>
      <c r="M16" s="301"/>
      <c r="N16" s="293"/>
      <c r="O16" s="301"/>
      <c r="P16" s="293"/>
      <c r="Q16" s="293"/>
      <c r="R16" s="293"/>
      <c r="S16" s="301"/>
      <c r="T16" s="373">
        <f t="shared" si="1"/>
        <v>28.777000000000001</v>
      </c>
      <c r="U16" s="324"/>
      <c r="V16" s="374">
        <f t="shared" ref="V16:V21" si="2">T16+F16</f>
        <v>28.78</v>
      </c>
      <c r="W16" s="332"/>
    </row>
    <row r="17" spans="1:23">
      <c r="A17" s="200" t="s">
        <v>337</v>
      </c>
      <c r="B17" s="33" t="s">
        <v>338</v>
      </c>
      <c r="C17" s="201" t="s">
        <v>23</v>
      </c>
      <c r="D17" s="202" t="s">
        <v>334</v>
      </c>
      <c r="E17" s="21"/>
      <c r="F17" s="302">
        <v>3.302</v>
      </c>
      <c r="G17" s="323"/>
      <c r="H17" s="280">
        <v>7.3630000000000004</v>
      </c>
      <c r="I17" s="281">
        <v>5.5510000000000002</v>
      </c>
      <c r="J17" s="348">
        <v>6.7560000000000002</v>
      </c>
      <c r="K17" s="324"/>
      <c r="L17" s="373">
        <f t="shared" si="0"/>
        <v>19.670000000000002</v>
      </c>
      <c r="M17" s="301"/>
      <c r="N17" s="293"/>
      <c r="O17" s="301"/>
      <c r="P17" s="293"/>
      <c r="Q17" s="293"/>
      <c r="R17" s="293"/>
      <c r="S17" s="301"/>
      <c r="T17" s="373">
        <f t="shared" si="1"/>
        <v>19.670000000000002</v>
      </c>
      <c r="U17" s="324"/>
      <c r="V17" s="374">
        <f t="shared" si="2"/>
        <v>22.972000000000001</v>
      </c>
      <c r="W17" s="332"/>
    </row>
    <row r="18" spans="1:23">
      <c r="A18" s="203" t="s">
        <v>339</v>
      </c>
      <c r="B18" s="33" t="s">
        <v>433</v>
      </c>
      <c r="C18" s="201" t="s">
        <v>23</v>
      </c>
      <c r="D18" s="202" t="s">
        <v>334</v>
      </c>
      <c r="E18" s="204"/>
      <c r="F18" s="302">
        <v>0</v>
      </c>
      <c r="G18" s="323"/>
      <c r="H18" s="349">
        <v>15.553000000000001</v>
      </c>
      <c r="I18" s="350">
        <v>84.16</v>
      </c>
      <c r="J18" s="348">
        <v>66.344999999999999</v>
      </c>
      <c r="K18" s="323"/>
      <c r="L18" s="375">
        <f>SUM(H18:J18)</f>
        <v>166.05799999999999</v>
      </c>
      <c r="M18" s="324"/>
      <c r="N18" s="323"/>
      <c r="O18" s="324"/>
      <c r="P18" s="323"/>
      <c r="Q18" s="323"/>
      <c r="R18" s="323"/>
      <c r="S18" s="324"/>
      <c r="T18" s="375">
        <f t="shared" si="1"/>
        <v>166.05799999999999</v>
      </c>
      <c r="U18" s="323"/>
      <c r="V18" s="374">
        <f t="shared" si="2"/>
        <v>166.05799999999999</v>
      </c>
      <c r="W18" s="333"/>
    </row>
    <row r="19" spans="1:23">
      <c r="A19" s="200" t="s">
        <v>341</v>
      </c>
      <c r="B19" s="33" t="s">
        <v>434</v>
      </c>
      <c r="C19" s="201" t="s">
        <v>23</v>
      </c>
      <c r="D19" s="202" t="s">
        <v>334</v>
      </c>
      <c r="E19" s="204"/>
      <c r="F19" s="302">
        <v>0</v>
      </c>
      <c r="G19" s="323"/>
      <c r="H19" s="280">
        <v>0.27700000000000002</v>
      </c>
      <c r="I19" s="281">
        <v>2.9169999999999998</v>
      </c>
      <c r="J19" s="348">
        <v>7.718</v>
      </c>
      <c r="K19" s="324"/>
      <c r="L19" s="373">
        <f t="shared" si="0"/>
        <v>10.911999999999999</v>
      </c>
      <c r="M19" s="301"/>
      <c r="N19" s="293"/>
      <c r="O19" s="301"/>
      <c r="P19" s="293"/>
      <c r="Q19" s="293"/>
      <c r="R19" s="293"/>
      <c r="S19" s="301"/>
      <c r="T19" s="373">
        <f t="shared" si="1"/>
        <v>10.911999999999999</v>
      </c>
      <c r="U19" s="324"/>
      <c r="V19" s="374">
        <f t="shared" si="2"/>
        <v>10.911999999999999</v>
      </c>
      <c r="W19" s="332"/>
    </row>
    <row r="20" spans="1:23">
      <c r="A20" s="200" t="s">
        <v>343</v>
      </c>
      <c r="B20" s="33" t="s">
        <v>340</v>
      </c>
      <c r="C20" s="201" t="s">
        <v>23</v>
      </c>
      <c r="D20" s="202" t="s">
        <v>334</v>
      </c>
      <c r="E20" s="21"/>
      <c r="F20" s="302">
        <v>0.17699999999999999</v>
      </c>
      <c r="G20" s="323"/>
      <c r="H20" s="280">
        <v>1.0629999999999999</v>
      </c>
      <c r="I20" s="281">
        <v>5.9290000000000003</v>
      </c>
      <c r="J20" s="348">
        <v>1.208</v>
      </c>
      <c r="K20" s="324"/>
      <c r="L20" s="373">
        <f t="shared" si="0"/>
        <v>8.1999999999999993</v>
      </c>
      <c r="M20" s="301"/>
      <c r="N20" s="293"/>
      <c r="O20" s="301"/>
      <c r="P20" s="293"/>
      <c r="Q20" s="293"/>
      <c r="R20" s="293"/>
      <c r="S20" s="301"/>
      <c r="T20" s="373">
        <f t="shared" si="1"/>
        <v>8.1999999999999993</v>
      </c>
      <c r="U20" s="324"/>
      <c r="V20" s="374">
        <f t="shared" si="2"/>
        <v>8.3769999999999989</v>
      </c>
      <c r="W20" s="332"/>
    </row>
    <row r="21" spans="1:23" ht="13" thickBot="1">
      <c r="A21" s="205" t="s">
        <v>345</v>
      </c>
      <c r="B21" s="35" t="s">
        <v>342</v>
      </c>
      <c r="C21" s="206" t="s">
        <v>23</v>
      </c>
      <c r="D21" s="207" t="s">
        <v>334</v>
      </c>
      <c r="E21" s="21"/>
      <c r="F21" s="303">
        <v>7.0000000000000001E-3</v>
      </c>
      <c r="G21" s="323"/>
      <c r="H21" s="295">
        <v>3.3119999999999998</v>
      </c>
      <c r="I21" s="282">
        <v>6.2030000000000003</v>
      </c>
      <c r="J21" s="283">
        <v>0.104</v>
      </c>
      <c r="K21" s="324"/>
      <c r="L21" s="376">
        <f>H21+I21+J21</f>
        <v>9.6189999999999998</v>
      </c>
      <c r="M21" s="301"/>
      <c r="N21" s="293"/>
      <c r="O21" s="301"/>
      <c r="P21" s="293"/>
      <c r="Q21" s="293"/>
      <c r="R21" s="293"/>
      <c r="S21" s="301"/>
      <c r="T21" s="376">
        <f t="shared" si="1"/>
        <v>9.6189999999999998</v>
      </c>
      <c r="U21" s="324"/>
      <c r="V21" s="377">
        <f t="shared" si="2"/>
        <v>9.6259999999999994</v>
      </c>
      <c r="W21" s="334"/>
    </row>
    <row r="22" spans="1:23" ht="13" thickBot="1">
      <c r="A22" s="208"/>
      <c r="B22" s="64"/>
      <c r="C22" s="209"/>
      <c r="D22" s="209"/>
      <c r="E22" s="18"/>
      <c r="F22" s="301"/>
      <c r="G22" s="324"/>
      <c r="H22" s="275"/>
      <c r="I22" s="276"/>
      <c r="J22" s="292"/>
      <c r="K22" s="324"/>
      <c r="L22" s="301"/>
      <c r="M22" s="301"/>
      <c r="N22" s="301"/>
      <c r="O22" s="301"/>
      <c r="P22" s="301"/>
      <c r="Q22" s="301"/>
      <c r="R22" s="301"/>
      <c r="S22" s="301"/>
      <c r="T22" s="301"/>
      <c r="U22" s="324"/>
      <c r="V22" s="378"/>
      <c r="W22" s="335"/>
    </row>
    <row r="23" spans="1:23" ht="13" thickBot="1">
      <c r="A23" s="210" t="s">
        <v>347</v>
      </c>
      <c r="B23" s="63" t="s">
        <v>346</v>
      </c>
      <c r="C23" s="211" t="s">
        <v>23</v>
      </c>
      <c r="D23" s="212" t="s">
        <v>334</v>
      </c>
      <c r="E23" s="21"/>
      <c r="F23" s="301"/>
      <c r="G23" s="323"/>
      <c r="H23" s="275"/>
      <c r="I23" s="276"/>
      <c r="J23" s="292"/>
      <c r="K23" s="324"/>
      <c r="L23" s="304"/>
      <c r="M23" s="301"/>
      <c r="N23" s="293"/>
      <c r="O23" s="301"/>
      <c r="P23" s="293"/>
      <c r="Q23" s="293"/>
      <c r="R23" s="293"/>
      <c r="S23" s="301"/>
      <c r="T23" s="371">
        <f>L23</f>
        <v>0</v>
      </c>
      <c r="U23" s="324"/>
      <c r="V23" s="372">
        <f>T23+F23</f>
        <v>0</v>
      </c>
      <c r="W23" s="331"/>
    </row>
    <row r="24" spans="1:23" ht="13" thickBot="1">
      <c r="A24" s="200" t="s">
        <v>349</v>
      </c>
      <c r="B24" s="33" t="s">
        <v>348</v>
      </c>
      <c r="C24" s="201" t="s">
        <v>23</v>
      </c>
      <c r="D24" s="202" t="s">
        <v>334</v>
      </c>
      <c r="E24" s="21"/>
      <c r="F24" s="301"/>
      <c r="G24" s="323"/>
      <c r="H24" s="284">
        <v>0</v>
      </c>
      <c r="I24" s="276"/>
      <c r="J24" s="292"/>
      <c r="K24" s="324"/>
      <c r="L24" s="373">
        <f>H24</f>
        <v>0</v>
      </c>
      <c r="M24" s="301"/>
      <c r="N24" s="293"/>
      <c r="O24" s="301"/>
      <c r="P24" s="293"/>
      <c r="Q24" s="293"/>
      <c r="R24" s="293"/>
      <c r="S24" s="301"/>
      <c r="T24" s="373">
        <f>L24</f>
        <v>0</v>
      </c>
      <c r="U24" s="324"/>
      <c r="V24" s="374">
        <f>T24+F24</f>
        <v>0</v>
      </c>
      <c r="W24" s="332"/>
    </row>
    <row r="25" spans="1:23" ht="13" thickBot="1">
      <c r="A25" s="205" t="s">
        <v>351</v>
      </c>
      <c r="B25" s="35" t="s">
        <v>350</v>
      </c>
      <c r="C25" s="206" t="s">
        <v>23</v>
      </c>
      <c r="D25" s="207" t="s">
        <v>334</v>
      </c>
      <c r="E25" s="21"/>
      <c r="F25" s="288">
        <v>0.33200000000000002</v>
      </c>
      <c r="G25" s="323"/>
      <c r="H25" s="295">
        <v>1.3440000000000001</v>
      </c>
      <c r="I25" s="285">
        <v>1.83</v>
      </c>
      <c r="J25" s="286">
        <v>0.16800000000000001</v>
      </c>
      <c r="K25" s="324"/>
      <c r="L25" s="376">
        <f>SUM(H25:J25)</f>
        <v>3.3420000000000005</v>
      </c>
      <c r="M25" s="379"/>
      <c r="N25" s="293"/>
      <c r="O25" s="301"/>
      <c r="P25" s="293"/>
      <c r="Q25" s="293"/>
      <c r="R25" s="293"/>
      <c r="S25" s="301"/>
      <c r="T25" s="376">
        <f>L25</f>
        <v>3.3420000000000005</v>
      </c>
      <c r="U25" s="324"/>
      <c r="V25" s="377">
        <f>T25+F25</f>
        <v>3.6740000000000004</v>
      </c>
      <c r="W25" s="334"/>
    </row>
    <row r="26" spans="1:23" ht="16" thickBot="1">
      <c r="E26" s="21"/>
      <c r="F26" s="301"/>
      <c r="G26" s="323"/>
      <c r="H26" s="275"/>
      <c r="I26" s="276"/>
      <c r="J26" s="292"/>
      <c r="K26" s="324"/>
      <c r="L26" s="301"/>
      <c r="M26" s="363"/>
      <c r="N26" s="301"/>
      <c r="O26" s="301"/>
      <c r="P26" s="293"/>
      <c r="Q26" s="293"/>
      <c r="R26" s="293"/>
      <c r="S26" s="301"/>
      <c r="T26" s="301"/>
      <c r="U26" s="324"/>
      <c r="V26" s="324"/>
      <c r="W26" s="330"/>
    </row>
    <row r="27" spans="1:23" ht="15.5">
      <c r="A27" s="213" t="s">
        <v>353</v>
      </c>
      <c r="B27" s="36" t="s">
        <v>352</v>
      </c>
      <c r="C27" s="214" t="s">
        <v>23</v>
      </c>
      <c r="D27" s="215" t="s">
        <v>334</v>
      </c>
      <c r="E27" s="21"/>
      <c r="F27" s="304">
        <v>0</v>
      </c>
      <c r="G27" s="323"/>
      <c r="H27" s="275"/>
      <c r="I27" s="276"/>
      <c r="J27" s="292"/>
      <c r="K27" s="324"/>
      <c r="L27" s="301"/>
      <c r="M27" s="364"/>
      <c r="N27" s="304">
        <v>0</v>
      </c>
      <c r="O27" s="301"/>
      <c r="P27" s="311">
        <v>0</v>
      </c>
      <c r="Q27" s="312">
        <v>0</v>
      </c>
      <c r="R27" s="380">
        <f t="shared" ref="R27:R32" si="3">P27+Q27</f>
        <v>0</v>
      </c>
      <c r="S27" s="301"/>
      <c r="T27" s="371">
        <f t="shared" ref="T27:T46" si="4">R27+N27</f>
        <v>0</v>
      </c>
      <c r="U27" s="324"/>
      <c r="V27" s="381">
        <f t="shared" ref="V27:V46" si="5">T27+F27</f>
        <v>0</v>
      </c>
      <c r="W27" s="336"/>
    </row>
    <row r="28" spans="1:23">
      <c r="A28" s="203" t="s">
        <v>355</v>
      </c>
      <c r="B28" s="34" t="s">
        <v>354</v>
      </c>
      <c r="C28" s="201" t="s">
        <v>23</v>
      </c>
      <c r="D28" s="202" t="s">
        <v>334</v>
      </c>
      <c r="E28" s="21"/>
      <c r="F28" s="302">
        <v>0</v>
      </c>
      <c r="G28" s="323"/>
      <c r="H28" s="275"/>
      <c r="I28" s="276"/>
      <c r="J28" s="292"/>
      <c r="K28" s="324"/>
      <c r="L28" s="301"/>
      <c r="M28" s="301"/>
      <c r="N28" s="302">
        <v>0</v>
      </c>
      <c r="O28" s="301"/>
      <c r="P28" s="1371">
        <v>0.749</v>
      </c>
      <c r="Q28" s="1370">
        <v>0.14499999999999999</v>
      </c>
      <c r="R28" s="382">
        <f t="shared" si="3"/>
        <v>0.89400000000000002</v>
      </c>
      <c r="S28" s="301"/>
      <c r="T28" s="373">
        <f t="shared" si="4"/>
        <v>0.89400000000000002</v>
      </c>
      <c r="U28" s="324"/>
      <c r="V28" s="383">
        <f t="shared" si="5"/>
        <v>0.89400000000000002</v>
      </c>
      <c r="W28" s="337"/>
    </row>
    <row r="29" spans="1:23">
      <c r="A29" s="203" t="s">
        <v>357</v>
      </c>
      <c r="B29" s="33" t="s">
        <v>435</v>
      </c>
      <c r="C29" s="201" t="s">
        <v>23</v>
      </c>
      <c r="D29" s="202" t="s">
        <v>334</v>
      </c>
      <c r="E29" s="21"/>
      <c r="F29" s="302">
        <v>5.0000000000000001E-3</v>
      </c>
      <c r="G29" s="323"/>
      <c r="H29" s="275"/>
      <c r="I29" s="276"/>
      <c r="J29" s="276"/>
      <c r="K29" s="324"/>
      <c r="L29" s="324"/>
      <c r="M29" s="324"/>
      <c r="N29" s="302">
        <v>9.4580000000000002</v>
      </c>
      <c r="O29" s="324"/>
      <c r="P29" s="1371">
        <v>0.14299999999999999</v>
      </c>
      <c r="Q29" s="1370">
        <v>2.8000000000000001E-2</v>
      </c>
      <c r="R29" s="384">
        <f t="shared" si="3"/>
        <v>0.17099999999999999</v>
      </c>
      <c r="S29" s="324"/>
      <c r="T29" s="375">
        <f t="shared" si="4"/>
        <v>9.6289999999999996</v>
      </c>
      <c r="U29" s="324"/>
      <c r="V29" s="374">
        <f t="shared" si="5"/>
        <v>9.6340000000000003</v>
      </c>
      <c r="W29" s="338"/>
    </row>
    <row r="30" spans="1:23">
      <c r="A30" s="203" t="s">
        <v>359</v>
      </c>
      <c r="B30" s="33" t="s">
        <v>358</v>
      </c>
      <c r="C30" s="201" t="s">
        <v>23</v>
      </c>
      <c r="D30" s="202" t="s">
        <v>334</v>
      </c>
      <c r="E30" s="21"/>
      <c r="F30" s="302">
        <v>0</v>
      </c>
      <c r="G30" s="323"/>
      <c r="H30" s="275"/>
      <c r="I30" s="276"/>
      <c r="J30" s="276"/>
      <c r="K30" s="324"/>
      <c r="L30" s="324"/>
      <c r="M30" s="324"/>
      <c r="N30" s="302">
        <v>0</v>
      </c>
      <c r="O30" s="324"/>
      <c r="P30" s="1371">
        <v>0.18</v>
      </c>
      <c r="Q30" s="1370">
        <v>3.5000000000000003E-2</v>
      </c>
      <c r="R30" s="384">
        <f t="shared" si="3"/>
        <v>0.215</v>
      </c>
      <c r="S30" s="324"/>
      <c r="T30" s="375">
        <f t="shared" si="4"/>
        <v>0.215</v>
      </c>
      <c r="U30" s="324"/>
      <c r="V30" s="374">
        <f t="shared" si="5"/>
        <v>0.215</v>
      </c>
      <c r="W30" s="338"/>
    </row>
    <row r="31" spans="1:23">
      <c r="A31" s="203" t="s">
        <v>361</v>
      </c>
      <c r="B31" s="33" t="s">
        <v>360</v>
      </c>
      <c r="C31" s="201" t="s">
        <v>23</v>
      </c>
      <c r="D31" s="202" t="s">
        <v>334</v>
      </c>
      <c r="E31" s="21"/>
      <c r="F31" s="302">
        <v>0</v>
      </c>
      <c r="G31" s="323"/>
      <c r="H31" s="275"/>
      <c r="I31" s="276"/>
      <c r="J31" s="276"/>
      <c r="K31" s="324"/>
      <c r="L31" s="324"/>
      <c r="M31" s="324"/>
      <c r="N31" s="302">
        <v>0</v>
      </c>
      <c r="O31" s="324"/>
      <c r="P31" s="1371">
        <v>0</v>
      </c>
      <c r="Q31" s="1370">
        <v>0</v>
      </c>
      <c r="R31" s="385">
        <f t="shared" si="3"/>
        <v>0</v>
      </c>
      <c r="S31" s="324"/>
      <c r="T31" s="375">
        <f t="shared" si="4"/>
        <v>0</v>
      </c>
      <c r="U31" s="324"/>
      <c r="V31" s="383">
        <f t="shared" si="5"/>
        <v>0</v>
      </c>
      <c r="W31" s="337"/>
    </row>
    <row r="32" spans="1:23" ht="13" thickBot="1">
      <c r="A32" s="203" t="s">
        <v>363</v>
      </c>
      <c r="B32" s="33" t="s">
        <v>362</v>
      </c>
      <c r="C32" s="201" t="s">
        <v>23</v>
      </c>
      <c r="D32" s="202" t="s">
        <v>334</v>
      </c>
      <c r="E32" s="21"/>
      <c r="F32" s="302">
        <v>0</v>
      </c>
      <c r="G32" s="323"/>
      <c r="H32" s="275"/>
      <c r="I32" s="276"/>
      <c r="J32" s="276"/>
      <c r="K32" s="324"/>
      <c r="L32" s="324"/>
      <c r="M32" s="324"/>
      <c r="N32" s="302">
        <v>0</v>
      </c>
      <c r="O32" s="324"/>
      <c r="P32" s="1371">
        <v>0</v>
      </c>
      <c r="Q32" s="1369">
        <v>0</v>
      </c>
      <c r="R32" s="384">
        <f t="shared" si="3"/>
        <v>0</v>
      </c>
      <c r="S32" s="324"/>
      <c r="T32" s="375">
        <f t="shared" si="4"/>
        <v>0</v>
      </c>
      <c r="U32" s="324"/>
      <c r="V32" s="383">
        <f t="shared" si="5"/>
        <v>0</v>
      </c>
      <c r="W32" s="337"/>
    </row>
    <row r="33" spans="1:25">
      <c r="A33" s="203" t="s">
        <v>365</v>
      </c>
      <c r="B33" s="34" t="s">
        <v>364</v>
      </c>
      <c r="C33" s="201" t="s">
        <v>23</v>
      </c>
      <c r="D33" s="202" t="s">
        <v>334</v>
      </c>
      <c r="E33" s="21"/>
      <c r="F33" s="302">
        <v>0</v>
      </c>
      <c r="G33" s="323"/>
      <c r="H33" s="275"/>
      <c r="I33" s="276"/>
      <c r="J33" s="276"/>
      <c r="K33" s="324"/>
      <c r="L33" s="324"/>
      <c r="M33" s="324"/>
      <c r="N33" s="302">
        <v>0</v>
      </c>
      <c r="O33" s="324"/>
      <c r="P33" s="313">
        <v>0</v>
      </c>
      <c r="Q33" s="305"/>
      <c r="R33" s="375">
        <f>P33</f>
        <v>0</v>
      </c>
      <c r="S33" s="324"/>
      <c r="T33" s="375">
        <f t="shared" si="4"/>
        <v>0</v>
      </c>
      <c r="U33" s="324"/>
      <c r="V33" s="383">
        <f t="shared" si="5"/>
        <v>0</v>
      </c>
      <c r="W33" s="337"/>
    </row>
    <row r="34" spans="1:25">
      <c r="A34" s="203" t="s">
        <v>367</v>
      </c>
      <c r="B34" s="34" t="s">
        <v>436</v>
      </c>
      <c r="C34" s="201" t="s">
        <v>23</v>
      </c>
      <c r="D34" s="202" t="s">
        <v>334</v>
      </c>
      <c r="E34" s="21"/>
      <c r="F34" s="302">
        <v>0</v>
      </c>
      <c r="G34" s="323"/>
      <c r="H34" s="275"/>
      <c r="I34" s="276"/>
      <c r="J34" s="276"/>
      <c r="K34" s="324"/>
      <c r="L34" s="324"/>
      <c r="M34" s="324"/>
      <c r="N34" s="302">
        <v>0</v>
      </c>
      <c r="O34" s="324"/>
      <c r="P34" s="313">
        <v>0</v>
      </c>
      <c r="Q34" s="305"/>
      <c r="R34" s="375">
        <f>P34</f>
        <v>0</v>
      </c>
      <c r="S34" s="324"/>
      <c r="T34" s="375">
        <f t="shared" si="4"/>
        <v>0</v>
      </c>
      <c r="U34" s="324"/>
      <c r="V34" s="383">
        <f t="shared" si="5"/>
        <v>0</v>
      </c>
      <c r="W34" s="337"/>
    </row>
    <row r="35" spans="1:25">
      <c r="A35" s="203" t="s">
        <v>369</v>
      </c>
      <c r="B35" s="33" t="s">
        <v>368</v>
      </c>
      <c r="C35" s="201" t="s">
        <v>23</v>
      </c>
      <c r="D35" s="202" t="s">
        <v>334</v>
      </c>
      <c r="E35" s="21"/>
      <c r="F35" s="302">
        <v>0</v>
      </c>
      <c r="G35" s="323"/>
      <c r="H35" s="275"/>
      <c r="I35" s="276"/>
      <c r="J35" s="276"/>
      <c r="K35" s="324"/>
      <c r="L35" s="324"/>
      <c r="M35" s="324"/>
      <c r="N35" s="302">
        <v>0</v>
      </c>
      <c r="O35" s="324"/>
      <c r="P35" s="313">
        <v>0</v>
      </c>
      <c r="Q35" s="305"/>
      <c r="R35" s="375">
        <f>P35</f>
        <v>0</v>
      </c>
      <c r="S35" s="324"/>
      <c r="T35" s="375">
        <f t="shared" si="4"/>
        <v>0</v>
      </c>
      <c r="U35" s="324"/>
      <c r="V35" s="383">
        <f t="shared" si="5"/>
        <v>0</v>
      </c>
      <c r="W35" s="337"/>
    </row>
    <row r="36" spans="1:25" ht="13" thickBot="1">
      <c r="A36" s="203" t="s">
        <v>371</v>
      </c>
      <c r="B36" s="33" t="s">
        <v>370</v>
      </c>
      <c r="C36" s="201" t="s">
        <v>23</v>
      </c>
      <c r="D36" s="202" t="s">
        <v>334</v>
      </c>
      <c r="E36" s="21"/>
      <c r="F36" s="302">
        <v>0</v>
      </c>
      <c r="G36" s="323"/>
      <c r="H36" s="275"/>
      <c r="I36" s="276"/>
      <c r="J36" s="276"/>
      <c r="K36" s="324"/>
      <c r="L36" s="324"/>
      <c r="M36" s="324"/>
      <c r="N36" s="302">
        <v>0</v>
      </c>
      <c r="O36" s="324"/>
      <c r="P36" s="313">
        <v>0.153</v>
      </c>
      <c r="Q36" s="306"/>
      <c r="R36" s="375">
        <f>P36</f>
        <v>0.153</v>
      </c>
      <c r="S36" s="324"/>
      <c r="T36" s="375">
        <f t="shared" si="4"/>
        <v>0.153</v>
      </c>
      <c r="U36" s="324"/>
      <c r="V36" s="383">
        <f t="shared" si="5"/>
        <v>0.153</v>
      </c>
      <c r="W36" s="337"/>
    </row>
    <row r="37" spans="1:25">
      <c r="A37" s="203" t="s">
        <v>373</v>
      </c>
      <c r="B37" s="33" t="s">
        <v>372</v>
      </c>
      <c r="C37" s="201" t="s">
        <v>23</v>
      </c>
      <c r="D37" s="202" t="s">
        <v>334</v>
      </c>
      <c r="E37" s="21"/>
      <c r="F37" s="302">
        <v>0</v>
      </c>
      <c r="G37" s="323"/>
      <c r="H37" s="275"/>
      <c r="I37" s="276"/>
      <c r="J37" s="276"/>
      <c r="K37" s="324"/>
      <c r="L37" s="324"/>
      <c r="M37" s="324"/>
      <c r="N37" s="302">
        <v>0</v>
      </c>
      <c r="O37" s="324"/>
      <c r="P37" s="313">
        <v>0</v>
      </c>
      <c r="Q37" s="312">
        <v>0</v>
      </c>
      <c r="R37" s="385">
        <f t="shared" ref="R37:R46" si="6">P37+Q37</f>
        <v>0</v>
      </c>
      <c r="S37" s="324"/>
      <c r="T37" s="375">
        <f t="shared" si="4"/>
        <v>0</v>
      </c>
      <c r="U37" s="324"/>
      <c r="V37" s="383">
        <f t="shared" si="5"/>
        <v>0</v>
      </c>
      <c r="W37" s="337"/>
    </row>
    <row r="38" spans="1:25">
      <c r="A38" s="203" t="s">
        <v>375</v>
      </c>
      <c r="B38" s="33" t="s">
        <v>374</v>
      </c>
      <c r="C38" s="201" t="s">
        <v>23</v>
      </c>
      <c r="D38" s="202" t="s">
        <v>334</v>
      </c>
      <c r="E38" s="21"/>
      <c r="F38" s="302">
        <v>8.0000000000000002E-3</v>
      </c>
      <c r="G38" s="323"/>
      <c r="H38" s="275"/>
      <c r="I38" s="276"/>
      <c r="J38" s="276"/>
      <c r="K38" s="324"/>
      <c r="L38" s="324"/>
      <c r="M38" s="324"/>
      <c r="N38" s="302">
        <v>0</v>
      </c>
      <c r="O38" s="324"/>
      <c r="P38" s="313">
        <v>0</v>
      </c>
      <c r="Q38" s="314">
        <v>0</v>
      </c>
      <c r="R38" s="385">
        <f t="shared" si="6"/>
        <v>0</v>
      </c>
      <c r="S38" s="324"/>
      <c r="T38" s="375">
        <f t="shared" si="4"/>
        <v>0</v>
      </c>
      <c r="U38" s="324"/>
      <c r="V38" s="383">
        <f t="shared" si="5"/>
        <v>8.0000000000000002E-3</v>
      </c>
      <c r="W38" s="337"/>
      <c r="Y38" s="130"/>
    </row>
    <row r="39" spans="1:25">
      <c r="A39" s="203" t="s">
        <v>377</v>
      </c>
      <c r="B39" s="33" t="s">
        <v>376</v>
      </c>
      <c r="C39" s="201" t="s">
        <v>23</v>
      </c>
      <c r="D39" s="202" t="s">
        <v>334</v>
      </c>
      <c r="E39" s="21"/>
      <c r="F39" s="302">
        <v>0</v>
      </c>
      <c r="G39" s="323"/>
      <c r="H39" s="275"/>
      <c r="I39" s="276"/>
      <c r="J39" s="276"/>
      <c r="K39" s="324"/>
      <c r="L39" s="324"/>
      <c r="M39" s="324"/>
      <c r="N39" s="302">
        <v>0</v>
      </c>
      <c r="O39" s="324"/>
      <c r="P39" s="313">
        <v>0</v>
      </c>
      <c r="Q39" s="314">
        <v>0</v>
      </c>
      <c r="R39" s="385">
        <f t="shared" si="6"/>
        <v>0</v>
      </c>
      <c r="S39" s="324"/>
      <c r="T39" s="375">
        <f t="shared" si="4"/>
        <v>0</v>
      </c>
      <c r="U39" s="324"/>
      <c r="V39" s="383">
        <f t="shared" si="5"/>
        <v>0</v>
      </c>
      <c r="W39" s="338"/>
    </row>
    <row r="40" spans="1:25">
      <c r="A40" s="203" t="s">
        <v>379</v>
      </c>
      <c r="B40" s="33" t="s">
        <v>378</v>
      </c>
      <c r="C40" s="201" t="s">
        <v>23</v>
      </c>
      <c r="D40" s="202" t="s">
        <v>334</v>
      </c>
      <c r="E40" s="21"/>
      <c r="F40" s="302">
        <v>0</v>
      </c>
      <c r="G40" s="323"/>
      <c r="H40" s="275"/>
      <c r="I40" s="276"/>
      <c r="J40" s="276"/>
      <c r="K40" s="324"/>
      <c r="L40" s="324"/>
      <c r="M40" s="324"/>
      <c r="N40" s="302">
        <v>0</v>
      </c>
      <c r="O40" s="324"/>
      <c r="P40" s="313">
        <v>0</v>
      </c>
      <c r="Q40" s="314">
        <v>0</v>
      </c>
      <c r="R40" s="385">
        <f t="shared" si="6"/>
        <v>0</v>
      </c>
      <c r="S40" s="324"/>
      <c r="T40" s="375">
        <f t="shared" si="4"/>
        <v>0</v>
      </c>
      <c r="U40" s="324"/>
      <c r="V40" s="383">
        <f t="shared" si="5"/>
        <v>0</v>
      </c>
      <c r="W40" s="338"/>
    </row>
    <row r="41" spans="1:25">
      <c r="A41" s="203" t="s">
        <v>381</v>
      </c>
      <c r="B41" s="33" t="s">
        <v>380</v>
      </c>
      <c r="C41" s="201" t="s">
        <v>23</v>
      </c>
      <c r="D41" s="202" t="s">
        <v>334</v>
      </c>
      <c r="E41" s="21"/>
      <c r="F41" s="302">
        <v>0</v>
      </c>
      <c r="G41" s="323"/>
      <c r="H41" s="275"/>
      <c r="I41" s="276"/>
      <c r="J41" s="276"/>
      <c r="K41" s="324"/>
      <c r="L41" s="324"/>
      <c r="M41" s="324"/>
      <c r="N41" s="302">
        <v>0</v>
      </c>
      <c r="O41" s="324"/>
      <c r="P41" s="313">
        <v>0</v>
      </c>
      <c r="Q41" s="314">
        <v>0</v>
      </c>
      <c r="R41" s="385">
        <f t="shared" si="6"/>
        <v>0</v>
      </c>
      <c r="S41" s="324"/>
      <c r="T41" s="375">
        <f t="shared" si="4"/>
        <v>0</v>
      </c>
      <c r="U41" s="324"/>
      <c r="V41" s="383">
        <f t="shared" si="5"/>
        <v>0</v>
      </c>
      <c r="W41" s="337"/>
    </row>
    <row r="42" spans="1:25">
      <c r="A42" s="203" t="s">
        <v>383</v>
      </c>
      <c r="B42" s="34" t="s">
        <v>382</v>
      </c>
      <c r="C42" s="201" t="s">
        <v>23</v>
      </c>
      <c r="D42" s="202" t="s">
        <v>334</v>
      </c>
      <c r="E42" s="21"/>
      <c r="F42" s="302">
        <v>0</v>
      </c>
      <c r="G42" s="323"/>
      <c r="H42" s="275"/>
      <c r="I42" s="276"/>
      <c r="J42" s="276"/>
      <c r="K42" s="324"/>
      <c r="L42" s="324"/>
      <c r="M42" s="324"/>
      <c r="N42" s="302">
        <v>0.36499999999999999</v>
      </c>
      <c r="O42" s="324"/>
      <c r="P42" s="313">
        <v>0</v>
      </c>
      <c r="Q42" s="314">
        <v>0</v>
      </c>
      <c r="R42" s="385">
        <f t="shared" si="6"/>
        <v>0</v>
      </c>
      <c r="S42" s="324"/>
      <c r="T42" s="375">
        <f t="shared" si="4"/>
        <v>0.36499999999999999</v>
      </c>
      <c r="U42" s="324"/>
      <c r="V42" s="383">
        <f t="shared" si="5"/>
        <v>0.36499999999999999</v>
      </c>
      <c r="W42" s="337"/>
    </row>
    <row r="43" spans="1:25">
      <c r="A43" s="203" t="s">
        <v>385</v>
      </c>
      <c r="B43" s="33" t="s">
        <v>384</v>
      </c>
      <c r="C43" s="201" t="s">
        <v>23</v>
      </c>
      <c r="D43" s="202" t="s">
        <v>334</v>
      </c>
      <c r="E43" s="21"/>
      <c r="F43" s="302">
        <v>0</v>
      </c>
      <c r="G43" s="323"/>
      <c r="H43" s="275"/>
      <c r="I43" s="276"/>
      <c r="J43" s="276"/>
      <c r="K43" s="324"/>
      <c r="L43" s="324"/>
      <c r="M43" s="324"/>
      <c r="N43" s="302">
        <v>0</v>
      </c>
      <c r="O43" s="324"/>
      <c r="P43" s="313">
        <v>0</v>
      </c>
      <c r="Q43" s="314">
        <v>0</v>
      </c>
      <c r="R43" s="385">
        <f t="shared" si="6"/>
        <v>0</v>
      </c>
      <c r="S43" s="324"/>
      <c r="T43" s="375">
        <f t="shared" si="4"/>
        <v>0</v>
      </c>
      <c r="U43" s="324"/>
      <c r="V43" s="383">
        <f t="shared" si="5"/>
        <v>0</v>
      </c>
      <c r="W43" s="337"/>
    </row>
    <row r="44" spans="1:25">
      <c r="A44" s="203" t="s">
        <v>387</v>
      </c>
      <c r="B44" s="34" t="s">
        <v>386</v>
      </c>
      <c r="C44" s="201" t="s">
        <v>23</v>
      </c>
      <c r="D44" s="202" t="s">
        <v>334</v>
      </c>
      <c r="E44" s="21"/>
      <c r="F44" s="302">
        <v>0</v>
      </c>
      <c r="G44" s="323"/>
      <c r="H44" s="275"/>
      <c r="I44" s="276"/>
      <c r="J44" s="276"/>
      <c r="K44" s="324"/>
      <c r="L44" s="324"/>
      <c r="M44" s="324"/>
      <c r="N44" s="302">
        <v>0</v>
      </c>
      <c r="O44" s="324"/>
      <c r="P44" s="313">
        <v>0</v>
      </c>
      <c r="Q44" s="314">
        <v>0</v>
      </c>
      <c r="R44" s="385">
        <f t="shared" si="6"/>
        <v>0</v>
      </c>
      <c r="S44" s="324"/>
      <c r="T44" s="375">
        <f t="shared" si="4"/>
        <v>0</v>
      </c>
      <c r="U44" s="324"/>
      <c r="V44" s="383">
        <f t="shared" si="5"/>
        <v>0</v>
      </c>
      <c r="W44" s="339"/>
    </row>
    <row r="45" spans="1:25">
      <c r="A45" s="203" t="s">
        <v>389</v>
      </c>
      <c r="B45" s="33" t="s">
        <v>388</v>
      </c>
      <c r="C45" s="201" t="s">
        <v>23</v>
      </c>
      <c r="D45" s="202" t="s">
        <v>334</v>
      </c>
      <c r="E45" s="21"/>
      <c r="F45" s="302">
        <v>0</v>
      </c>
      <c r="G45" s="323"/>
      <c r="H45" s="275"/>
      <c r="I45" s="276"/>
      <c r="J45" s="276"/>
      <c r="K45" s="324"/>
      <c r="L45" s="324"/>
      <c r="M45" s="324"/>
      <c r="N45" s="302">
        <v>2.2530000000000001</v>
      </c>
      <c r="O45" s="324"/>
      <c r="P45" s="313">
        <v>0.151</v>
      </c>
      <c r="Q45" s="314">
        <v>0.03</v>
      </c>
      <c r="R45" s="385">
        <f t="shared" si="6"/>
        <v>0.18099999999999999</v>
      </c>
      <c r="S45" s="324"/>
      <c r="T45" s="375">
        <f t="shared" si="4"/>
        <v>2.4340000000000002</v>
      </c>
      <c r="U45" s="324"/>
      <c r="V45" s="383">
        <f t="shared" si="5"/>
        <v>2.4340000000000002</v>
      </c>
      <c r="W45" s="339"/>
    </row>
    <row r="46" spans="1:25" ht="13" thickBot="1">
      <c r="A46" s="216" t="s">
        <v>391</v>
      </c>
      <c r="B46" s="62" t="s">
        <v>390</v>
      </c>
      <c r="C46" s="206" t="s">
        <v>23</v>
      </c>
      <c r="D46" s="207" t="s">
        <v>334</v>
      </c>
      <c r="E46" s="21"/>
      <c r="F46" s="303">
        <v>0</v>
      </c>
      <c r="G46" s="323"/>
      <c r="H46" s="275"/>
      <c r="I46" s="276"/>
      <c r="J46" s="276"/>
      <c r="K46" s="324"/>
      <c r="L46" s="324"/>
      <c r="M46" s="324"/>
      <c r="N46" s="303">
        <v>7.4999999999999997E-2</v>
      </c>
      <c r="O46" s="324"/>
      <c r="P46" s="316">
        <v>7.0000000000000001E-3</v>
      </c>
      <c r="Q46" s="315">
        <v>1E-3</v>
      </c>
      <c r="R46" s="386">
        <f t="shared" si="6"/>
        <v>8.0000000000000002E-3</v>
      </c>
      <c r="S46" s="324"/>
      <c r="T46" s="387">
        <f t="shared" si="4"/>
        <v>8.299999999999999E-2</v>
      </c>
      <c r="U46" s="324"/>
      <c r="V46" s="377">
        <f t="shared" si="5"/>
        <v>8.299999999999999E-2</v>
      </c>
      <c r="W46" s="340"/>
    </row>
    <row r="47" spans="1:25" ht="13" thickBot="1">
      <c r="A47" s="217"/>
      <c r="B47" s="56"/>
      <c r="C47" s="218"/>
      <c r="D47" s="218"/>
      <c r="E47" s="21"/>
      <c r="F47" s="301"/>
      <c r="G47" s="323"/>
      <c r="H47" s="275"/>
      <c r="I47" s="276"/>
      <c r="J47" s="276"/>
      <c r="K47" s="324"/>
      <c r="L47" s="324"/>
      <c r="M47" s="324"/>
      <c r="N47" s="324"/>
      <c r="O47" s="324"/>
      <c r="P47" s="324"/>
      <c r="Q47" s="324"/>
      <c r="R47" s="324"/>
      <c r="S47" s="324"/>
      <c r="T47" s="324"/>
      <c r="U47" s="324"/>
      <c r="V47" s="324"/>
      <c r="W47" s="330"/>
    </row>
    <row r="48" spans="1:25" ht="13">
      <c r="A48" s="219" t="s">
        <v>393</v>
      </c>
      <c r="B48" s="60" t="s">
        <v>392</v>
      </c>
      <c r="C48" s="57" t="s">
        <v>23</v>
      </c>
      <c r="D48" s="61" t="s">
        <v>334</v>
      </c>
      <c r="E48" s="21"/>
      <c r="F48" s="301"/>
      <c r="G48" s="323"/>
      <c r="H48" s="275"/>
      <c r="I48" s="276"/>
      <c r="J48" s="276"/>
      <c r="K48" s="324"/>
      <c r="L48" s="324"/>
      <c r="M48" s="324"/>
      <c r="N48" s="326">
        <v>2.746</v>
      </c>
      <c r="O48" s="324"/>
      <c r="P48" s="307">
        <v>1.391</v>
      </c>
      <c r="Q48" s="308">
        <v>0.26600000000000001</v>
      </c>
      <c r="R48" s="388">
        <f>P48+Q48</f>
        <v>1.657</v>
      </c>
      <c r="S48" s="324"/>
      <c r="T48" s="324"/>
      <c r="U48" s="324"/>
      <c r="V48" s="324"/>
      <c r="W48" s="330"/>
    </row>
    <row r="49" spans="1:23" ht="13.5" thickBot="1">
      <c r="A49" s="216" t="s">
        <v>395</v>
      </c>
      <c r="B49" s="37" t="s">
        <v>394</v>
      </c>
      <c r="C49" s="38" t="s">
        <v>23</v>
      </c>
      <c r="D49" s="39" t="s">
        <v>334</v>
      </c>
      <c r="E49" s="21"/>
      <c r="F49" s="301"/>
      <c r="G49" s="323"/>
      <c r="H49" s="275"/>
      <c r="I49" s="276"/>
      <c r="J49" s="276"/>
      <c r="K49" s="324"/>
      <c r="L49" s="324"/>
      <c r="M49" s="324"/>
      <c r="N49" s="327">
        <v>0</v>
      </c>
      <c r="O49" s="324"/>
      <c r="P49" s="309">
        <v>0</v>
      </c>
      <c r="Q49" s="310">
        <v>0</v>
      </c>
      <c r="R49" s="386">
        <f>P49+Q49</f>
        <v>0</v>
      </c>
      <c r="S49" s="324"/>
      <c r="T49" s="324"/>
      <c r="U49" s="324"/>
      <c r="V49" s="324"/>
      <c r="W49" s="330"/>
    </row>
    <row r="50" spans="1:23" ht="13.5" thickBot="1">
      <c r="A50" s="220"/>
      <c r="B50" s="58"/>
      <c r="C50" s="59"/>
      <c r="D50" s="59"/>
      <c r="E50" s="21"/>
      <c r="F50" s="293"/>
      <c r="G50" s="323"/>
      <c r="H50" s="275" t="s">
        <v>311</v>
      </c>
      <c r="I50" s="389"/>
      <c r="J50" s="276"/>
      <c r="K50" s="324"/>
      <c r="L50" s="324"/>
      <c r="M50" s="324"/>
      <c r="N50" s="324"/>
      <c r="O50" s="324"/>
      <c r="P50" s="324"/>
      <c r="Q50" s="324"/>
      <c r="R50" s="324"/>
      <c r="S50" s="324"/>
      <c r="T50" s="324"/>
      <c r="U50" s="324"/>
      <c r="V50" s="324"/>
      <c r="W50" s="330"/>
    </row>
    <row r="51" spans="1:23" ht="13">
      <c r="A51" s="221" t="s">
        <v>397</v>
      </c>
      <c r="B51" s="40" t="s">
        <v>396</v>
      </c>
      <c r="C51" s="214" t="s">
        <v>23</v>
      </c>
      <c r="D51" s="215" t="s">
        <v>36</v>
      </c>
      <c r="E51" s="21"/>
      <c r="F51" s="371">
        <f>SUM(F15:F21)+F25+SUM(F27:F46)</f>
        <v>5.3839999999999995</v>
      </c>
      <c r="G51" s="323"/>
      <c r="H51" s="372">
        <f>SUM(H15:H21)+H24+H25</f>
        <v>51.774999999999999</v>
      </c>
      <c r="I51" s="390">
        <f>SUM(I15:I21)+I25</f>
        <v>140.691</v>
      </c>
      <c r="J51" s="391">
        <f>SUM(J15:J21)+J25</f>
        <v>87.463000000000008</v>
      </c>
      <c r="K51" s="324"/>
      <c r="L51" s="392">
        <f>SUM(L15:L21)+SUM(L23:L25)</f>
        <v>279.92899999999997</v>
      </c>
      <c r="M51" s="324"/>
      <c r="N51" s="393">
        <f>SUM(N27:N46)</f>
        <v>12.151</v>
      </c>
      <c r="O51" s="324"/>
      <c r="P51" s="381">
        <f>SUM(P27:P46)</f>
        <v>1.383</v>
      </c>
      <c r="Q51" s="394">
        <f>SUM(Q27:Q32)+SUM(Q37:Q46)</f>
        <v>0.23899999999999999</v>
      </c>
      <c r="R51" s="395">
        <f>SUM(R27:R46)</f>
        <v>1.6220000000000001</v>
      </c>
      <c r="S51" s="324"/>
      <c r="T51" s="392">
        <f>L51+N51+R51</f>
        <v>293.702</v>
      </c>
      <c r="U51" s="324"/>
      <c r="V51" s="381">
        <f>SUM(V15:V21)+SUM(V23:V25)+SUM(V27:V46)</f>
        <v>299.08599999999996</v>
      </c>
      <c r="W51" s="331"/>
    </row>
    <row r="52" spans="1:23" ht="13" thickBot="1">
      <c r="A52" s="205" t="s">
        <v>399</v>
      </c>
      <c r="B52" s="35" t="s">
        <v>398</v>
      </c>
      <c r="C52" s="206" t="s">
        <v>23</v>
      </c>
      <c r="D52" s="207" t="s">
        <v>334</v>
      </c>
      <c r="E52" s="21"/>
      <c r="F52" s="303">
        <v>1.3280000000000001</v>
      </c>
      <c r="G52" s="323"/>
      <c r="H52" s="295">
        <v>11.577</v>
      </c>
      <c r="I52" s="287">
        <v>9.9380000000000006</v>
      </c>
      <c r="J52" s="296">
        <v>3.169</v>
      </c>
      <c r="K52" s="324"/>
      <c r="L52" s="387">
        <f>H52+I52+J52</f>
        <v>24.684000000000001</v>
      </c>
      <c r="M52" s="324"/>
      <c r="N52" s="317">
        <v>1.873</v>
      </c>
      <c r="O52" s="324"/>
      <c r="P52" s="318">
        <v>0.28699999999999998</v>
      </c>
      <c r="Q52" s="319">
        <v>5.1999999999999998E-2</v>
      </c>
      <c r="R52" s="396">
        <f>P52+Q52</f>
        <v>0.33899999999999997</v>
      </c>
      <c r="S52" s="324"/>
      <c r="T52" s="387">
        <f>L52+N52+R52</f>
        <v>26.896000000000001</v>
      </c>
      <c r="U52" s="324"/>
      <c r="V52" s="397">
        <f>T52+F52</f>
        <v>28.224</v>
      </c>
      <c r="W52" s="334"/>
    </row>
    <row r="53" spans="1:23" ht="13" thickBot="1">
      <c r="A53" s="220"/>
      <c r="B53" s="41"/>
      <c r="C53" s="21"/>
      <c r="D53" s="21"/>
      <c r="E53" s="21"/>
      <c r="F53" s="293"/>
      <c r="G53" s="323"/>
      <c r="H53" s="323"/>
      <c r="I53" s="292"/>
      <c r="J53" s="297"/>
      <c r="K53" s="323"/>
      <c r="L53" s="324"/>
      <c r="M53" s="324"/>
      <c r="N53" s="324"/>
      <c r="O53" s="324"/>
      <c r="P53" s="323"/>
      <c r="Q53" s="323"/>
      <c r="R53" s="323"/>
      <c r="S53" s="324"/>
      <c r="T53" s="324"/>
      <c r="U53" s="324"/>
      <c r="V53" s="324"/>
      <c r="W53" s="328"/>
    </row>
    <row r="54" spans="1:23" ht="13.5" thickBot="1">
      <c r="A54" s="222" t="s">
        <v>402</v>
      </c>
      <c r="B54" s="43" t="s">
        <v>400</v>
      </c>
      <c r="C54" s="223" t="s">
        <v>23</v>
      </c>
      <c r="D54" s="224" t="s">
        <v>36</v>
      </c>
      <c r="E54" s="21"/>
      <c r="F54" s="398">
        <f>F51+F52</f>
        <v>6.7119999999999997</v>
      </c>
      <c r="G54" s="323"/>
      <c r="H54" s="399">
        <f>H51+H52</f>
        <v>63.351999999999997</v>
      </c>
      <c r="I54" s="400">
        <f>I51+I52</f>
        <v>150.62899999999999</v>
      </c>
      <c r="J54" s="401">
        <f>J51+J52</f>
        <v>90.632000000000005</v>
      </c>
      <c r="K54" s="324"/>
      <c r="L54" s="402">
        <f>H54+I54+J54</f>
        <v>304.613</v>
      </c>
      <c r="M54" s="324"/>
      <c r="N54" s="403">
        <f>SUM(N51:N52)</f>
        <v>14.023999999999999</v>
      </c>
      <c r="O54" s="324"/>
      <c r="P54" s="399">
        <f>P51+P52</f>
        <v>1.67</v>
      </c>
      <c r="Q54" s="404">
        <f>Q51+Q52</f>
        <v>0.29099999999999998</v>
      </c>
      <c r="R54" s="405">
        <f>R51+R52</f>
        <v>1.9610000000000001</v>
      </c>
      <c r="S54" s="324"/>
      <c r="T54" s="402">
        <f>L54+N54+R54</f>
        <v>320.59800000000001</v>
      </c>
      <c r="U54" s="324"/>
      <c r="V54" s="406">
        <f>V51+V52</f>
        <v>327.30999999999995</v>
      </c>
      <c r="W54" s="341"/>
    </row>
    <row r="55" spans="1:23" ht="13" thickBot="1">
      <c r="A55" s="225"/>
      <c r="B55" s="42"/>
      <c r="C55" s="199"/>
      <c r="D55" s="199"/>
      <c r="E55" s="21"/>
      <c r="F55" s="301"/>
      <c r="G55" s="323"/>
      <c r="H55" s="324"/>
      <c r="I55" s="297"/>
      <c r="J55" s="292"/>
      <c r="K55" s="324"/>
      <c r="L55" s="324"/>
      <c r="M55" s="324"/>
      <c r="N55" s="324"/>
      <c r="O55" s="324"/>
      <c r="P55" s="324"/>
      <c r="Q55" s="324"/>
      <c r="R55" s="324"/>
      <c r="S55" s="324"/>
      <c r="T55" s="324"/>
      <c r="U55" s="324"/>
      <c r="V55" s="324"/>
      <c r="W55" s="330"/>
    </row>
    <row r="56" spans="1:23" ht="13.5" thickBot="1">
      <c r="A56" s="195"/>
      <c r="B56" s="226" t="s">
        <v>401</v>
      </c>
      <c r="C56" s="227"/>
      <c r="D56" s="228"/>
      <c r="E56" s="21"/>
      <c r="F56" s="293"/>
      <c r="G56" s="323"/>
      <c r="H56" s="323"/>
      <c r="I56" s="297"/>
      <c r="J56" s="298"/>
      <c r="K56" s="323"/>
      <c r="L56" s="324"/>
      <c r="M56" s="324"/>
      <c r="N56" s="323"/>
      <c r="O56" s="324"/>
      <c r="P56" s="323"/>
      <c r="Q56" s="323"/>
      <c r="R56" s="323"/>
      <c r="S56" s="324"/>
      <c r="T56" s="324"/>
      <c r="U56" s="323"/>
      <c r="V56" s="329"/>
      <c r="W56" s="329"/>
    </row>
    <row r="57" spans="1:23" ht="13" thickBot="1">
      <c r="A57" s="200" t="s">
        <v>404</v>
      </c>
      <c r="B57" s="33" t="s">
        <v>403</v>
      </c>
      <c r="C57" s="201" t="s">
        <v>23</v>
      </c>
      <c r="D57" s="202" t="s">
        <v>334</v>
      </c>
      <c r="E57" s="21"/>
      <c r="F57" s="288">
        <v>0.28899999999999998</v>
      </c>
      <c r="G57" s="323"/>
      <c r="H57" s="325">
        <v>0</v>
      </c>
      <c r="I57" s="289">
        <v>2.2050000000000001</v>
      </c>
      <c r="J57" s="290">
        <v>0</v>
      </c>
      <c r="K57" s="323"/>
      <c r="L57" s="392">
        <f>H57+I57+J57</f>
        <v>2.2050000000000001</v>
      </c>
      <c r="M57" s="324"/>
      <c r="N57" s="326">
        <v>0</v>
      </c>
      <c r="O57" s="324"/>
      <c r="P57" s="323"/>
      <c r="Q57" s="323"/>
      <c r="R57" s="326">
        <v>0</v>
      </c>
      <c r="S57" s="324"/>
      <c r="T57" s="392">
        <f>L57+N57+R57</f>
        <v>2.2050000000000001</v>
      </c>
      <c r="U57" s="323"/>
      <c r="V57" s="407">
        <f>T57+F57</f>
        <v>2.4940000000000002</v>
      </c>
      <c r="W57" s="342"/>
    </row>
    <row r="58" spans="1:23" ht="13" thickBot="1">
      <c r="A58" s="52" t="s">
        <v>406</v>
      </c>
      <c r="B58" s="33" t="s">
        <v>405</v>
      </c>
      <c r="C58" s="201" t="s">
        <v>23</v>
      </c>
      <c r="D58" s="202" t="s">
        <v>334</v>
      </c>
      <c r="E58" s="21"/>
      <c r="F58" s="275"/>
      <c r="G58" s="323"/>
      <c r="H58" s="275"/>
      <c r="I58" s="292"/>
      <c r="J58" s="292"/>
      <c r="K58" s="323"/>
      <c r="L58" s="321">
        <v>4.1319999999999997</v>
      </c>
      <c r="M58" s="324"/>
      <c r="N58" s="320">
        <v>0.23300000000000001</v>
      </c>
      <c r="O58" s="324"/>
      <c r="P58" s="323"/>
      <c r="Q58" s="323"/>
      <c r="R58" s="1417">
        <v>0.48299999999999998</v>
      </c>
      <c r="S58" s="275"/>
      <c r="T58" s="408">
        <f>L58+N58+R58</f>
        <v>4.847999999999999</v>
      </c>
      <c r="U58" s="323"/>
      <c r="V58" s="383">
        <f>T58</f>
        <v>4.847999999999999</v>
      </c>
      <c r="W58" s="333"/>
    </row>
    <row r="59" spans="1:23" ht="13.5" thickBot="1">
      <c r="A59" s="54" t="s">
        <v>408</v>
      </c>
      <c r="B59" s="44" t="s">
        <v>407</v>
      </c>
      <c r="C59" s="206" t="s">
        <v>23</v>
      </c>
      <c r="D59" s="207" t="s">
        <v>36</v>
      </c>
      <c r="E59" s="21"/>
      <c r="F59" s="398">
        <f>F57</f>
        <v>0.28899999999999998</v>
      </c>
      <c r="G59" s="323"/>
      <c r="H59" s="414">
        <f>H57</f>
        <v>0</v>
      </c>
      <c r="I59" s="400">
        <f>I57</f>
        <v>2.2050000000000001</v>
      </c>
      <c r="J59" s="1415">
        <f>J57</f>
        <v>0</v>
      </c>
      <c r="K59" s="323"/>
      <c r="L59" s="1418">
        <f>L57+L58</f>
        <v>6.3369999999999997</v>
      </c>
      <c r="M59" s="324"/>
      <c r="N59" s="387">
        <f>N57+N58</f>
        <v>0.23300000000000001</v>
      </c>
      <c r="O59" s="324"/>
      <c r="P59" s="323"/>
      <c r="Q59" s="323"/>
      <c r="R59" s="387">
        <f>R57+R58</f>
        <v>0.48299999999999998</v>
      </c>
      <c r="S59" s="324"/>
      <c r="T59" s="387">
        <f>T57+T58</f>
        <v>7.052999999999999</v>
      </c>
      <c r="U59" s="323"/>
      <c r="V59" s="377">
        <f>T59+F59</f>
        <v>7.3419999999999987</v>
      </c>
      <c r="W59" s="343"/>
    </row>
    <row r="60" spans="1:23" ht="13" thickBot="1">
      <c r="A60" s="229"/>
      <c r="B60" s="41"/>
      <c r="C60" s="21"/>
      <c r="D60" s="21"/>
      <c r="E60" s="21"/>
      <c r="F60" s="293"/>
      <c r="G60" s="323"/>
      <c r="H60" s="323"/>
      <c r="I60" s="297"/>
      <c r="J60" s="409"/>
      <c r="K60" s="323"/>
      <c r="L60" s="324"/>
      <c r="M60" s="324"/>
      <c r="N60" s="323"/>
      <c r="O60" s="324"/>
      <c r="P60" s="323"/>
      <c r="Q60" s="323"/>
      <c r="R60" s="323"/>
      <c r="S60" s="324"/>
      <c r="T60" s="324"/>
      <c r="U60" s="323"/>
      <c r="V60" s="323"/>
      <c r="W60" s="344"/>
    </row>
    <row r="61" spans="1:23" ht="13.5" thickBot="1">
      <c r="A61" s="213" t="s">
        <v>410</v>
      </c>
      <c r="B61" s="45" t="s">
        <v>409</v>
      </c>
      <c r="C61" s="214" t="s">
        <v>23</v>
      </c>
      <c r="D61" s="215" t="s">
        <v>334</v>
      </c>
      <c r="E61" s="21"/>
      <c r="F61" s="304">
        <v>6.8000000000000005E-2</v>
      </c>
      <c r="G61" s="323"/>
      <c r="H61" s="323"/>
      <c r="I61" s="297"/>
      <c r="J61" s="291"/>
      <c r="K61" s="323"/>
      <c r="L61" s="1372">
        <v>14.936</v>
      </c>
      <c r="M61" s="324"/>
      <c r="N61" s="326">
        <v>8.0000000000000002E-3</v>
      </c>
      <c r="O61" s="324"/>
      <c r="P61" s="323"/>
      <c r="Q61" s="323"/>
      <c r="R61" s="326">
        <v>1E-3</v>
      </c>
      <c r="S61" s="324"/>
      <c r="T61" s="392">
        <f>L61+N61+R61</f>
        <v>14.944999999999999</v>
      </c>
      <c r="U61" s="323"/>
      <c r="V61" s="407">
        <f>T61+F61</f>
        <v>15.012999999999998</v>
      </c>
      <c r="W61" s="342"/>
    </row>
    <row r="62" spans="1:23" ht="13" thickBot="1">
      <c r="A62" s="52" t="s">
        <v>412</v>
      </c>
      <c r="B62" s="33" t="s">
        <v>411</v>
      </c>
      <c r="C62" s="201" t="s">
        <v>23</v>
      </c>
      <c r="D62" s="202" t="s">
        <v>334</v>
      </c>
      <c r="E62" s="21"/>
      <c r="F62" s="302">
        <v>-5.0000000000000001E-3</v>
      </c>
      <c r="G62" s="323"/>
      <c r="H62" s="323"/>
      <c r="I62" s="292"/>
      <c r="J62" s="292"/>
      <c r="K62" s="323"/>
      <c r="L62" s="1416">
        <v>0</v>
      </c>
      <c r="M62" s="324"/>
      <c r="N62" s="321">
        <v>13.131</v>
      </c>
      <c r="O62" s="324"/>
      <c r="P62" s="325">
        <v>1E-3</v>
      </c>
      <c r="Q62" s="322">
        <v>0</v>
      </c>
      <c r="R62" s="384">
        <f>P62+Q62</f>
        <v>1E-3</v>
      </c>
      <c r="S62" s="324"/>
      <c r="T62" s="375">
        <f>L62+N62+R62</f>
        <v>13.132</v>
      </c>
      <c r="U62" s="323"/>
      <c r="V62" s="410">
        <f>T62+F62</f>
        <v>13.126999999999999</v>
      </c>
      <c r="W62" s="333"/>
    </row>
    <row r="63" spans="1:23" ht="13" thickBot="1">
      <c r="A63" s="54" t="s">
        <v>414</v>
      </c>
      <c r="B63" s="35" t="s">
        <v>413</v>
      </c>
      <c r="C63" s="206" t="s">
        <v>23</v>
      </c>
      <c r="D63" s="207" t="s">
        <v>334</v>
      </c>
      <c r="E63" s="21"/>
      <c r="F63" s="303">
        <v>0</v>
      </c>
      <c r="G63" s="323"/>
      <c r="H63" s="325">
        <v>0</v>
      </c>
      <c r="I63" s="289">
        <v>0</v>
      </c>
      <c r="J63" s="290">
        <v>0</v>
      </c>
      <c r="K63" s="323"/>
      <c r="L63" s="387">
        <f>H63+I63+J63</f>
        <v>0</v>
      </c>
      <c r="M63" s="324"/>
      <c r="N63" s="327">
        <v>0</v>
      </c>
      <c r="O63" s="324"/>
      <c r="P63" s="323"/>
      <c r="Q63" s="323"/>
      <c r="R63" s="1368">
        <v>0</v>
      </c>
      <c r="S63" s="324"/>
      <c r="T63" s="387">
        <f>L63+N63+R63</f>
        <v>0</v>
      </c>
      <c r="U63" s="323"/>
      <c r="V63" s="377">
        <f>T63+F63</f>
        <v>0</v>
      </c>
      <c r="W63" s="343"/>
    </row>
    <row r="64" spans="1:23" s="170" customFormat="1" ht="13.5" thickBot="1">
      <c r="A64" s="230"/>
      <c r="B64" s="72"/>
      <c r="C64" s="18"/>
      <c r="D64" s="18"/>
      <c r="E64" s="18"/>
      <c r="F64" s="293"/>
      <c r="G64" s="323"/>
      <c r="H64" s="323"/>
      <c r="I64" s="297"/>
      <c r="J64" s="298"/>
      <c r="K64" s="323"/>
      <c r="L64" s="324"/>
      <c r="M64" s="324"/>
      <c r="N64" s="323"/>
      <c r="O64" s="324"/>
      <c r="P64" s="323"/>
      <c r="Q64" s="323"/>
      <c r="R64" s="323"/>
      <c r="S64" s="324"/>
      <c r="T64" s="324"/>
      <c r="U64" s="323"/>
      <c r="V64" s="329"/>
      <c r="W64" s="329"/>
    </row>
    <row r="65" spans="1:27">
      <c r="A65" s="53" t="s">
        <v>416</v>
      </c>
      <c r="B65" s="45" t="s">
        <v>415</v>
      </c>
      <c r="C65" s="214" t="s">
        <v>23</v>
      </c>
      <c r="D65" s="215" t="s">
        <v>36</v>
      </c>
      <c r="E65" s="21"/>
      <c r="F65" s="324"/>
      <c r="G65" s="323"/>
      <c r="H65" s="372">
        <f>H54+H59+H63</f>
        <v>63.351999999999997</v>
      </c>
      <c r="I65" s="390">
        <f>I54+I59+I63</f>
        <v>152.834</v>
      </c>
      <c r="J65" s="391">
        <f>J54+J59+J63</f>
        <v>90.632000000000005</v>
      </c>
      <c r="K65" s="323"/>
      <c r="L65" s="392">
        <f>L54+L59+L61+L62+L63</f>
        <v>325.88599999999997</v>
      </c>
      <c r="M65" s="324"/>
      <c r="N65" s="411">
        <f>N54+N59+N61+N62+N63</f>
        <v>27.396000000000001</v>
      </c>
      <c r="O65" s="324"/>
      <c r="P65" s="323"/>
      <c r="Q65" s="323"/>
      <c r="R65" s="411">
        <f>R54+R59+R61+R62+R63</f>
        <v>2.4459999999999997</v>
      </c>
      <c r="S65" s="324"/>
      <c r="T65" s="392">
        <f>L65+N65+R65</f>
        <v>355.72800000000001</v>
      </c>
      <c r="U65" s="323"/>
      <c r="V65" s="381">
        <f>T65</f>
        <v>355.72800000000001</v>
      </c>
      <c r="W65" s="345"/>
    </row>
    <row r="66" spans="1:27" ht="13" thickBot="1">
      <c r="A66" s="54" t="s">
        <v>418</v>
      </c>
      <c r="B66" s="35" t="s">
        <v>417</v>
      </c>
      <c r="C66" s="206" t="s">
        <v>23</v>
      </c>
      <c r="D66" s="207" t="s">
        <v>334</v>
      </c>
      <c r="E66" s="21"/>
      <c r="F66" s="301"/>
      <c r="G66" s="323"/>
      <c r="H66" s="309">
        <v>0</v>
      </c>
      <c r="I66" s="299">
        <v>0</v>
      </c>
      <c r="J66" s="300">
        <v>1.8340000000000001</v>
      </c>
      <c r="K66" s="323"/>
      <c r="L66" s="387">
        <f>H66+I66+J66</f>
        <v>1.8340000000000001</v>
      </c>
      <c r="M66" s="324"/>
      <c r="N66" s="327">
        <v>0</v>
      </c>
      <c r="O66" s="324"/>
      <c r="P66" s="323"/>
      <c r="Q66" s="323"/>
      <c r="R66" s="1417">
        <v>8.8999999999999996E-2</v>
      </c>
      <c r="S66" s="324"/>
      <c r="T66" s="387">
        <f>L66+N66+R66</f>
        <v>1.923</v>
      </c>
      <c r="U66" s="323"/>
      <c r="V66" s="412">
        <f>T66</f>
        <v>1.923</v>
      </c>
      <c r="W66" s="346"/>
    </row>
    <row r="67" spans="1:27" s="170" customFormat="1" ht="13" thickBot="1">
      <c r="A67" s="230"/>
      <c r="B67" s="72"/>
      <c r="C67" s="18"/>
      <c r="D67" s="18"/>
      <c r="E67" s="18"/>
      <c r="F67" s="293"/>
      <c r="G67" s="323"/>
      <c r="H67" s="323"/>
      <c r="I67" s="297"/>
      <c r="J67" s="297"/>
      <c r="K67" s="323"/>
      <c r="L67" s="324"/>
      <c r="M67" s="324"/>
      <c r="N67" s="323"/>
      <c r="O67" s="324"/>
      <c r="P67" s="323"/>
      <c r="Q67" s="323"/>
      <c r="R67" s="413"/>
      <c r="S67" s="324"/>
      <c r="T67" s="324"/>
      <c r="U67" s="323"/>
      <c r="V67" s="323"/>
      <c r="W67" s="344"/>
    </row>
    <row r="68" spans="1:27" ht="13.5" thickBot="1">
      <c r="A68" s="69" t="s">
        <v>420</v>
      </c>
      <c r="B68" s="43" t="s">
        <v>419</v>
      </c>
      <c r="C68" s="223" t="s">
        <v>23</v>
      </c>
      <c r="D68" s="224" t="s">
        <v>36</v>
      </c>
      <c r="E68" s="21"/>
      <c r="F68" s="398">
        <f>F54+F63+F62+F61+F59</f>
        <v>7.0639999999999992</v>
      </c>
      <c r="G68" s="323"/>
      <c r="H68" s="414">
        <f>H65+H66</f>
        <v>63.351999999999997</v>
      </c>
      <c r="I68" s="400">
        <f>I65+I66</f>
        <v>152.834</v>
      </c>
      <c r="J68" s="1415">
        <f>J65+J66</f>
        <v>92.466000000000008</v>
      </c>
      <c r="K68" s="323"/>
      <c r="L68" s="402">
        <f>L65+L66</f>
        <v>327.71999999999997</v>
      </c>
      <c r="M68" s="324"/>
      <c r="N68" s="402">
        <f>N65+N66</f>
        <v>27.396000000000001</v>
      </c>
      <c r="O68" s="324"/>
      <c r="P68" s="414">
        <f>P54+P59+P62</f>
        <v>1.6709999999999998</v>
      </c>
      <c r="Q68" s="415">
        <f>Q54+Q59+Q62</f>
        <v>0.29099999999999998</v>
      </c>
      <c r="R68" s="416">
        <f>R65+R66</f>
        <v>2.5349999999999997</v>
      </c>
      <c r="S68" s="324"/>
      <c r="T68" s="402">
        <f>L68+N68+R68</f>
        <v>357.65100000000001</v>
      </c>
      <c r="U68" s="323"/>
      <c r="V68" s="406">
        <f>T68+F68</f>
        <v>364.71500000000003</v>
      </c>
      <c r="W68" s="347"/>
    </row>
    <row r="69" spans="1:27" ht="13.5" thickBot="1">
      <c r="A69" s="231"/>
      <c r="B69" s="42"/>
      <c r="C69" s="199"/>
      <c r="D69" s="199"/>
      <c r="E69" s="21"/>
      <c r="F69" s="293"/>
      <c r="G69" s="323"/>
      <c r="H69" s="323"/>
      <c r="I69" s="297"/>
      <c r="J69" s="298"/>
      <c r="K69" s="323"/>
      <c r="L69" s="324"/>
      <c r="M69" s="324"/>
      <c r="N69" s="323"/>
      <c r="O69" s="324"/>
      <c r="P69" s="323"/>
      <c r="Q69" s="323"/>
      <c r="R69" s="323"/>
      <c r="S69" s="324"/>
      <c r="T69" s="324"/>
      <c r="U69" s="323"/>
      <c r="V69" s="324"/>
      <c r="W69" s="330"/>
    </row>
    <row r="70" spans="1:27" ht="13.5" thickBot="1">
      <c r="A70" s="430"/>
      <c r="B70" s="431" t="s">
        <v>705</v>
      </c>
      <c r="C70" s="432"/>
      <c r="D70" s="433"/>
      <c r="E70" s="126"/>
      <c r="F70" s="265"/>
      <c r="G70" s="269"/>
      <c r="H70" s="269"/>
      <c r="I70" s="269"/>
      <c r="J70" s="270"/>
      <c r="K70" s="269"/>
      <c r="L70" s="270"/>
      <c r="M70" s="269"/>
      <c r="N70" s="270"/>
      <c r="O70" s="270"/>
      <c r="P70" s="269"/>
      <c r="Q70" s="270"/>
      <c r="R70" s="269"/>
      <c r="S70" s="269"/>
      <c r="T70" s="269"/>
      <c r="U70" s="270"/>
      <c r="V70" s="270"/>
      <c r="W70" s="269"/>
      <c r="X70" s="269"/>
      <c r="Y70" s="273"/>
    </row>
    <row r="71" spans="1:27" ht="13">
      <c r="A71" s="52" t="s">
        <v>421</v>
      </c>
      <c r="B71" s="159" t="s">
        <v>710</v>
      </c>
      <c r="C71" s="160" t="s">
        <v>23</v>
      </c>
      <c r="D71" s="161" t="s">
        <v>334</v>
      </c>
      <c r="E71" s="126"/>
      <c r="F71" s="266">
        <v>0</v>
      </c>
      <c r="G71" s="269"/>
      <c r="H71" s="1010">
        <v>1.4849575151046399</v>
      </c>
      <c r="I71" s="1011">
        <v>0.77238518536180145</v>
      </c>
      <c r="J71" s="1066">
        <v>4.0128380196835796E-2</v>
      </c>
      <c r="K71" s="264"/>
      <c r="L71" s="1409">
        <f>+H71+I71+J71</f>
        <v>2.2974710806632772</v>
      </c>
      <c r="M71" s="270"/>
      <c r="N71" s="1009">
        <v>0</v>
      </c>
      <c r="O71" s="270"/>
      <c r="Q71" s="270"/>
      <c r="R71" s="1009">
        <v>0</v>
      </c>
      <c r="S71" s="270"/>
      <c r="T71" s="392">
        <f>L71+N71+R71</f>
        <v>2.2974710806632772</v>
      </c>
      <c r="U71" s="270"/>
      <c r="V71" s="365">
        <f>T71+F71</f>
        <v>2.2974710806632772</v>
      </c>
      <c r="W71" s="274"/>
    </row>
    <row r="72" spans="1:27">
      <c r="A72" s="52" t="s">
        <v>422</v>
      </c>
      <c r="B72" s="164" t="s">
        <v>706</v>
      </c>
      <c r="C72" s="171" t="s">
        <v>23</v>
      </c>
      <c r="D72" s="161" t="s">
        <v>334</v>
      </c>
      <c r="E72" s="126"/>
      <c r="F72" s="263">
        <v>0</v>
      </c>
      <c r="G72" s="269"/>
      <c r="H72" s="1371">
        <v>22.066356797256745</v>
      </c>
      <c r="I72" s="1370">
        <v>11.477585662716946</v>
      </c>
      <c r="J72" s="1406">
        <v>0.59630470643933087</v>
      </c>
      <c r="K72" s="269"/>
      <c r="L72" s="1410">
        <f>+H72+I72+J72</f>
        <v>34.140247166413026</v>
      </c>
      <c r="M72" s="269"/>
      <c r="N72" s="1412">
        <v>0</v>
      </c>
      <c r="O72" s="270"/>
      <c r="Q72" s="270"/>
      <c r="R72" s="1412">
        <v>0</v>
      </c>
      <c r="S72" s="270"/>
      <c r="T72" s="375">
        <f t="shared" ref="T72:T74" si="7">L72+N72+R72</f>
        <v>34.140247166413026</v>
      </c>
      <c r="U72" s="269"/>
      <c r="V72" s="366">
        <f>T72+F72</f>
        <v>34.140247166413026</v>
      </c>
      <c r="W72" s="271"/>
    </row>
    <row r="73" spans="1:27">
      <c r="A73" s="51" t="s">
        <v>423</v>
      </c>
      <c r="B73" s="164" t="s">
        <v>707</v>
      </c>
      <c r="C73" s="160" t="s">
        <v>23</v>
      </c>
      <c r="D73" s="161" t="s">
        <v>334</v>
      </c>
      <c r="E73" s="126"/>
      <c r="F73" s="263">
        <v>0</v>
      </c>
      <c r="G73" s="269"/>
      <c r="H73" s="1371">
        <v>16.849429865737868</v>
      </c>
      <c r="I73" s="1370">
        <v>10.617583006317592</v>
      </c>
      <c r="J73" s="1406">
        <v>1.0920923248481391</v>
      </c>
      <c r="K73" s="369"/>
      <c r="L73" s="1410">
        <f>+H73+I73+J73</f>
        <v>28.559105196903598</v>
      </c>
      <c r="M73" s="269"/>
      <c r="N73" s="1412">
        <v>0</v>
      </c>
      <c r="O73" s="270"/>
      <c r="Q73" s="270"/>
      <c r="R73" s="1412">
        <v>0</v>
      </c>
      <c r="S73" s="270"/>
      <c r="T73" s="375">
        <f t="shared" si="7"/>
        <v>28.559105196903598</v>
      </c>
      <c r="U73" s="269"/>
      <c r="V73" s="366">
        <f>T73+F73</f>
        <v>28.559105196903598</v>
      </c>
      <c r="W73" s="271"/>
      <c r="AA73" s="130"/>
    </row>
    <row r="74" spans="1:27" ht="13" thickBot="1">
      <c r="A74" s="54" t="s">
        <v>424</v>
      </c>
      <c r="B74" s="434" t="s">
        <v>708</v>
      </c>
      <c r="C74" s="162" t="s">
        <v>23</v>
      </c>
      <c r="D74" s="163" t="s">
        <v>334</v>
      </c>
      <c r="E74" s="126"/>
      <c r="F74" s="267">
        <v>0</v>
      </c>
      <c r="G74" s="269"/>
      <c r="H74" s="1407">
        <v>24.598118695041613</v>
      </c>
      <c r="I74" s="1369">
        <v>61.323240283927937</v>
      </c>
      <c r="J74" s="1408">
        <v>3.7555182917127214</v>
      </c>
      <c r="K74" s="369"/>
      <c r="L74" s="1411">
        <f>+H74+I74+J74</f>
        <v>89.676877270682269</v>
      </c>
      <c r="M74" s="269"/>
      <c r="N74" s="1413">
        <v>0</v>
      </c>
      <c r="O74" s="270"/>
      <c r="Q74" s="270"/>
      <c r="R74" s="1413">
        <v>0</v>
      </c>
      <c r="S74" s="270"/>
      <c r="T74" s="387">
        <f t="shared" si="7"/>
        <v>89.676877270682269</v>
      </c>
      <c r="U74" s="269"/>
      <c r="V74" s="367">
        <f>T74+F74</f>
        <v>89.676877270682269</v>
      </c>
      <c r="W74" s="272"/>
      <c r="AA74" s="130"/>
    </row>
    <row r="75" spans="1:27" ht="13" thickBot="1">
      <c r="A75" s="166"/>
      <c r="B75" s="165"/>
      <c r="C75" s="126"/>
      <c r="D75" s="126"/>
      <c r="E75" s="126"/>
      <c r="F75" s="265"/>
      <c r="G75" s="269"/>
      <c r="H75" s="269"/>
      <c r="I75" s="269"/>
      <c r="J75" s="269"/>
      <c r="K75" s="369"/>
      <c r="L75" s="370"/>
      <c r="M75" s="269"/>
      <c r="N75" s="269"/>
      <c r="O75" s="270"/>
      <c r="Q75" s="270"/>
      <c r="R75" s="269"/>
      <c r="S75" s="270"/>
      <c r="T75" s="270"/>
      <c r="U75" s="269"/>
      <c r="V75" s="269"/>
      <c r="W75" s="273"/>
    </row>
    <row r="76" spans="1:27" ht="18.5" thickBot="1">
      <c r="A76" s="55" t="s">
        <v>425</v>
      </c>
      <c r="B76" s="167" t="s">
        <v>663</v>
      </c>
      <c r="C76" s="168" t="s">
        <v>23</v>
      </c>
      <c r="D76" s="169" t="s">
        <v>36</v>
      </c>
      <c r="E76" s="149"/>
      <c r="F76" s="368">
        <f>F68+F71</f>
        <v>7.0639999999999992</v>
      </c>
      <c r="G76" s="268"/>
      <c r="H76" s="1295">
        <f>H68+H71</f>
        <v>64.836957515104643</v>
      </c>
      <c r="I76" s="1296">
        <f t="shared" ref="I76" si="8">I68+I71</f>
        <v>153.6063851853618</v>
      </c>
      <c r="J76" s="1294">
        <f>J68+J71</f>
        <v>92.506128380196841</v>
      </c>
      <c r="K76" s="369"/>
      <c r="L76" s="368">
        <f>L68+L71</f>
        <v>330.01747108066326</v>
      </c>
      <c r="M76" s="269"/>
      <c r="N76" s="368">
        <f>N68+N71</f>
        <v>27.396000000000001</v>
      </c>
      <c r="O76" s="270"/>
      <c r="Q76" s="270"/>
      <c r="R76" s="368">
        <f>R68+R71</f>
        <v>2.5349999999999997</v>
      </c>
      <c r="S76" s="270"/>
      <c r="T76" s="368">
        <f>T68+T71</f>
        <v>359.9484710806633</v>
      </c>
      <c r="U76" s="269"/>
      <c r="V76" s="1295">
        <f>V68+V71</f>
        <v>367.01247108066332</v>
      </c>
      <c r="W76" s="1414"/>
    </row>
    <row r="77" spans="1:27" ht="13" thickBot="1">
      <c r="E77" s="126"/>
      <c r="I77" s="130"/>
      <c r="J77" s="130"/>
      <c r="Q77" s="131"/>
    </row>
    <row r="78" spans="1:27" ht="18.5" thickBot="1">
      <c r="A78" s="55" t="s">
        <v>426</v>
      </c>
      <c r="B78" s="167" t="s">
        <v>709</v>
      </c>
      <c r="C78" s="168" t="s">
        <v>23</v>
      </c>
      <c r="D78" s="169" t="s">
        <v>36</v>
      </c>
      <c r="E78" s="149"/>
      <c r="F78" s="368">
        <f>SUM(F68,F71:F72)</f>
        <v>7.0639999999999992</v>
      </c>
      <c r="G78" s="268"/>
      <c r="H78" s="1295">
        <f t="shared" ref="H78" si="9">SUM(H68,H71:H72)</f>
        <v>86.903314312361388</v>
      </c>
      <c r="I78" s="1296">
        <f>SUM(I68,I71:I72)</f>
        <v>165.08397084807874</v>
      </c>
      <c r="J78" s="1294">
        <f>SUM(J68,J71:J72)</f>
        <v>93.102433086636168</v>
      </c>
      <c r="K78" s="369"/>
      <c r="L78" s="368">
        <f>SUM(L68,L71:L72)</f>
        <v>364.15771824707628</v>
      </c>
      <c r="M78" s="269"/>
      <c r="N78" s="368">
        <f>SUM(N68,N71:N72)</f>
        <v>27.396000000000001</v>
      </c>
      <c r="O78" s="270"/>
      <c r="Q78" s="270"/>
      <c r="R78" s="368">
        <f>SUM(R68,R71:R72)</f>
        <v>2.5349999999999997</v>
      </c>
      <c r="S78" s="270"/>
      <c r="T78" s="368">
        <f>SUM(T68,T71:T72)</f>
        <v>394.08871824707632</v>
      </c>
      <c r="U78" s="269"/>
      <c r="V78" s="1295">
        <f>SUM(V68,V71:V72)</f>
        <v>401.15271824707634</v>
      </c>
      <c r="W78" s="1414"/>
    </row>
    <row r="79" spans="1:27" ht="13.5" thickBot="1">
      <c r="A79" s="231"/>
      <c r="B79" s="42"/>
      <c r="C79" s="199"/>
      <c r="D79" s="199"/>
      <c r="E79" s="21"/>
      <c r="F79" s="293"/>
      <c r="G79" s="323"/>
      <c r="H79" s="323"/>
      <c r="I79" s="297"/>
      <c r="J79" s="298"/>
      <c r="K79" s="323"/>
      <c r="L79" s="324"/>
      <c r="M79" s="324"/>
      <c r="N79" s="323"/>
      <c r="O79" s="324"/>
      <c r="P79" s="323"/>
      <c r="Q79" s="323"/>
      <c r="R79" s="323"/>
      <c r="S79" s="324"/>
      <c r="T79" s="324"/>
      <c r="U79" s="323"/>
      <c r="V79" s="324"/>
      <c r="W79" s="330"/>
    </row>
    <row r="80" spans="1:27">
      <c r="A80" s="478"/>
      <c r="B80" s="479"/>
      <c r="C80" s="479"/>
      <c r="D80" s="479"/>
      <c r="E80" s="479"/>
      <c r="F80" s="480"/>
      <c r="L80" s="324"/>
      <c r="M80" s="324"/>
      <c r="N80" s="323"/>
      <c r="O80" s="324"/>
      <c r="P80" s="323"/>
      <c r="Q80" s="323"/>
      <c r="R80" s="323"/>
      <c r="S80" s="324"/>
      <c r="T80" s="324"/>
      <c r="U80" s="323"/>
      <c r="V80" s="324"/>
      <c r="W80" s="330"/>
    </row>
    <row r="81" spans="1:23">
      <c r="A81" s="481" t="s">
        <v>724</v>
      </c>
      <c r="B81" s="482"/>
      <c r="C81" s="483" t="s">
        <v>725</v>
      </c>
      <c r="D81" s="241"/>
      <c r="E81" s="241"/>
      <c r="F81" s="484"/>
      <c r="I81" s="1367"/>
      <c r="J81" s="1367"/>
      <c r="L81" s="324"/>
      <c r="M81" s="324"/>
      <c r="N81" s="323"/>
      <c r="O81" s="324"/>
      <c r="P81" s="323"/>
      <c r="Q81" s="323"/>
      <c r="R81" s="323"/>
      <c r="S81" s="324"/>
      <c r="T81" s="324"/>
      <c r="U81" s="323"/>
      <c r="V81" s="324"/>
      <c r="W81" s="330"/>
    </row>
    <row r="82" spans="1:23">
      <c r="A82" s="485"/>
      <c r="B82" s="482"/>
      <c r="C82" s="482"/>
      <c r="D82" s="241"/>
      <c r="E82" s="241"/>
      <c r="F82" s="484"/>
    </row>
    <row r="83" spans="1:23">
      <c r="A83" s="481" t="s">
        <v>726</v>
      </c>
      <c r="B83" s="482"/>
      <c r="C83" s="483" t="s">
        <v>725</v>
      </c>
      <c r="D83" s="241"/>
      <c r="E83" s="241"/>
      <c r="F83" s="484"/>
    </row>
    <row r="84" spans="1:23">
      <c r="A84" s="485"/>
      <c r="B84" s="482"/>
      <c r="C84" s="482"/>
      <c r="D84" s="241"/>
      <c r="E84" s="241"/>
      <c r="F84" s="484"/>
    </row>
    <row r="85" spans="1:23">
      <c r="A85" s="481" t="s">
        <v>727</v>
      </c>
      <c r="B85" s="482"/>
      <c r="C85" s="486"/>
      <c r="D85" s="241"/>
      <c r="E85" s="241"/>
      <c r="F85" s="484"/>
    </row>
    <row r="86" spans="1:23" ht="13" thickBot="1">
      <c r="A86" s="487"/>
      <c r="B86" s="488"/>
      <c r="C86" s="488"/>
      <c r="D86" s="488"/>
      <c r="E86" s="488"/>
      <c r="F86" s="489"/>
    </row>
  </sheetData>
  <mergeCells count="8">
    <mergeCell ref="F10:F12"/>
    <mergeCell ref="H8:T8"/>
    <mergeCell ref="N9:R9"/>
    <mergeCell ref="F6:W6"/>
    <mergeCell ref="P10:R10"/>
    <mergeCell ref="P11:P12"/>
    <mergeCell ref="R11:R12"/>
    <mergeCell ref="H9:L9"/>
  </mergeCells>
  <phoneticPr fontId="5" type="noConversion"/>
  <pageMargins left="0.74803149606299213" right="0.74803149606299213" top="0.98425196850393704" bottom="0.98425196850393704" header="0.51181102362204722" footer="0.51181102362204722"/>
  <pageSetup paperSize="8" scale="61" orientation="landscape" r:id="rId1"/>
  <headerFooter alignWithMargins="0">
    <oddFooter>&amp;RRegulatory Accounts - M tables 2010-11 v1.2&amp;L&amp;1#&amp;"Arial"&amp;11&amp;K000000SW Internal Commercial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IN75"/>
  <sheetViews>
    <sheetView workbookViewId="0">
      <selection sqref="A1:XFD1048576"/>
    </sheetView>
  </sheetViews>
  <sheetFormatPr defaultColWidth="9.1796875" defaultRowHeight="12.5"/>
  <cols>
    <col min="1" max="1" width="7.26953125" style="109" customWidth="1"/>
    <col min="2" max="2" width="76.453125" style="108" customWidth="1"/>
    <col min="3" max="3" width="6.54296875" style="108" bestFit="1" customWidth="1"/>
    <col min="4" max="5" width="9.453125" style="108" customWidth="1"/>
    <col min="6" max="6" width="15.453125" style="108" customWidth="1"/>
    <col min="7" max="7" width="15.54296875" style="108" customWidth="1"/>
    <col min="8" max="9" width="9.1796875" style="108" customWidth="1"/>
    <col min="10" max="16384" width="9.1796875" style="108"/>
  </cols>
  <sheetData>
    <row r="1" spans="1:248" ht="13">
      <c r="A1" s="421"/>
    </row>
    <row r="2" spans="1:248" s="99" customFormat="1" ht="13">
      <c r="A2" s="97"/>
      <c r="B2" s="98"/>
    </row>
    <row r="3" spans="1:248" s="101" customFormat="1" ht="15.5">
      <c r="A3" s="100" t="s">
        <v>14</v>
      </c>
      <c r="C3" s="102"/>
      <c r="D3" s="102"/>
      <c r="E3" s="102"/>
      <c r="F3" s="102"/>
      <c r="G3" s="102"/>
      <c r="H3" s="102"/>
    </row>
    <row r="4" spans="1:248" s="101" customFormat="1" ht="15.5">
      <c r="A4" s="103" t="s">
        <v>928</v>
      </c>
      <c r="B4" s="104"/>
      <c r="C4" s="102"/>
      <c r="D4" s="102"/>
      <c r="E4" s="102"/>
      <c r="F4" s="102"/>
      <c r="G4" s="102"/>
      <c r="H4" s="102"/>
    </row>
    <row r="5" spans="1:248" s="106" customFormat="1" ht="16" thickBot="1">
      <c r="A5" s="105"/>
      <c r="E5" s="102"/>
    </row>
    <row r="6" spans="1:248" ht="26.5" thickBot="1">
      <c r="A6" s="1067" t="s">
        <v>15</v>
      </c>
      <c r="B6" s="1068" t="s">
        <v>16</v>
      </c>
      <c r="C6" s="1458" t="s">
        <v>17</v>
      </c>
      <c r="D6" s="1459" t="s">
        <v>762</v>
      </c>
      <c r="E6" s="102"/>
      <c r="F6" s="1069" t="str">
        <f>reportminus1</f>
        <v>2020-21</v>
      </c>
      <c r="G6" s="1070" t="str">
        <f>reportyear</f>
        <v>2021-22</v>
      </c>
      <c r="H6" s="106"/>
      <c r="I6" s="241"/>
      <c r="J6" s="241"/>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c r="GG6" s="106"/>
      <c r="GH6" s="106"/>
      <c r="GI6" s="106"/>
      <c r="GJ6" s="106"/>
      <c r="GK6" s="106"/>
      <c r="GL6" s="106"/>
      <c r="GM6" s="106"/>
      <c r="GN6" s="106"/>
      <c r="GO6" s="106"/>
      <c r="GP6" s="106"/>
      <c r="GQ6" s="106"/>
      <c r="GR6" s="106"/>
      <c r="GS6" s="106"/>
      <c r="GT6" s="106"/>
      <c r="GU6" s="106"/>
      <c r="GV6" s="106"/>
      <c r="GW6" s="106"/>
      <c r="GX6" s="106"/>
      <c r="GY6" s="106"/>
      <c r="GZ6" s="106"/>
      <c r="HA6" s="106"/>
      <c r="HB6" s="106"/>
      <c r="HC6" s="106"/>
      <c r="HD6" s="106"/>
      <c r="HE6" s="106"/>
      <c r="HF6" s="106"/>
      <c r="HG6" s="106"/>
      <c r="HH6" s="106"/>
      <c r="HI6" s="106"/>
      <c r="HJ6" s="106"/>
      <c r="HK6" s="106"/>
      <c r="HL6" s="106"/>
      <c r="HM6" s="106"/>
      <c r="HN6" s="106"/>
      <c r="HO6" s="106"/>
      <c r="HP6" s="106"/>
      <c r="HQ6" s="106"/>
      <c r="HR6" s="106"/>
      <c r="HS6" s="106"/>
      <c r="HT6" s="106"/>
      <c r="HU6" s="106"/>
      <c r="HV6" s="106"/>
      <c r="HW6" s="106"/>
      <c r="HX6" s="106"/>
      <c r="HY6" s="106"/>
      <c r="HZ6" s="106"/>
      <c r="IA6" s="106"/>
      <c r="IB6" s="106"/>
      <c r="IC6" s="106"/>
      <c r="ID6" s="106"/>
      <c r="IE6" s="106"/>
      <c r="IF6" s="106"/>
      <c r="IG6" s="106"/>
      <c r="IH6" s="106"/>
      <c r="II6" s="106"/>
      <c r="IJ6" s="106"/>
      <c r="IK6" s="106"/>
      <c r="IL6" s="106"/>
      <c r="IM6" s="106"/>
      <c r="IN6" s="106"/>
    </row>
    <row r="7" spans="1:248" ht="16" thickBot="1">
      <c r="E7" s="102"/>
      <c r="F7" s="106"/>
      <c r="G7" s="106"/>
      <c r="I7" s="241"/>
      <c r="J7" s="241"/>
      <c r="K7" s="106"/>
      <c r="L7" s="106"/>
      <c r="M7" s="106"/>
    </row>
    <row r="8" spans="1:248" ht="16" thickBot="1">
      <c r="A8" s="1037"/>
      <c r="B8" s="1038" t="s">
        <v>437</v>
      </c>
      <c r="C8" s="1038"/>
      <c r="D8" s="1039"/>
      <c r="E8" s="102"/>
      <c r="F8" s="111"/>
      <c r="G8" s="111"/>
      <c r="I8" s="241"/>
      <c r="J8" s="241"/>
      <c r="K8" s="106"/>
      <c r="L8" s="106"/>
      <c r="M8" s="106"/>
    </row>
    <row r="9" spans="1:248" ht="15.5">
      <c r="A9" s="1040" t="s">
        <v>438</v>
      </c>
      <c r="B9" s="112" t="s">
        <v>439</v>
      </c>
      <c r="C9" s="113" t="s">
        <v>23</v>
      </c>
      <c r="D9" s="1041" t="s">
        <v>116</v>
      </c>
      <c r="E9" s="102"/>
      <c r="F9" s="1025">
        <v>961.93517499999996</v>
      </c>
      <c r="G9" s="1026">
        <v>932.883512</v>
      </c>
      <c r="I9" s="241"/>
      <c r="J9" s="241"/>
      <c r="K9" s="106"/>
      <c r="L9" s="106"/>
      <c r="M9" s="106"/>
    </row>
    <row r="10" spans="1:248" ht="15.5">
      <c r="A10" s="1040" t="s">
        <v>440</v>
      </c>
      <c r="B10" s="114" t="s">
        <v>441</v>
      </c>
      <c r="C10" s="113" t="s">
        <v>23</v>
      </c>
      <c r="D10" s="1041" t="s">
        <v>116</v>
      </c>
      <c r="E10" s="102"/>
      <c r="F10" s="1027">
        <v>544.66556799999989</v>
      </c>
      <c r="G10" s="1028">
        <v>432.03534799999989</v>
      </c>
      <c r="I10" s="241"/>
      <c r="J10" s="241"/>
      <c r="K10" s="106"/>
      <c r="L10" s="106"/>
      <c r="M10" s="106"/>
    </row>
    <row r="11" spans="1:248" ht="15.5">
      <c r="A11" s="1040" t="s">
        <v>442</v>
      </c>
      <c r="B11" s="114" t="s">
        <v>443</v>
      </c>
      <c r="C11" s="113" t="s">
        <v>23</v>
      </c>
      <c r="D11" s="1041" t="s">
        <v>116</v>
      </c>
      <c r="E11" s="102"/>
      <c r="F11" s="1027">
        <v>584.25278000000003</v>
      </c>
      <c r="G11" s="1028">
        <v>777.32920949000004</v>
      </c>
      <c r="I11" s="241"/>
      <c r="J11" s="241"/>
      <c r="K11" s="106"/>
      <c r="L11" s="106"/>
      <c r="M11" s="106"/>
    </row>
    <row r="12" spans="1:248" ht="15.5">
      <c r="A12" s="1040" t="s">
        <v>444</v>
      </c>
      <c r="B12" s="115" t="s">
        <v>445</v>
      </c>
      <c r="C12" s="113" t="s">
        <v>23</v>
      </c>
      <c r="D12" s="1041" t="s">
        <v>116</v>
      </c>
      <c r="E12" s="102"/>
      <c r="F12" s="1027">
        <v>711.36050599999999</v>
      </c>
      <c r="G12" s="1028">
        <v>562.75657441999999</v>
      </c>
      <c r="I12" s="241"/>
      <c r="J12" s="1326"/>
      <c r="K12" s="106"/>
      <c r="L12" s="106"/>
      <c r="M12" s="106"/>
    </row>
    <row r="13" spans="1:248" ht="15.5">
      <c r="A13" s="1040" t="s">
        <v>446</v>
      </c>
      <c r="B13" s="115" t="s">
        <v>447</v>
      </c>
      <c r="C13" s="113" t="s">
        <v>23</v>
      </c>
      <c r="D13" s="1041" t="s">
        <v>116</v>
      </c>
      <c r="E13" s="102"/>
      <c r="F13" s="1027">
        <v>696.88300000000004</v>
      </c>
      <c r="G13" s="1028">
        <v>775.94200000000001</v>
      </c>
      <c r="I13" s="241"/>
      <c r="J13" s="241"/>
      <c r="K13" s="106"/>
      <c r="L13" s="106"/>
      <c r="M13" s="106"/>
    </row>
    <row r="14" spans="1:248" ht="15.5">
      <c r="A14" s="1040" t="s">
        <v>448</v>
      </c>
      <c r="B14" s="114" t="s">
        <v>449</v>
      </c>
      <c r="C14" s="113" t="s">
        <v>23</v>
      </c>
      <c r="D14" s="1041" t="s">
        <v>36</v>
      </c>
      <c r="E14" s="102"/>
      <c r="F14" s="1029">
        <f>F10+F11-F13</f>
        <v>432.03534799999989</v>
      </c>
      <c r="G14" s="1030">
        <f>G10+G11-G13</f>
        <v>433.42255748999992</v>
      </c>
      <c r="I14" s="241"/>
      <c r="J14" s="241"/>
      <c r="K14" s="106"/>
      <c r="L14" s="106"/>
      <c r="M14" s="106"/>
    </row>
    <row r="15" spans="1:248" ht="15.5">
      <c r="A15" s="1040" t="s">
        <v>450</v>
      </c>
      <c r="B15" s="115" t="s">
        <v>451</v>
      </c>
      <c r="C15" s="113" t="s">
        <v>23</v>
      </c>
      <c r="D15" s="1041" t="s">
        <v>116</v>
      </c>
      <c r="E15" s="102"/>
      <c r="F15" s="1027">
        <v>0.9</v>
      </c>
      <c r="G15" s="1028">
        <v>0</v>
      </c>
      <c r="I15" s="241"/>
      <c r="J15" s="241"/>
      <c r="K15" s="106"/>
      <c r="L15" s="106"/>
      <c r="M15" s="106"/>
    </row>
    <row r="16" spans="1:248" ht="15.5">
      <c r="A16" s="1040" t="s">
        <v>452</v>
      </c>
      <c r="B16" s="115" t="s">
        <v>574</v>
      </c>
      <c r="C16" s="113" t="s">
        <v>23</v>
      </c>
      <c r="D16" s="1041" t="s">
        <v>116</v>
      </c>
      <c r="E16" s="102"/>
      <c r="F16" s="1027">
        <v>217.86837199999999</v>
      </c>
      <c r="G16" s="1028">
        <v>258.46912229999998</v>
      </c>
      <c r="I16" s="241"/>
      <c r="J16" s="241"/>
      <c r="K16" s="106"/>
      <c r="L16" s="106"/>
      <c r="M16" s="106"/>
    </row>
    <row r="17" spans="1:15" ht="15.5">
      <c r="A17" s="1040" t="s">
        <v>453</v>
      </c>
      <c r="B17" s="115" t="s">
        <v>923</v>
      </c>
      <c r="C17" s="113" t="s">
        <v>23</v>
      </c>
      <c r="D17" s="1041" t="s">
        <v>116</v>
      </c>
      <c r="E17" s="102"/>
      <c r="F17" s="1027">
        <v>134.225257</v>
      </c>
      <c r="G17" s="1028">
        <v>229.79041619</v>
      </c>
      <c r="I17" s="241"/>
      <c r="J17" s="241"/>
      <c r="K17" s="106"/>
      <c r="L17" s="106"/>
      <c r="M17" s="106"/>
    </row>
    <row r="18" spans="1:15" ht="15.5">
      <c r="A18" s="1040" t="s">
        <v>454</v>
      </c>
      <c r="B18" s="115" t="s">
        <v>455</v>
      </c>
      <c r="C18" s="113" t="s">
        <v>23</v>
      </c>
      <c r="D18" s="1041" t="s">
        <v>116</v>
      </c>
      <c r="E18" s="102"/>
      <c r="F18" s="1027">
        <v>6.042395</v>
      </c>
      <c r="G18" s="1028">
        <v>0</v>
      </c>
      <c r="I18" s="241"/>
      <c r="J18" s="241"/>
      <c r="K18" s="106"/>
      <c r="L18" s="106"/>
      <c r="M18" s="106"/>
    </row>
    <row r="19" spans="1:15" ht="15.5">
      <c r="A19" s="1040" t="s">
        <v>456</v>
      </c>
      <c r="B19" s="115" t="s">
        <v>457</v>
      </c>
      <c r="C19" s="113" t="s">
        <v>23</v>
      </c>
      <c r="D19" s="1041" t="s">
        <v>116</v>
      </c>
      <c r="E19" s="102"/>
      <c r="F19" s="1027">
        <v>0</v>
      </c>
      <c r="G19" s="1028">
        <v>0</v>
      </c>
      <c r="I19" s="241"/>
      <c r="J19" s="241"/>
      <c r="K19" s="106"/>
      <c r="L19" s="106"/>
      <c r="M19" s="106"/>
    </row>
    <row r="20" spans="1:15" ht="15.5">
      <c r="A20" s="1040" t="s">
        <v>458</v>
      </c>
      <c r="B20" s="115" t="s">
        <v>459</v>
      </c>
      <c r="C20" s="113" t="s">
        <v>23</v>
      </c>
      <c r="D20" s="1041" t="s">
        <v>116</v>
      </c>
      <c r="E20" s="102"/>
      <c r="F20" s="1027">
        <v>249.14019999999999</v>
      </c>
      <c r="G20" s="1028">
        <v>193.51615699999999</v>
      </c>
      <c r="I20" s="241"/>
      <c r="J20" s="241"/>
      <c r="K20" s="106"/>
      <c r="L20" s="106"/>
      <c r="M20" s="106"/>
    </row>
    <row r="21" spans="1:15" ht="15.5">
      <c r="A21" s="1040" t="s">
        <v>460</v>
      </c>
      <c r="B21" s="115" t="s">
        <v>461</v>
      </c>
      <c r="C21" s="113" t="s">
        <v>23</v>
      </c>
      <c r="D21" s="1041" t="s">
        <v>116</v>
      </c>
      <c r="E21" s="102"/>
      <c r="F21" s="1027">
        <v>49.867556</v>
      </c>
      <c r="G21" s="1028">
        <v>44.983551669999997</v>
      </c>
      <c r="I21" s="1327"/>
      <c r="J21" s="241"/>
      <c r="K21" s="106"/>
      <c r="L21" s="106"/>
      <c r="M21" s="106"/>
    </row>
    <row r="22" spans="1:15" ht="15.5">
      <c r="A22" s="1040" t="s">
        <v>462</v>
      </c>
      <c r="B22" s="115" t="s">
        <v>463</v>
      </c>
      <c r="C22" s="113" t="s">
        <v>23</v>
      </c>
      <c r="D22" s="1041" t="s">
        <v>116</v>
      </c>
      <c r="E22" s="102"/>
      <c r="F22" s="1027">
        <v>0</v>
      </c>
      <c r="G22" s="1028">
        <v>0</v>
      </c>
      <c r="I22" s="241"/>
      <c r="J22" s="241"/>
      <c r="K22" s="106"/>
      <c r="L22" s="106"/>
      <c r="M22" s="106"/>
    </row>
    <row r="23" spans="1:15" ht="15.5">
      <c r="A23" s="1040" t="s">
        <v>464</v>
      </c>
      <c r="B23" s="115" t="s">
        <v>465</v>
      </c>
      <c r="C23" s="113" t="s">
        <v>23</v>
      </c>
      <c r="D23" s="1041" t="s">
        <v>116</v>
      </c>
      <c r="E23" s="102"/>
      <c r="F23" s="1027">
        <v>0</v>
      </c>
      <c r="G23" s="1028">
        <v>0</v>
      </c>
      <c r="I23" s="241"/>
      <c r="J23" s="241"/>
      <c r="K23" s="106"/>
      <c r="L23" s="106"/>
      <c r="M23" s="106"/>
    </row>
    <row r="24" spans="1:15" ht="15.5">
      <c r="A24" s="1040" t="s">
        <v>466</v>
      </c>
      <c r="B24" s="115" t="s">
        <v>467</v>
      </c>
      <c r="C24" s="113" t="s">
        <v>23</v>
      </c>
      <c r="D24" s="1041" t="s">
        <v>116</v>
      </c>
      <c r="E24" s="102"/>
      <c r="F24" s="1027">
        <v>38.838856</v>
      </c>
      <c r="G24" s="1028">
        <v>49.182823999999997</v>
      </c>
      <c r="I24" s="241"/>
      <c r="J24" s="241"/>
      <c r="K24" s="106"/>
      <c r="L24" s="106"/>
      <c r="M24" s="106"/>
    </row>
    <row r="25" spans="1:15" ht="16" thickBot="1">
      <c r="A25" s="1042" t="s">
        <v>468</v>
      </c>
      <c r="B25" s="1043" t="s">
        <v>469</v>
      </c>
      <c r="C25" s="1044" t="s">
        <v>23</v>
      </c>
      <c r="D25" s="1045" t="s">
        <v>116</v>
      </c>
      <c r="E25" s="102"/>
      <c r="F25" s="1031">
        <v>0</v>
      </c>
      <c r="G25" s="1032">
        <v>0</v>
      </c>
      <c r="I25" s="241"/>
      <c r="J25" s="241"/>
      <c r="K25" s="106"/>
      <c r="L25" s="106"/>
      <c r="M25" s="106"/>
      <c r="N25" s="106"/>
      <c r="O25" s="106"/>
    </row>
    <row r="26" spans="1:15" s="106" customFormat="1" ht="16" thickBot="1">
      <c r="A26" s="105"/>
      <c r="B26" s="111"/>
      <c r="E26" s="102"/>
      <c r="F26" s="107"/>
      <c r="G26" s="107"/>
      <c r="H26" s="108"/>
      <c r="I26" s="241"/>
      <c r="J26" s="241"/>
      <c r="K26" s="116"/>
      <c r="L26" s="99"/>
      <c r="M26" s="108"/>
      <c r="N26" s="108"/>
      <c r="O26" s="108"/>
    </row>
    <row r="27" spans="1:15" ht="16" thickBot="1">
      <c r="A27" s="1046"/>
      <c r="B27" s="1038" t="s">
        <v>470</v>
      </c>
      <c r="C27" s="1038"/>
      <c r="D27" s="1039"/>
      <c r="E27" s="102"/>
      <c r="F27" s="107"/>
      <c r="G27" s="107"/>
      <c r="I27" s="241"/>
      <c r="J27" s="241"/>
      <c r="K27" s="116"/>
      <c r="L27" s="99"/>
    </row>
    <row r="28" spans="1:15" ht="15.5">
      <c r="A28" s="1047" t="s">
        <v>471</v>
      </c>
      <c r="B28" s="115" t="s">
        <v>472</v>
      </c>
      <c r="C28" s="117" t="s">
        <v>473</v>
      </c>
      <c r="D28" s="1048" t="s">
        <v>116</v>
      </c>
      <c r="E28" s="102"/>
      <c r="F28" s="1025">
        <v>0</v>
      </c>
      <c r="G28" s="1026">
        <v>0</v>
      </c>
      <c r="I28" s="241"/>
      <c r="J28" s="241"/>
      <c r="K28" s="116"/>
      <c r="L28" s="99"/>
    </row>
    <row r="29" spans="1:15" ht="15.5">
      <c r="A29" s="1047" t="s">
        <v>474</v>
      </c>
      <c r="B29" s="115" t="s">
        <v>475</v>
      </c>
      <c r="C29" s="117" t="s">
        <v>473</v>
      </c>
      <c r="D29" s="1048" t="s">
        <v>116</v>
      </c>
      <c r="E29" s="102"/>
      <c r="F29" s="1027">
        <v>0</v>
      </c>
      <c r="G29" s="1028">
        <v>0</v>
      </c>
      <c r="I29" s="241"/>
      <c r="J29" s="241"/>
      <c r="K29" s="116"/>
      <c r="L29" s="99"/>
    </row>
    <row r="30" spans="1:15" ht="15.5">
      <c r="A30" s="1047" t="s">
        <v>476</v>
      </c>
      <c r="B30" s="115" t="s">
        <v>477</v>
      </c>
      <c r="C30" s="117" t="s">
        <v>23</v>
      </c>
      <c r="D30" s="1048" t="s">
        <v>116</v>
      </c>
      <c r="E30" s="102"/>
      <c r="F30" s="1027">
        <v>692.29467399999999</v>
      </c>
      <c r="G30" s="1028">
        <v>746.33369800000003</v>
      </c>
      <c r="I30" s="241"/>
      <c r="J30" s="241"/>
      <c r="K30" s="99"/>
      <c r="L30" s="99"/>
    </row>
    <row r="31" spans="1:15" ht="15.5">
      <c r="A31" s="1047" t="s">
        <v>478</v>
      </c>
      <c r="B31" s="115" t="s">
        <v>479</v>
      </c>
      <c r="C31" s="117" t="s">
        <v>23</v>
      </c>
      <c r="D31" s="1048" t="s">
        <v>116</v>
      </c>
      <c r="E31" s="102"/>
      <c r="F31" s="1027">
        <v>1737.2905510000001</v>
      </c>
      <c r="G31" s="1028">
        <v>1759.22486</v>
      </c>
      <c r="I31" s="241"/>
      <c r="J31" s="241"/>
      <c r="K31" s="116"/>
      <c r="L31" s="99"/>
    </row>
    <row r="32" spans="1:15" ht="15.5">
      <c r="A32" s="1047" t="s">
        <v>480</v>
      </c>
      <c r="B32" s="115" t="s">
        <v>481</v>
      </c>
      <c r="C32" s="117" t="s">
        <v>23</v>
      </c>
      <c r="D32" s="1048" t="s">
        <v>116</v>
      </c>
      <c r="E32" s="102"/>
      <c r="F32" s="1027">
        <v>0</v>
      </c>
      <c r="G32" s="1028">
        <v>6.042395</v>
      </c>
      <c r="I32" s="241"/>
      <c r="J32" s="241"/>
      <c r="K32" s="116"/>
      <c r="L32" s="99"/>
    </row>
    <row r="33" spans="1:15" ht="15.5">
      <c r="A33" s="1047" t="s">
        <v>482</v>
      </c>
      <c r="B33" s="115" t="s">
        <v>483</v>
      </c>
      <c r="C33" s="117" t="s">
        <v>23</v>
      </c>
      <c r="D33" s="1048" t="s">
        <v>116</v>
      </c>
      <c r="E33" s="102"/>
      <c r="F33" s="1027">
        <v>86.057550000000006</v>
      </c>
      <c r="G33" s="1028">
        <v>73.803376</v>
      </c>
      <c r="I33" s="241"/>
      <c r="J33" s="241"/>
      <c r="K33" s="116"/>
      <c r="L33" s="99"/>
    </row>
    <row r="34" spans="1:15" ht="16" thickBot="1">
      <c r="A34" s="1049" t="s">
        <v>484</v>
      </c>
      <c r="B34" s="1043" t="s">
        <v>485</v>
      </c>
      <c r="C34" s="1050" t="s">
        <v>23</v>
      </c>
      <c r="D34" s="1051" t="s">
        <v>116</v>
      </c>
      <c r="E34" s="102"/>
      <c r="F34" s="1031">
        <v>49.649360000000001</v>
      </c>
      <c r="G34" s="1032">
        <v>26.578395</v>
      </c>
      <c r="I34" s="241"/>
      <c r="J34" s="241"/>
      <c r="K34" s="99"/>
      <c r="L34" s="99"/>
    </row>
    <row r="35" spans="1:15" ht="16" thickBot="1">
      <c r="E35" s="102"/>
      <c r="F35" s="417"/>
      <c r="G35" s="417"/>
      <c r="I35" s="241"/>
      <c r="J35" s="241"/>
      <c r="K35" s="99"/>
      <c r="L35" s="99"/>
    </row>
    <row r="36" spans="1:15" ht="16" thickBot="1">
      <c r="A36" s="1052"/>
      <c r="B36" s="1053" t="s">
        <v>486</v>
      </c>
      <c r="C36" s="1038"/>
      <c r="D36" s="1039"/>
      <c r="E36" s="102"/>
      <c r="F36" s="418"/>
      <c r="G36" s="418"/>
      <c r="I36" s="241"/>
      <c r="J36" s="241"/>
      <c r="K36" s="99"/>
      <c r="L36" s="99"/>
    </row>
    <row r="37" spans="1:15" ht="15.5">
      <c r="A37" s="1054" t="s">
        <v>487</v>
      </c>
      <c r="B37" s="118" t="s">
        <v>488</v>
      </c>
      <c r="C37" s="117" t="s">
        <v>23</v>
      </c>
      <c r="D37" s="1048" t="s">
        <v>116</v>
      </c>
      <c r="E37" s="102"/>
      <c r="F37" s="1025">
        <v>189.93745799999999</v>
      </c>
      <c r="G37" s="1026">
        <v>214.89520203999999</v>
      </c>
      <c r="I37" s="241"/>
      <c r="J37" s="241"/>
    </row>
    <row r="38" spans="1:15" ht="15.5">
      <c r="A38" s="1054" t="s">
        <v>489</v>
      </c>
      <c r="B38" s="118" t="s">
        <v>490</v>
      </c>
      <c r="C38" s="117" t="s">
        <v>23</v>
      </c>
      <c r="D38" s="1048" t="s">
        <v>116</v>
      </c>
      <c r="E38" s="102"/>
      <c r="F38" s="1027">
        <v>263.07050400000003</v>
      </c>
      <c r="G38" s="1028">
        <v>280.34047091999997</v>
      </c>
      <c r="I38" s="1328"/>
      <c r="J38" s="241"/>
    </row>
    <row r="39" spans="1:15" ht="15.5">
      <c r="A39" s="1054" t="s">
        <v>491</v>
      </c>
      <c r="B39" s="118" t="s">
        <v>492</v>
      </c>
      <c r="C39" s="117" t="s">
        <v>23</v>
      </c>
      <c r="D39" s="1048" t="s">
        <v>116</v>
      </c>
      <c r="E39" s="102"/>
      <c r="F39" s="1027">
        <v>134.19999999999999</v>
      </c>
      <c r="G39" s="1028">
        <v>0</v>
      </c>
      <c r="I39" s="241"/>
      <c r="J39" s="241"/>
    </row>
    <row r="40" spans="1:15" ht="15.5">
      <c r="A40" s="1054" t="s">
        <v>493</v>
      </c>
      <c r="B40" s="115" t="s">
        <v>494</v>
      </c>
      <c r="C40" s="117" t="s">
        <v>23</v>
      </c>
      <c r="D40" s="1048" t="s">
        <v>116</v>
      </c>
      <c r="E40" s="102"/>
      <c r="F40" s="1027">
        <v>4.1857499999999996</v>
      </c>
      <c r="G40" s="1028">
        <v>3.9512399999999999</v>
      </c>
      <c r="I40" s="241"/>
      <c r="J40" s="241"/>
    </row>
    <row r="41" spans="1:15" ht="15.5">
      <c r="A41" s="1054" t="s">
        <v>495</v>
      </c>
      <c r="B41" s="115" t="s">
        <v>496</v>
      </c>
      <c r="C41" s="117" t="s">
        <v>23</v>
      </c>
      <c r="D41" s="1048" t="s">
        <v>116</v>
      </c>
      <c r="E41" s="102"/>
      <c r="F41" s="1027">
        <v>-1.21791</v>
      </c>
      <c r="G41" s="1028">
        <v>-1.5332276199999999</v>
      </c>
      <c r="I41" s="1328"/>
      <c r="J41" s="241"/>
      <c r="K41" s="106"/>
      <c r="L41" s="106"/>
      <c r="M41" s="106"/>
      <c r="N41" s="106"/>
      <c r="O41" s="106"/>
    </row>
    <row r="42" spans="1:15" s="106" customFormat="1" ht="15.5">
      <c r="A42" s="1054" t="s">
        <v>497</v>
      </c>
      <c r="B42" s="118" t="s">
        <v>498</v>
      </c>
      <c r="C42" s="117" t="s">
        <v>23</v>
      </c>
      <c r="D42" s="1048" t="s">
        <v>116</v>
      </c>
      <c r="E42" s="102"/>
      <c r="F42" s="1027">
        <v>-249.14019999999999</v>
      </c>
      <c r="G42" s="1028">
        <v>0</v>
      </c>
      <c r="H42" s="108"/>
      <c r="I42" s="241"/>
      <c r="J42" s="241"/>
    </row>
    <row r="43" spans="1:15" s="106" customFormat="1" ht="16" thickBot="1">
      <c r="A43" s="1055" t="s">
        <v>499</v>
      </c>
      <c r="B43" s="1056" t="s">
        <v>500</v>
      </c>
      <c r="C43" s="1050" t="s">
        <v>23</v>
      </c>
      <c r="D43" s="1051" t="s">
        <v>36</v>
      </c>
      <c r="E43" s="102"/>
      <c r="F43" s="1033">
        <f>SUM(F37:F42)</f>
        <v>341.03560199999998</v>
      </c>
      <c r="G43" s="1034">
        <f>SUM(G37:G42)</f>
        <v>497.65368533999998</v>
      </c>
      <c r="H43" s="108"/>
      <c r="I43" s="241"/>
      <c r="J43" s="241"/>
      <c r="K43" s="108"/>
      <c r="L43" s="108"/>
      <c r="M43" s="108"/>
      <c r="N43" s="108"/>
      <c r="O43" s="108"/>
    </row>
    <row r="44" spans="1:15" ht="16" thickBot="1">
      <c r="A44" s="105"/>
      <c r="B44" s="111"/>
      <c r="C44" s="106"/>
      <c r="D44" s="106"/>
      <c r="E44" s="102"/>
      <c r="F44" s="107"/>
      <c r="G44" s="107"/>
      <c r="I44" s="241"/>
      <c r="J44" s="241"/>
    </row>
    <row r="45" spans="1:15" ht="16" thickBot="1">
      <c r="A45" s="1057"/>
      <c r="B45" s="1058" t="s">
        <v>501</v>
      </c>
      <c r="C45" s="1038"/>
      <c r="D45" s="1039"/>
      <c r="E45" s="102"/>
      <c r="F45" s="107"/>
      <c r="G45" s="107"/>
      <c r="I45" s="241"/>
      <c r="J45" s="241"/>
    </row>
    <row r="46" spans="1:15" ht="15.5">
      <c r="A46" s="1047" t="s">
        <v>502</v>
      </c>
      <c r="B46" s="119" t="s">
        <v>503</v>
      </c>
      <c r="C46" s="117" t="s">
        <v>23</v>
      </c>
      <c r="D46" s="1041" t="s">
        <v>116</v>
      </c>
      <c r="E46" s="102"/>
      <c r="F46" s="1025">
        <v>24.154280839999998</v>
      </c>
      <c r="G46" s="1026">
        <v>49.867555969999998</v>
      </c>
      <c r="I46" s="241"/>
      <c r="J46" s="241"/>
    </row>
    <row r="47" spans="1:15" ht="15.5">
      <c r="A47" s="1047" t="s">
        <v>504</v>
      </c>
      <c r="B47" s="119" t="s">
        <v>505</v>
      </c>
      <c r="C47" s="117" t="s">
        <v>23</v>
      </c>
      <c r="D47" s="1041" t="s">
        <v>116</v>
      </c>
      <c r="E47" s="102"/>
      <c r="F47" s="1027">
        <v>0</v>
      </c>
      <c r="G47" s="1028">
        <v>0</v>
      </c>
      <c r="I47" s="241"/>
      <c r="J47" s="241"/>
    </row>
    <row r="48" spans="1:15" ht="15.5">
      <c r="A48" s="1047" t="s">
        <v>506</v>
      </c>
      <c r="B48" s="119" t="s">
        <v>507</v>
      </c>
      <c r="C48" s="117" t="s">
        <v>23</v>
      </c>
      <c r="D48" s="1041" t="s">
        <v>116</v>
      </c>
      <c r="E48" s="102"/>
      <c r="F48" s="1027">
        <v>142.83020400000001</v>
      </c>
      <c r="G48" s="1028">
        <v>141.61058800000001</v>
      </c>
      <c r="I48" s="1328"/>
      <c r="J48" s="241"/>
    </row>
    <row r="49" spans="1:15" ht="15.5">
      <c r="A49" s="1047" t="s">
        <v>508</v>
      </c>
      <c r="B49" s="119" t="s">
        <v>509</v>
      </c>
      <c r="C49" s="117" t="s">
        <v>23</v>
      </c>
      <c r="D49" s="1041" t="s">
        <v>116</v>
      </c>
      <c r="E49" s="102"/>
      <c r="F49" s="1027">
        <v>163.82934800000001</v>
      </c>
      <c r="G49" s="1028">
        <v>180.86450765000001</v>
      </c>
      <c r="I49" s="241"/>
      <c r="J49" s="241"/>
    </row>
    <row r="50" spans="1:15" ht="15.5">
      <c r="A50" s="1047" t="s">
        <v>510</v>
      </c>
      <c r="B50" s="119" t="s">
        <v>511</v>
      </c>
      <c r="C50" s="117" t="s">
        <v>23</v>
      </c>
      <c r="D50" s="1041" t="s">
        <v>116</v>
      </c>
      <c r="E50" s="102"/>
      <c r="F50" s="1027">
        <v>112.290948</v>
      </c>
      <c r="G50" s="1028">
        <v>119.34091657</v>
      </c>
      <c r="I50" s="241"/>
      <c r="J50" s="241"/>
    </row>
    <row r="51" spans="1:15" ht="15.5">
      <c r="A51" s="1047" t="s">
        <v>512</v>
      </c>
      <c r="B51" s="120" t="s">
        <v>513</v>
      </c>
      <c r="C51" s="117" t="s">
        <v>23</v>
      </c>
      <c r="D51" s="1041" t="s">
        <v>116</v>
      </c>
      <c r="E51" s="102"/>
      <c r="F51" s="1027">
        <v>1.9980999999999999E-2</v>
      </c>
      <c r="G51" s="1028">
        <v>0.18127185000000001</v>
      </c>
      <c r="I51" s="241"/>
      <c r="J51" s="241"/>
    </row>
    <row r="52" spans="1:15" ht="15.5">
      <c r="A52" s="1047" t="s">
        <v>514</v>
      </c>
      <c r="B52" s="118" t="s">
        <v>515</v>
      </c>
      <c r="C52" s="117" t="s">
        <v>23</v>
      </c>
      <c r="D52" s="1041" t="s">
        <v>116</v>
      </c>
      <c r="E52" s="102"/>
      <c r="F52" s="1027">
        <v>-154.86084700000001</v>
      </c>
      <c r="G52" s="1028">
        <v>-45.469649000000068</v>
      </c>
      <c r="I52" s="1328"/>
      <c r="J52" s="241"/>
      <c r="K52" s="106"/>
      <c r="L52" s="106"/>
      <c r="M52" s="106"/>
      <c r="N52" s="106"/>
      <c r="O52" s="106"/>
    </row>
    <row r="53" spans="1:15" s="106" customFormat="1" ht="16" thickBot="1">
      <c r="A53" s="1049" t="s">
        <v>516</v>
      </c>
      <c r="B53" s="1056" t="s">
        <v>517</v>
      </c>
      <c r="C53" s="1050" t="s">
        <v>23</v>
      </c>
      <c r="D53" s="1045" t="s">
        <v>36</v>
      </c>
      <c r="E53" s="102"/>
      <c r="F53" s="1033">
        <f>SUM(F46:F52)</f>
        <v>288.26391483999998</v>
      </c>
      <c r="G53" s="1034">
        <f>SUM(G46:G52)</f>
        <v>446.39519103999993</v>
      </c>
      <c r="I53" s="241"/>
      <c r="J53" s="241"/>
    </row>
    <row r="54" spans="1:15" s="106" customFormat="1" ht="16" thickBot="1">
      <c r="A54" s="121"/>
      <c r="E54" s="102"/>
      <c r="F54" s="107"/>
      <c r="G54" s="107"/>
      <c r="H54" s="108"/>
      <c r="I54" s="241"/>
      <c r="J54" s="241"/>
      <c r="K54" s="108"/>
      <c r="L54" s="108"/>
      <c r="M54" s="108"/>
      <c r="N54" s="108"/>
      <c r="O54" s="108"/>
    </row>
    <row r="55" spans="1:15" ht="16" thickBot="1">
      <c r="A55" s="1052"/>
      <c r="B55" s="1053" t="s">
        <v>518</v>
      </c>
      <c r="C55" s="1038"/>
      <c r="D55" s="1039"/>
      <c r="E55" s="102"/>
      <c r="F55" s="110"/>
      <c r="G55" s="110"/>
      <c r="I55" s="241"/>
      <c r="J55" s="241"/>
    </row>
    <row r="56" spans="1:15" ht="15.5">
      <c r="A56" s="1059" t="s">
        <v>519</v>
      </c>
      <c r="B56" s="118" t="s">
        <v>469</v>
      </c>
      <c r="C56" s="122" t="s">
        <v>23</v>
      </c>
      <c r="D56" s="1041" t="s">
        <v>36</v>
      </c>
      <c r="E56" s="102"/>
      <c r="F56" s="1035">
        <f>+F25*-1</f>
        <v>0</v>
      </c>
      <c r="G56" s="1036">
        <f>+G25*-1</f>
        <v>0</v>
      </c>
      <c r="I56" s="241"/>
      <c r="J56" s="241"/>
    </row>
    <row r="57" spans="1:15" ht="15.5">
      <c r="A57" s="1059" t="s">
        <v>520</v>
      </c>
      <c r="B57" s="118" t="s">
        <v>521</v>
      </c>
      <c r="C57" s="122" t="s">
        <v>23</v>
      </c>
      <c r="D57" s="1041" t="s">
        <v>116</v>
      </c>
      <c r="E57" s="102"/>
      <c r="F57" s="1027">
        <v>1.687424</v>
      </c>
      <c r="G57" s="1028">
        <v>1.6870000000000001</v>
      </c>
      <c r="I57" s="241"/>
      <c r="J57" s="241"/>
    </row>
    <row r="58" spans="1:15" ht="16" thickBot="1">
      <c r="A58" s="1060" t="s">
        <v>522</v>
      </c>
      <c r="B58" s="1061" t="s">
        <v>523</v>
      </c>
      <c r="C58" s="1062" t="s">
        <v>23</v>
      </c>
      <c r="D58" s="1045" t="s">
        <v>36</v>
      </c>
      <c r="E58" s="102"/>
      <c r="F58" s="1033">
        <f>SUM(F56:F57)</f>
        <v>1.687424</v>
      </c>
      <c r="G58" s="1034">
        <f>SUM(G56:G57)</f>
        <v>1.6870000000000001</v>
      </c>
      <c r="I58" s="241"/>
      <c r="J58" s="241"/>
    </row>
    <row r="59" spans="1:15" ht="16" thickBot="1">
      <c r="A59" s="124"/>
      <c r="E59" s="102"/>
      <c r="F59" s="110"/>
      <c r="G59" s="110"/>
      <c r="I59" s="241"/>
      <c r="J59" s="241"/>
    </row>
    <row r="60" spans="1:15" ht="16" thickBot="1">
      <c r="A60" s="1052"/>
      <c r="B60" s="1053" t="s">
        <v>212</v>
      </c>
      <c r="C60" s="1038"/>
      <c r="D60" s="1039"/>
      <c r="E60" s="102"/>
      <c r="F60" s="110"/>
      <c r="G60" s="110"/>
      <c r="I60" s="241"/>
      <c r="J60" s="241"/>
    </row>
    <row r="61" spans="1:15" ht="15.5">
      <c r="A61" s="1054" t="s">
        <v>524</v>
      </c>
      <c r="B61" s="123" t="s">
        <v>525</v>
      </c>
      <c r="C61" s="122" t="s">
        <v>23</v>
      </c>
      <c r="D61" s="1041" t="s">
        <v>36</v>
      </c>
      <c r="E61" s="102"/>
      <c r="F61" s="1035">
        <f>+F43+F58-F53</f>
        <v>54.45911116000002</v>
      </c>
      <c r="G61" s="1036">
        <f>+G43+G58-G53</f>
        <v>52.945494300000064</v>
      </c>
      <c r="I61" s="241"/>
      <c r="J61" s="241"/>
      <c r="K61" s="106"/>
      <c r="L61" s="106"/>
      <c r="M61" s="106"/>
      <c r="N61" s="106"/>
      <c r="O61" s="106"/>
    </row>
    <row r="62" spans="1:15" s="106" customFormat="1" ht="15.5">
      <c r="A62" s="1054" t="s">
        <v>526</v>
      </c>
      <c r="B62" s="123" t="s">
        <v>527</v>
      </c>
      <c r="C62" s="122" t="s">
        <v>23</v>
      </c>
      <c r="D62" s="1041" t="s">
        <v>116</v>
      </c>
      <c r="E62" s="102"/>
      <c r="F62" s="1027">
        <v>32.074268000000004</v>
      </c>
      <c r="G62" s="1028">
        <v>26.367524155298</v>
      </c>
      <c r="H62" s="108"/>
      <c r="I62" s="241"/>
      <c r="J62" s="241"/>
      <c r="K62" s="108"/>
      <c r="L62" s="108"/>
      <c r="M62" s="108"/>
      <c r="N62" s="108"/>
      <c r="O62" s="108"/>
    </row>
    <row r="63" spans="1:15" ht="15.5">
      <c r="A63" s="1054" t="s">
        <v>528</v>
      </c>
      <c r="B63" s="123" t="s">
        <v>529</v>
      </c>
      <c r="C63" s="122" t="s">
        <v>23</v>
      </c>
      <c r="D63" s="1041" t="s">
        <v>116</v>
      </c>
      <c r="E63" s="102"/>
      <c r="F63" s="1027">
        <v>6.0941109200000003</v>
      </c>
      <c r="G63" s="1028">
        <v>5.00983</v>
      </c>
      <c r="I63" s="241"/>
      <c r="J63" s="241"/>
    </row>
    <row r="64" spans="1:15" ht="15.5">
      <c r="A64" s="1054" t="s">
        <v>530</v>
      </c>
      <c r="B64" s="123" t="s">
        <v>531</v>
      </c>
      <c r="C64" s="122" t="s">
        <v>23</v>
      </c>
      <c r="D64" s="1041" t="s">
        <v>116</v>
      </c>
      <c r="E64" s="102"/>
      <c r="F64" s="1027">
        <v>0</v>
      </c>
      <c r="G64" s="1028">
        <v>0</v>
      </c>
      <c r="I64" s="241"/>
      <c r="J64" s="241"/>
    </row>
    <row r="65" spans="1:10" ht="16" thickBot="1">
      <c r="A65" s="1055" t="s">
        <v>532</v>
      </c>
      <c r="B65" s="1061" t="s">
        <v>533</v>
      </c>
      <c r="C65" s="1062" t="s">
        <v>23</v>
      </c>
      <c r="D65" s="1045" t="s">
        <v>36</v>
      </c>
      <c r="E65" s="102"/>
      <c r="F65" s="1033">
        <f>+F63+F64</f>
        <v>6.0941109200000003</v>
      </c>
      <c r="G65" s="1034">
        <f>+G63+G64</f>
        <v>5.00983</v>
      </c>
      <c r="I65" s="1329"/>
      <c r="J65" s="241"/>
    </row>
    <row r="66" spans="1:10" ht="16" thickBot="1">
      <c r="A66" s="105"/>
      <c r="B66" s="111"/>
      <c r="C66" s="106"/>
      <c r="D66" s="106"/>
      <c r="E66" s="102"/>
      <c r="F66" s="106"/>
      <c r="G66" s="106"/>
    </row>
    <row r="67" spans="1:10">
      <c r="A67" s="478"/>
      <c r="B67" s="479"/>
      <c r="C67" s="479"/>
      <c r="D67" s="479"/>
      <c r="E67" s="479"/>
      <c r="F67" s="480"/>
      <c r="G67" s="106"/>
    </row>
    <row r="68" spans="1:10">
      <c r="A68" s="481" t="s">
        <v>724</v>
      </c>
      <c r="B68" s="482"/>
      <c r="C68" s="483" t="s">
        <v>725</v>
      </c>
      <c r="D68" s="241"/>
      <c r="E68" s="241"/>
      <c r="F68" s="484"/>
      <c r="G68" s="106"/>
    </row>
    <row r="69" spans="1:10">
      <c r="A69" s="485"/>
      <c r="B69" s="482"/>
      <c r="C69" s="482"/>
      <c r="D69" s="241"/>
      <c r="E69" s="241"/>
      <c r="F69" s="484"/>
      <c r="G69" s="106"/>
    </row>
    <row r="70" spans="1:10">
      <c r="A70" s="481" t="s">
        <v>726</v>
      </c>
      <c r="B70" s="482"/>
      <c r="C70" s="483" t="s">
        <v>725</v>
      </c>
      <c r="D70" s="241"/>
      <c r="E70" s="241"/>
      <c r="F70" s="484"/>
      <c r="G70" s="106"/>
    </row>
    <row r="71" spans="1:10">
      <c r="A71" s="485"/>
      <c r="B71" s="482"/>
      <c r="C71" s="482"/>
      <c r="D71" s="241"/>
      <c r="E71" s="241"/>
      <c r="F71" s="484"/>
      <c r="G71" s="106"/>
    </row>
    <row r="72" spans="1:10">
      <c r="A72" s="481" t="s">
        <v>727</v>
      </c>
      <c r="B72" s="482"/>
      <c r="C72" s="486"/>
      <c r="D72" s="241"/>
      <c r="E72" s="241"/>
      <c r="F72" s="484"/>
      <c r="G72" s="106"/>
    </row>
    <row r="73" spans="1:10" ht="13" thickBot="1">
      <c r="A73" s="487"/>
      <c r="B73" s="488"/>
      <c r="C73" s="488"/>
      <c r="D73" s="488"/>
      <c r="E73" s="488"/>
      <c r="F73" s="489"/>
      <c r="G73" s="106"/>
    </row>
    <row r="74" spans="1:10" ht="13">
      <c r="B74" s="136"/>
      <c r="G74" s="106"/>
    </row>
    <row r="75" spans="1:10">
      <c r="G75" s="106"/>
    </row>
  </sheetData>
  <phoneticPr fontId="0" type="noConversion"/>
  <pageMargins left="0.74803149606299213" right="0.74803149606299213" top="0.77" bottom="0.8" header="0.51181102362204722" footer="0.51181102362204722"/>
  <pageSetup paperSize="9" scale="49" orientation="landscape" r:id="rId1"/>
  <headerFooter alignWithMargins="0">
    <oddFooter>&amp;L&amp;1#&amp;"Arial"&amp;11&amp;K000000SW Internal Commercial</oddFooter>
  </headerFooter>
  <ignoredErrors>
    <ignoredError sqref="A9:A6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S50"/>
  <sheetViews>
    <sheetView workbookViewId="0">
      <selection sqref="A1:XFD1048576"/>
    </sheetView>
  </sheetViews>
  <sheetFormatPr defaultColWidth="8.81640625" defaultRowHeight="12.5"/>
  <cols>
    <col min="1" max="1" width="5.81640625" style="79" bestFit="1" customWidth="1"/>
    <col min="2" max="2" width="55.453125" style="16" customWidth="1"/>
    <col min="3" max="3" width="7.81640625" style="16" customWidth="1"/>
    <col min="4" max="5" width="8.1796875" style="16" customWidth="1"/>
    <col min="6" max="6" width="10.453125" style="16" customWidth="1"/>
    <col min="7" max="7" width="15.1796875" style="16" customWidth="1"/>
    <col min="8" max="8" width="10.81640625" style="16" customWidth="1"/>
    <col min="9" max="9" width="17" style="16" customWidth="1"/>
    <col min="10" max="10" width="16" style="16" customWidth="1"/>
    <col min="11" max="11" width="17.7265625" style="16" customWidth="1"/>
    <col min="12" max="12" width="12.7265625" style="16" customWidth="1"/>
    <col min="13" max="14" width="13.453125" style="16" customWidth="1"/>
    <col min="15" max="15" width="8.81640625" style="16" customWidth="1"/>
    <col min="16" max="16384" width="8.81640625" style="16"/>
  </cols>
  <sheetData>
    <row r="1" spans="1:19" ht="14">
      <c r="A1" s="77" t="s">
        <v>311</v>
      </c>
    </row>
    <row r="2" spans="1:19" ht="15.5">
      <c r="A2" s="78" t="s">
        <v>14</v>
      </c>
    </row>
    <row r="3" spans="1:19" ht="15.5">
      <c r="A3" s="78" t="s">
        <v>868</v>
      </c>
    </row>
    <row r="4" spans="1:19" ht="15.5">
      <c r="A4" s="78" t="s">
        <v>136</v>
      </c>
    </row>
    <row r="5" spans="1:19" ht="16" thickBot="1">
      <c r="A5" s="78"/>
    </row>
    <row r="6" spans="1:19" ht="16" thickBot="1">
      <c r="B6" s="80"/>
      <c r="C6" s="80"/>
      <c r="D6" s="80"/>
      <c r="F6" s="1599" t="s">
        <v>559</v>
      </c>
      <c r="G6" s="1600"/>
      <c r="H6" s="1600"/>
      <c r="I6" s="1600"/>
      <c r="J6" s="1600"/>
      <c r="K6" s="1600"/>
      <c r="L6" s="1600"/>
      <c r="M6" s="1600"/>
      <c r="N6" s="1601"/>
    </row>
    <row r="7" spans="1:19" ht="26.5" thickBot="1">
      <c r="A7" s="1088" t="s">
        <v>15</v>
      </c>
      <c r="B7" s="1089" t="s">
        <v>16</v>
      </c>
      <c r="C7" s="1090" t="s">
        <v>17</v>
      </c>
      <c r="D7" s="1091" t="s">
        <v>762</v>
      </c>
      <c r="F7" s="1083" t="s">
        <v>20</v>
      </c>
      <c r="G7" s="1085" t="s">
        <v>936</v>
      </c>
      <c r="H7" s="1084" t="s">
        <v>536</v>
      </c>
      <c r="I7" s="1085" t="s">
        <v>937</v>
      </c>
      <c r="J7" s="1085" t="s">
        <v>894</v>
      </c>
      <c r="K7" s="1085" t="s">
        <v>895</v>
      </c>
      <c r="L7" s="1085" t="s">
        <v>896</v>
      </c>
      <c r="M7" s="1086" t="s">
        <v>894</v>
      </c>
      <c r="N7" s="1087" t="s">
        <v>535</v>
      </c>
    </row>
    <row r="8" spans="1:19" ht="13" thickBot="1">
      <c r="A8" s="16"/>
    </row>
    <row r="9" spans="1:19">
      <c r="A9" s="880" t="s">
        <v>589</v>
      </c>
      <c r="B9" s="881" t="s">
        <v>22</v>
      </c>
      <c r="C9" s="883" t="s">
        <v>23</v>
      </c>
      <c r="D9" s="596" t="s">
        <v>334</v>
      </c>
      <c r="F9" s="526">
        <f>'M4'!H10</f>
        <v>1285.3130000000001</v>
      </c>
      <c r="G9" s="519"/>
      <c r="H9" s="519">
        <v>629.01499999999999</v>
      </c>
      <c r="I9" s="519"/>
      <c r="J9" s="519">
        <v>-198.34200000000001</v>
      </c>
      <c r="K9" s="1077">
        <f>SUM(F9:J9)</f>
        <v>1715.9859999999999</v>
      </c>
      <c r="L9" s="519">
        <v>50.015000000000001</v>
      </c>
      <c r="M9" s="519">
        <v>-32.526000000000003</v>
      </c>
      <c r="N9" s="520">
        <f>SUM(K9:M9)</f>
        <v>1733.4749999999999</v>
      </c>
    </row>
    <row r="10" spans="1:19">
      <c r="A10" s="500" t="s">
        <v>590</v>
      </c>
      <c r="B10" s="76" t="s">
        <v>908</v>
      </c>
      <c r="C10" s="74" t="s">
        <v>23</v>
      </c>
      <c r="D10" s="513" t="s">
        <v>334</v>
      </c>
      <c r="F10" s="527">
        <f>'M4'!H11</f>
        <v>-388.58300000000003</v>
      </c>
      <c r="G10" s="262">
        <v>-23.840999999999998</v>
      </c>
      <c r="H10" s="262">
        <v>-610.41800000000001</v>
      </c>
      <c r="I10" s="262"/>
      <c r="J10" s="259">
        <v>198.34200000000001</v>
      </c>
      <c r="K10" s="81">
        <f>SUM(F10:J10)</f>
        <v>-824.50000000000011</v>
      </c>
      <c r="L10" s="259">
        <v>-35.192999999999998</v>
      </c>
      <c r="M10" s="259">
        <v>26.751999999999999</v>
      </c>
      <c r="N10" s="522">
        <f t="shared" ref="N10:N15" si="0">SUM(K10:M10)</f>
        <v>-832.94100000000014</v>
      </c>
    </row>
    <row r="11" spans="1:19">
      <c r="A11" s="500" t="s">
        <v>591</v>
      </c>
      <c r="B11" s="76" t="s">
        <v>903</v>
      </c>
      <c r="C11" s="74" t="s">
        <v>23</v>
      </c>
      <c r="D11" s="513" t="s">
        <v>334</v>
      </c>
      <c r="F11" s="527">
        <f>'M4'!H12</f>
        <v>-171.435</v>
      </c>
      <c r="G11" s="259">
        <v>38.462000000000003</v>
      </c>
      <c r="H11" s="259"/>
      <c r="I11" s="259"/>
      <c r="J11" s="259"/>
      <c r="K11" s="81">
        <f t="shared" ref="K11:K19" si="1">SUM(F11:J11)</f>
        <v>-132.97300000000001</v>
      </c>
      <c r="L11" s="259"/>
      <c r="M11" s="259"/>
      <c r="N11" s="522">
        <f t="shared" si="0"/>
        <v>-132.97300000000001</v>
      </c>
    </row>
    <row r="12" spans="1:19" s="1075" customFormat="1">
      <c r="A12" s="1080" t="s">
        <v>904</v>
      </c>
      <c r="B12" s="1071" t="str">
        <f>'M4'!B13</f>
        <v>Responsive and planned repairs</v>
      </c>
      <c r="C12" s="1072" t="s">
        <v>23</v>
      </c>
      <c r="D12" s="1081" t="s">
        <v>334</v>
      </c>
      <c r="E12" s="440"/>
      <c r="F12" s="1078">
        <f>'M4'!H13</f>
        <v>-169.72400000000002</v>
      </c>
      <c r="G12" s="1074"/>
      <c r="H12" s="1074"/>
      <c r="I12" s="1074"/>
      <c r="J12" s="1074"/>
      <c r="K12" s="1073">
        <f>SUM(F12:J12)</f>
        <v>-169.72400000000002</v>
      </c>
      <c r="L12" s="1074"/>
      <c r="M12" s="1074"/>
      <c r="N12" s="1079">
        <f>SUM(K12:M12)</f>
        <v>-169.72400000000002</v>
      </c>
      <c r="P12" s="16"/>
      <c r="Q12" s="16"/>
    </row>
    <row r="13" spans="1:19" s="1075" customFormat="1">
      <c r="A13" s="1080" t="s">
        <v>905</v>
      </c>
      <c r="B13" s="1071" t="str">
        <f>'M4'!B14</f>
        <v>Current cost depreciation charge</v>
      </c>
      <c r="C13" s="1072" t="s">
        <v>23</v>
      </c>
      <c r="D13" s="1081" t="s">
        <v>334</v>
      </c>
      <c r="E13" s="440"/>
      <c r="F13" s="1078">
        <f>'M4'!H14</f>
        <v>-585.45600000000002</v>
      </c>
      <c r="G13" s="1074">
        <v>285.86500000000001</v>
      </c>
      <c r="H13" s="1074">
        <v>-4.3540000000000001</v>
      </c>
      <c r="I13" s="1074"/>
      <c r="J13" s="1074"/>
      <c r="K13" s="1073">
        <f t="shared" si="1"/>
        <v>-303.94499999999999</v>
      </c>
      <c r="L13" s="1074">
        <v>-6.218</v>
      </c>
      <c r="M13" s="1074">
        <v>2.2999999999999998</v>
      </c>
      <c r="N13" s="1079">
        <f t="shared" si="0"/>
        <v>-307.863</v>
      </c>
      <c r="P13" s="16"/>
      <c r="Q13" s="16"/>
    </row>
    <row r="14" spans="1:19" s="1075" customFormat="1">
      <c r="A14" s="1080" t="s">
        <v>906</v>
      </c>
      <c r="B14" s="1076" t="str">
        <f>'M4'!B15</f>
        <v>Amortisation of deferred income</v>
      </c>
      <c r="C14" s="1072" t="s">
        <v>23</v>
      </c>
      <c r="D14" s="1081" t="s">
        <v>334</v>
      </c>
      <c r="E14" s="440"/>
      <c r="F14" s="1078">
        <f>+'M4'!H15</f>
        <v>1.5329999999999999</v>
      </c>
      <c r="G14" s="1074"/>
      <c r="H14" s="1074"/>
      <c r="I14" s="1074"/>
      <c r="J14" s="1074"/>
      <c r="K14" s="1073">
        <f t="shared" si="1"/>
        <v>1.5329999999999999</v>
      </c>
      <c r="L14" s="1074">
        <v>0.27300000000000002</v>
      </c>
      <c r="M14" s="1074"/>
      <c r="N14" s="1079">
        <f t="shared" si="0"/>
        <v>1.806</v>
      </c>
      <c r="Q14" s="16"/>
      <c r="S14" s="16"/>
    </row>
    <row r="15" spans="1:19" s="440" customFormat="1">
      <c r="A15" s="1080" t="s">
        <v>592</v>
      </c>
      <c r="B15" s="1076" t="str">
        <f>'M4'!B16</f>
        <v>Operating income</v>
      </c>
      <c r="C15" s="1072" t="s">
        <v>23</v>
      </c>
      <c r="D15" s="1081" t="s">
        <v>334</v>
      </c>
      <c r="F15" s="1078">
        <f>'M4'!H16</f>
        <v>0</v>
      </c>
      <c r="G15" s="1074"/>
      <c r="H15" s="1074"/>
      <c r="I15" s="1074"/>
      <c r="J15" s="1074"/>
      <c r="K15" s="1073">
        <f t="shared" si="1"/>
        <v>0</v>
      </c>
      <c r="L15" s="1074"/>
      <c r="M15" s="1074"/>
      <c r="N15" s="1079">
        <f t="shared" si="0"/>
        <v>0</v>
      </c>
      <c r="P15" s="16"/>
      <c r="Q15" s="16"/>
    </row>
    <row r="16" spans="1:19">
      <c r="A16" s="1080" t="s">
        <v>593</v>
      </c>
      <c r="B16" s="8" t="str">
        <f>'M4'!B17</f>
        <v>Operating profit</v>
      </c>
      <c r="C16" s="82" t="s">
        <v>23</v>
      </c>
      <c r="D16" s="900" t="s">
        <v>36</v>
      </c>
      <c r="F16" s="527">
        <f>'M4'!H17</f>
        <v>-28.35199999999999</v>
      </c>
      <c r="G16" s="81">
        <f t="shared" ref="G16:N16" si="2">SUM(G9:G15)</f>
        <v>300.48599999999999</v>
      </c>
      <c r="H16" s="81">
        <f t="shared" si="2"/>
        <v>14.242999999999981</v>
      </c>
      <c r="I16" s="81">
        <f t="shared" si="2"/>
        <v>0</v>
      </c>
      <c r="J16" s="81">
        <f t="shared" si="2"/>
        <v>0</v>
      </c>
      <c r="K16" s="81">
        <f t="shared" si="2"/>
        <v>286.37699999999967</v>
      </c>
      <c r="L16" s="81">
        <f t="shared" si="2"/>
        <v>8.8770000000000024</v>
      </c>
      <c r="M16" s="81">
        <f t="shared" si="2"/>
        <v>-3.4740000000000046</v>
      </c>
      <c r="N16" s="522">
        <f t="shared" si="2"/>
        <v>291.77999999999963</v>
      </c>
    </row>
    <row r="17" spans="1:17" s="65" customFormat="1">
      <c r="A17" s="1080" t="s">
        <v>594</v>
      </c>
      <c r="B17" s="8" t="str">
        <f>'M4'!B18</f>
        <v>Profit or loss on disposal of fixed assets</v>
      </c>
      <c r="C17" s="82" t="s">
        <v>23</v>
      </c>
      <c r="D17" s="1081" t="s">
        <v>334</v>
      </c>
      <c r="E17" s="16"/>
      <c r="F17" s="527">
        <f>'M4'!H18</f>
        <v>3.41</v>
      </c>
      <c r="G17" s="259"/>
      <c r="H17" s="259"/>
      <c r="I17" s="259"/>
      <c r="J17" s="259"/>
      <c r="K17" s="81">
        <f t="shared" si="1"/>
        <v>3.41</v>
      </c>
      <c r="L17" s="259">
        <v>-0.38500000000000001</v>
      </c>
      <c r="M17" s="259"/>
      <c r="N17" s="522">
        <f>SUM(K17:M17)</f>
        <v>3.0250000000000004</v>
      </c>
      <c r="P17" s="16"/>
      <c r="Q17" s="16"/>
    </row>
    <row r="18" spans="1:17" s="65" customFormat="1">
      <c r="A18" s="1080" t="s">
        <v>595</v>
      </c>
      <c r="B18" s="8" t="str">
        <f>'M4'!B19</f>
        <v>Other income</v>
      </c>
      <c r="C18" s="82" t="s">
        <v>23</v>
      </c>
      <c r="D18" s="1081" t="s">
        <v>334</v>
      </c>
      <c r="E18" s="16"/>
      <c r="F18" s="527">
        <f>'M4'!H19</f>
        <v>0</v>
      </c>
      <c r="G18" s="259"/>
      <c r="H18" s="259"/>
      <c r="I18" s="259"/>
      <c r="J18" s="259"/>
      <c r="K18" s="81">
        <f t="shared" si="1"/>
        <v>0</v>
      </c>
      <c r="L18" s="259"/>
      <c r="M18" s="259"/>
      <c r="N18" s="522">
        <f>SUM(K18:M18)</f>
        <v>0</v>
      </c>
      <c r="P18" s="16"/>
      <c r="Q18" s="16"/>
    </row>
    <row r="19" spans="1:17" s="65" customFormat="1">
      <c r="A19" s="1080" t="s">
        <v>596</v>
      </c>
      <c r="B19" s="8" t="str">
        <f>'M4'!B20</f>
        <v xml:space="preserve">Net interest receivable less payable </v>
      </c>
      <c r="C19" s="82" t="s">
        <v>23</v>
      </c>
      <c r="D19" s="1081" t="s">
        <v>334</v>
      </c>
      <c r="E19" s="16"/>
      <c r="F19" s="527">
        <f>'M4'!H20</f>
        <v>-141.61099999999999</v>
      </c>
      <c r="G19" s="259">
        <v>-15.218</v>
      </c>
      <c r="H19" s="259">
        <v>0.39100000000000001</v>
      </c>
      <c r="I19" s="259"/>
      <c r="J19" s="259"/>
      <c r="K19" s="81">
        <f t="shared" si="1"/>
        <v>-156.43799999999999</v>
      </c>
      <c r="L19" s="259">
        <v>-2.3740000000000001</v>
      </c>
      <c r="M19" s="259">
        <v>2.5</v>
      </c>
      <c r="N19" s="522">
        <f>SUM(K19:M19)</f>
        <v>-156.31199999999998</v>
      </c>
      <c r="P19" s="16"/>
      <c r="Q19" s="16"/>
    </row>
    <row r="20" spans="1:17">
      <c r="A20" s="1080" t="s">
        <v>597</v>
      </c>
      <c r="B20" s="8" t="str">
        <f>'M4'!B21</f>
        <v xml:space="preserve">Profit before taxation </v>
      </c>
      <c r="C20" s="74" t="s">
        <v>23</v>
      </c>
      <c r="D20" s="513" t="s">
        <v>36</v>
      </c>
      <c r="F20" s="527">
        <f t="shared" ref="F20:N20" si="3">SUM(F16:F19)</f>
        <v>-166.55299999999997</v>
      </c>
      <c r="G20" s="81">
        <f>SUM(G16:G19)</f>
        <v>285.26799999999997</v>
      </c>
      <c r="H20" s="81">
        <f t="shared" si="3"/>
        <v>14.633999999999981</v>
      </c>
      <c r="I20" s="81">
        <f>SUM(I16:I19)</f>
        <v>0</v>
      </c>
      <c r="J20" s="81">
        <f t="shared" si="3"/>
        <v>0</v>
      </c>
      <c r="K20" s="81">
        <f t="shared" si="3"/>
        <v>133.34899999999971</v>
      </c>
      <c r="L20" s="81">
        <f t="shared" si="3"/>
        <v>6.1180000000000021</v>
      </c>
      <c r="M20" s="81">
        <f t="shared" si="3"/>
        <v>-0.97400000000000464</v>
      </c>
      <c r="N20" s="522">
        <f t="shared" si="3"/>
        <v>138.49299999999963</v>
      </c>
    </row>
    <row r="21" spans="1:17">
      <c r="A21" s="1080" t="s">
        <v>598</v>
      </c>
      <c r="B21" s="8" t="str">
        <f>'M4'!B22</f>
        <v>Taxation - current</v>
      </c>
      <c r="C21" s="74" t="s">
        <v>23</v>
      </c>
      <c r="D21" s="1081" t="s">
        <v>334</v>
      </c>
      <c r="F21" s="527">
        <f>'M4'!H22</f>
        <v>-3.73</v>
      </c>
      <c r="G21" s="259"/>
      <c r="H21" s="259">
        <v>-3.202</v>
      </c>
      <c r="I21" s="259"/>
      <c r="J21" s="259"/>
      <c r="K21" s="81">
        <f t="shared" ref="K21:K26" si="4">SUM(F21:J21)</f>
        <v>-6.9320000000000004</v>
      </c>
      <c r="L21" s="259">
        <v>-1.0449999999999999</v>
      </c>
      <c r="M21" s="259"/>
      <c r="N21" s="522">
        <f>SUM(K21:M21)</f>
        <v>-7.9770000000000003</v>
      </c>
    </row>
    <row r="22" spans="1:17">
      <c r="A22" s="1080" t="s">
        <v>599</v>
      </c>
      <c r="B22" s="8" t="str">
        <f>'M4'!B23</f>
        <v>Taxation - deferred</v>
      </c>
      <c r="C22" s="74" t="s">
        <v>23</v>
      </c>
      <c r="D22" s="1081" t="s">
        <v>334</v>
      </c>
      <c r="F22" s="527">
        <f>'M4'!H23</f>
        <v>-175.02199999999999</v>
      </c>
      <c r="G22" s="259"/>
      <c r="H22" s="259">
        <v>-1.3129999999999999</v>
      </c>
      <c r="I22" s="259"/>
      <c r="J22" s="259"/>
      <c r="K22" s="81">
        <f t="shared" si="4"/>
        <v>-176.33499999999998</v>
      </c>
      <c r="L22" s="259">
        <v>-0.81499999999999995</v>
      </c>
      <c r="M22" s="259">
        <v>1.099</v>
      </c>
      <c r="N22" s="522">
        <f>SUM(K22:M22)</f>
        <v>-176.05099999999999</v>
      </c>
    </row>
    <row r="23" spans="1:17">
      <c r="A23" s="1080" t="s">
        <v>600</v>
      </c>
      <c r="B23" s="8" t="str">
        <f>'M4'!B24</f>
        <v>Profit on ordinary activities</v>
      </c>
      <c r="C23" s="74" t="s">
        <v>23</v>
      </c>
      <c r="D23" s="900" t="s">
        <v>36</v>
      </c>
      <c r="F23" s="527">
        <f>'M4'!H24</f>
        <v>-345.30499999999995</v>
      </c>
      <c r="G23" s="81">
        <f>SUM(G20:G22)</f>
        <v>285.26799999999997</v>
      </c>
      <c r="H23" s="81">
        <f t="shared" ref="H23:N23" si="5">SUM(H20:H22)</f>
        <v>10.11899999999998</v>
      </c>
      <c r="I23" s="81">
        <f>SUM(I20:I22)</f>
        <v>0</v>
      </c>
      <c r="J23" s="81">
        <f t="shared" si="5"/>
        <v>0</v>
      </c>
      <c r="K23" s="81">
        <f t="shared" si="5"/>
        <v>-49.918000000000276</v>
      </c>
      <c r="L23" s="81">
        <f>SUM(L20:L22)</f>
        <v>4.2580000000000027</v>
      </c>
      <c r="M23" s="81">
        <f t="shared" si="5"/>
        <v>0.12499999999999534</v>
      </c>
      <c r="N23" s="522">
        <f t="shared" si="5"/>
        <v>-45.535000000000366</v>
      </c>
    </row>
    <row r="24" spans="1:17">
      <c r="A24" s="1080" t="s">
        <v>601</v>
      </c>
      <c r="B24" s="8" t="str">
        <f>'M4'!B25</f>
        <v>Extraordinary items, net of taxation</v>
      </c>
      <c r="C24" s="74" t="s">
        <v>23</v>
      </c>
      <c r="D24" s="1081" t="s">
        <v>334</v>
      </c>
      <c r="F24" s="527">
        <f>'M4'!H25</f>
        <v>0</v>
      </c>
      <c r="G24" s="259"/>
      <c r="H24" s="259"/>
      <c r="I24" s="259"/>
      <c r="J24" s="259"/>
      <c r="K24" s="81">
        <f t="shared" si="4"/>
        <v>0</v>
      </c>
      <c r="L24" s="259"/>
      <c r="M24" s="259"/>
      <c r="N24" s="522">
        <f>SUM(K24:M24)</f>
        <v>0</v>
      </c>
    </row>
    <row r="25" spans="1:17">
      <c r="A25" s="1080" t="s">
        <v>952</v>
      </c>
      <c r="B25" s="8" t="str">
        <f>'M4'!B26</f>
        <v>Profit for the year</v>
      </c>
      <c r="C25" s="74" t="s">
        <v>23</v>
      </c>
      <c r="D25" s="900" t="s">
        <v>36</v>
      </c>
      <c r="F25" s="527">
        <f>'M4'!H26</f>
        <v>-345.30499999999995</v>
      </c>
      <c r="G25" s="81">
        <f>+G23+G24</f>
        <v>285.26799999999997</v>
      </c>
      <c r="H25" s="81">
        <f t="shared" ref="H25:N25" si="6">+H23+H24</f>
        <v>10.11899999999998</v>
      </c>
      <c r="I25" s="81">
        <f>+I23+I24</f>
        <v>0</v>
      </c>
      <c r="J25" s="81">
        <f t="shared" si="6"/>
        <v>0</v>
      </c>
      <c r="K25" s="81">
        <f t="shared" si="6"/>
        <v>-49.918000000000276</v>
      </c>
      <c r="L25" s="81">
        <f>+L23+L24</f>
        <v>4.2580000000000027</v>
      </c>
      <c r="M25" s="81">
        <f t="shared" si="6"/>
        <v>0.12499999999999534</v>
      </c>
      <c r="N25" s="522">
        <f t="shared" si="6"/>
        <v>-45.535000000000366</v>
      </c>
    </row>
    <row r="26" spans="1:17">
      <c r="A26" s="1080" t="s">
        <v>907</v>
      </c>
      <c r="B26" s="8" t="str">
        <f>'M4'!B27</f>
        <v>Dividends</v>
      </c>
      <c r="C26" s="74" t="s">
        <v>23</v>
      </c>
      <c r="D26" s="1081" t="s">
        <v>334</v>
      </c>
      <c r="F26" s="527">
        <f>'M4'!H27</f>
        <v>0</v>
      </c>
      <c r="G26" s="259"/>
      <c r="H26" s="259"/>
      <c r="I26" s="259"/>
      <c r="J26" s="259"/>
      <c r="K26" s="81">
        <f t="shared" si="4"/>
        <v>0</v>
      </c>
      <c r="L26" s="259"/>
      <c r="M26" s="259"/>
      <c r="N26" s="522">
        <f>SUM(K26:M26)</f>
        <v>0</v>
      </c>
    </row>
    <row r="27" spans="1:17" ht="13" thickBot="1">
      <c r="A27" s="1301" t="s">
        <v>602</v>
      </c>
      <c r="B27" s="502" t="s">
        <v>159</v>
      </c>
      <c r="C27" s="503" t="s">
        <v>23</v>
      </c>
      <c r="D27" s="504" t="s">
        <v>36</v>
      </c>
      <c r="F27" s="523">
        <f>+F25+F26</f>
        <v>-345.30499999999995</v>
      </c>
      <c r="G27" s="524">
        <f>+G25+G26</f>
        <v>285.26799999999997</v>
      </c>
      <c r="H27" s="524">
        <f>+H25+H26</f>
        <v>10.11899999999998</v>
      </c>
      <c r="I27" s="524">
        <f>+I25+I26</f>
        <v>0</v>
      </c>
      <c r="J27" s="524">
        <f t="shared" ref="J27:N27" si="7">+J25+J26</f>
        <v>0</v>
      </c>
      <c r="K27" s="524">
        <f t="shared" si="7"/>
        <v>-49.918000000000276</v>
      </c>
      <c r="L27" s="524">
        <f>+L25+L26</f>
        <v>4.2580000000000027</v>
      </c>
      <c r="M27" s="524">
        <f t="shared" si="7"/>
        <v>0.12499999999999534</v>
      </c>
      <c r="N27" s="525">
        <f t="shared" si="7"/>
        <v>-45.535000000000366</v>
      </c>
      <c r="O27" s="71"/>
    </row>
    <row r="28" spans="1:17" ht="13">
      <c r="A28" s="11"/>
      <c r="B28" s="4"/>
      <c r="C28" s="4"/>
      <c r="D28" s="4"/>
    </row>
    <row r="29" spans="1:17" ht="15.5">
      <c r="A29" s="78" t="s">
        <v>576</v>
      </c>
    </row>
    <row r="30" spans="1:17" ht="16" thickBot="1">
      <c r="A30" s="78" t="s">
        <v>160</v>
      </c>
    </row>
    <row r="31" spans="1:17" ht="16" thickBot="1">
      <c r="A31" s="78"/>
      <c r="F31" s="1599" t="s">
        <v>559</v>
      </c>
      <c r="G31" s="1600"/>
      <c r="H31" s="1600"/>
      <c r="I31" s="1600"/>
      <c r="J31" s="1600"/>
      <c r="K31" s="1600"/>
      <c r="L31" s="1600"/>
      <c r="M31" s="1600"/>
      <c r="N31" s="1601"/>
    </row>
    <row r="32" spans="1:17" ht="30.65" customHeight="1" thickBot="1">
      <c r="A32" s="1088" t="s">
        <v>15</v>
      </c>
      <c r="B32" s="1089" t="s">
        <v>16</v>
      </c>
      <c r="C32" s="1090" t="s">
        <v>17</v>
      </c>
      <c r="D32" s="1091" t="s">
        <v>762</v>
      </c>
      <c r="F32" s="1083" t="s">
        <v>20</v>
      </c>
      <c r="G32" s="1084" t="s">
        <v>936</v>
      </c>
      <c r="H32" s="1084" t="s">
        <v>536</v>
      </c>
      <c r="I32" s="1085" t="s">
        <v>937</v>
      </c>
      <c r="J32" s="1085" t="s">
        <v>894</v>
      </c>
      <c r="K32" s="1085" t="s">
        <v>895</v>
      </c>
      <c r="L32" s="1085" t="s">
        <v>896</v>
      </c>
      <c r="M32" s="1086" t="s">
        <v>894</v>
      </c>
      <c r="N32" s="1087" t="s">
        <v>535</v>
      </c>
    </row>
    <row r="33" spans="1:17" s="145" customFormat="1" ht="13.5" thickBot="1">
      <c r="A33" s="888"/>
      <c r="B33" s="889"/>
      <c r="C33" s="237"/>
      <c r="D33" s="238"/>
      <c r="E33" s="16"/>
      <c r="F33" s="890"/>
      <c r="G33" s="890"/>
      <c r="H33" s="890"/>
      <c r="I33" s="890"/>
      <c r="J33" s="890"/>
      <c r="K33" s="890"/>
    </row>
    <row r="34" spans="1:17">
      <c r="A34" s="880" t="s">
        <v>863</v>
      </c>
      <c r="B34" s="891" t="str">
        <f>'M4'!B36</f>
        <v>Profit for the year</v>
      </c>
      <c r="C34" s="892" t="s">
        <v>23</v>
      </c>
      <c r="D34" s="901" t="s">
        <v>36</v>
      </c>
      <c r="F34" s="526">
        <f>'M4'!H36</f>
        <v>-345.30499999999995</v>
      </c>
      <c r="G34" s="1263">
        <f>+M27a!G27</f>
        <v>285.26799999999997</v>
      </c>
      <c r="H34" s="893">
        <f>+M27a!H27</f>
        <v>10.11899999999998</v>
      </c>
      <c r="I34" s="893">
        <f>+M27a!I27</f>
        <v>0</v>
      </c>
      <c r="J34" s="893">
        <f>+M27a!J27</f>
        <v>0</v>
      </c>
      <c r="K34" s="893">
        <f>+M27a!K27</f>
        <v>-49.918000000000276</v>
      </c>
      <c r="L34" s="893">
        <f>+M27a!L27</f>
        <v>4.2580000000000027</v>
      </c>
      <c r="M34" s="893">
        <f>+M27a!M27</f>
        <v>0.12499999999999534</v>
      </c>
      <c r="N34" s="894">
        <f>+M27a!N27</f>
        <v>-45.535000000000366</v>
      </c>
    </row>
    <row r="35" spans="1:17">
      <c r="A35" s="500" t="s">
        <v>864</v>
      </c>
      <c r="B35" s="234" t="str">
        <f>'M4'!B37</f>
        <v>Actuarial gains/losses on post employment plans</v>
      </c>
      <c r="C35" s="254" t="s">
        <v>23</v>
      </c>
      <c r="D35" s="1082" t="s">
        <v>334</v>
      </c>
      <c r="F35" s="527">
        <f>'M4'!H37</f>
        <v>0</v>
      </c>
      <c r="G35" s="1264">
        <v>158.41200000000001</v>
      </c>
      <c r="H35" s="261"/>
      <c r="I35" s="261">
        <v>5.0960000000000001</v>
      </c>
      <c r="J35" s="261"/>
      <c r="K35" s="81">
        <f>SUM(F35:J35)</f>
        <v>163.50800000000001</v>
      </c>
      <c r="L35" s="261"/>
      <c r="M35" s="261"/>
      <c r="N35" s="522">
        <f>SUM(K35:M35)</f>
        <v>163.50800000000001</v>
      </c>
    </row>
    <row r="36" spans="1:17">
      <c r="A36" s="500" t="s">
        <v>865</v>
      </c>
      <c r="B36" s="234" t="str">
        <f>'M4'!B38</f>
        <v>Post employment plans - non cash (IAS 19 adjustments), net of tax</v>
      </c>
      <c r="C36" s="254" t="s">
        <v>23</v>
      </c>
      <c r="D36" s="1082" t="s">
        <v>334</v>
      </c>
      <c r="F36" s="527">
        <f>'M4'!H38</f>
        <v>0</v>
      </c>
      <c r="G36" s="1264">
        <v>-20.259999999999994</v>
      </c>
      <c r="H36" s="261"/>
      <c r="I36" s="261">
        <v>-1.415</v>
      </c>
      <c r="J36" s="261"/>
      <c r="K36" s="81">
        <f>SUM(F36:J36)</f>
        <v>-21.674999999999994</v>
      </c>
      <c r="L36" s="261"/>
      <c r="M36" s="261"/>
      <c r="N36" s="522">
        <f>SUM(K36:M36)</f>
        <v>-21.674999999999994</v>
      </c>
    </row>
    <row r="37" spans="1:17">
      <c r="A37" s="500" t="s">
        <v>866</v>
      </c>
      <c r="B37" s="234" t="str">
        <f>'M4'!B39</f>
        <v>Other gains and losses</v>
      </c>
      <c r="C37" s="254" t="s">
        <v>23</v>
      </c>
      <c r="D37" s="1082" t="s">
        <v>334</v>
      </c>
      <c r="F37" s="527">
        <f>'M4'!H39</f>
        <v>67124.539999999994</v>
      </c>
      <c r="G37" s="1264">
        <v>-67124.539999999994</v>
      </c>
      <c r="H37" s="261"/>
      <c r="I37" s="261"/>
      <c r="J37" s="261"/>
      <c r="K37" s="81">
        <f>SUM(F37:J37)</f>
        <v>0</v>
      </c>
      <c r="L37" s="261">
        <v>2.9540000000000002</v>
      </c>
      <c r="M37" s="261"/>
      <c r="N37" s="522">
        <f>SUM(K37:M37)</f>
        <v>2.9540000000000002</v>
      </c>
    </row>
    <row r="38" spans="1:17" ht="13" thickBot="1">
      <c r="A38" s="471" t="s">
        <v>867</v>
      </c>
      <c r="B38" s="895" t="str">
        <f>'M4'!B40</f>
        <v>Total comprehensive income for the year</v>
      </c>
      <c r="C38" s="896" t="s">
        <v>23</v>
      </c>
      <c r="D38" s="902" t="s">
        <v>36</v>
      </c>
      <c r="F38" s="904">
        <f t="shared" ref="F38:M38" si="8">SUM(F34:F37)</f>
        <v>66779.235000000001</v>
      </c>
      <c r="G38" s="1265">
        <f t="shared" si="8"/>
        <v>-66701.119999999995</v>
      </c>
      <c r="H38" s="897">
        <f t="shared" si="8"/>
        <v>10.11899999999998</v>
      </c>
      <c r="I38" s="897">
        <f t="shared" si="8"/>
        <v>3.681</v>
      </c>
      <c r="J38" s="897">
        <f t="shared" si="8"/>
        <v>0</v>
      </c>
      <c r="K38" s="897">
        <f t="shared" si="8"/>
        <v>91.914999999999736</v>
      </c>
      <c r="L38" s="897">
        <f t="shared" si="8"/>
        <v>7.2120000000000033</v>
      </c>
      <c r="M38" s="897">
        <f t="shared" si="8"/>
        <v>0.12499999999999534</v>
      </c>
      <c r="N38" s="898">
        <f>SUM(N34:N37)</f>
        <v>99.25199999999964</v>
      </c>
      <c r="Q38" s="71"/>
    </row>
    <row r="39" spans="1:17" ht="13" thickBot="1">
      <c r="A39" s="16"/>
    </row>
    <row r="40" spans="1:17" ht="13">
      <c r="A40" s="478"/>
      <c r="B40" s="479"/>
      <c r="C40" s="479"/>
      <c r="D40" s="479"/>
      <c r="E40" s="479"/>
      <c r="F40" s="480"/>
      <c r="G40" s="871"/>
      <c r="H40" s="352"/>
      <c r="I40" s="352"/>
      <c r="J40" s="352"/>
      <c r="K40" s="352"/>
      <c r="N40" s="351"/>
      <c r="O40" s="71"/>
    </row>
    <row r="41" spans="1:17" ht="13">
      <c r="A41" s="481" t="s">
        <v>724</v>
      </c>
      <c r="B41" s="482"/>
      <c r="C41" s="483" t="s">
        <v>725</v>
      </c>
      <c r="D41" s="241"/>
      <c r="E41" s="241"/>
      <c r="F41" s="484"/>
      <c r="G41" s="871"/>
      <c r="H41" s="352"/>
      <c r="I41" s="352"/>
      <c r="J41" s="352"/>
      <c r="K41" s="352"/>
      <c r="L41" s="1358"/>
      <c r="M41" s="352"/>
      <c r="N41" s="353"/>
    </row>
    <row r="42" spans="1:17">
      <c r="A42" s="485"/>
      <c r="B42" s="482"/>
      <c r="C42" s="482"/>
      <c r="D42" s="241"/>
      <c r="E42" s="241"/>
      <c r="F42" s="484"/>
      <c r="G42" s="871"/>
      <c r="H42" s="352"/>
      <c r="I42" s="352"/>
      <c r="J42" s="352"/>
      <c r="K42" s="352"/>
      <c r="L42" s="1358"/>
      <c r="M42" s="352"/>
      <c r="N42" s="352"/>
    </row>
    <row r="43" spans="1:17">
      <c r="A43" s="481" t="s">
        <v>726</v>
      </c>
      <c r="B43" s="482"/>
      <c r="C43" s="483" t="s">
        <v>725</v>
      </c>
      <c r="D43" s="241"/>
      <c r="E43" s="241"/>
      <c r="F43" s="484"/>
      <c r="G43" s="871"/>
      <c r="H43" s="352"/>
      <c r="I43" s="352"/>
      <c r="J43" s="352"/>
      <c r="K43" s="352"/>
      <c r="L43" s="1358"/>
      <c r="M43" s="352"/>
    </row>
    <row r="44" spans="1:17">
      <c r="A44" s="485"/>
      <c r="B44" s="482"/>
      <c r="C44" s="482"/>
      <c r="D44" s="241"/>
      <c r="E44" s="241"/>
      <c r="F44" s="484"/>
      <c r="G44" s="871"/>
      <c r="H44" s="352"/>
      <c r="I44" s="352"/>
      <c r="J44" s="352"/>
      <c r="K44" s="352"/>
      <c r="L44" s="1358"/>
      <c r="M44" s="352"/>
    </row>
    <row r="45" spans="1:17">
      <c r="A45" s="481" t="s">
        <v>727</v>
      </c>
      <c r="B45" s="482"/>
      <c r="C45" s="486"/>
      <c r="D45" s="241"/>
      <c r="E45" s="241"/>
      <c r="F45" s="484"/>
      <c r="G45" s="871"/>
      <c r="H45" s="352"/>
      <c r="I45" s="352"/>
      <c r="J45" s="352"/>
      <c r="K45" s="352"/>
      <c r="L45" s="1358"/>
    </row>
    <row r="46" spans="1:17" ht="13" thickBot="1">
      <c r="A46" s="487"/>
      <c r="B46" s="488"/>
      <c r="C46" s="488"/>
      <c r="D46" s="488"/>
      <c r="E46" s="488"/>
      <c r="F46" s="489"/>
      <c r="G46" s="871"/>
      <c r="H46" s="352"/>
      <c r="I46" s="352"/>
      <c r="J46" s="352"/>
      <c r="K46" s="352"/>
    </row>
    <row r="47" spans="1:17">
      <c r="F47" s="352"/>
      <c r="G47" s="871"/>
      <c r="H47" s="352"/>
      <c r="I47" s="352"/>
      <c r="J47" s="352"/>
      <c r="K47" s="352"/>
    </row>
    <row r="48" spans="1:17">
      <c r="F48" s="352"/>
      <c r="G48" s="871"/>
      <c r="H48" s="352"/>
      <c r="I48" s="352"/>
      <c r="J48" s="352"/>
      <c r="K48" s="352"/>
      <c r="L48" s="352"/>
    </row>
    <row r="49" spans="6:12">
      <c r="F49" s="352"/>
      <c r="G49" s="871"/>
      <c r="H49" s="352"/>
      <c r="I49" s="352"/>
      <c r="J49" s="352"/>
      <c r="K49" s="352"/>
      <c r="L49" s="352"/>
    </row>
    <row r="50" spans="6:12">
      <c r="F50" s="352"/>
      <c r="G50" s="871"/>
      <c r="H50" s="352"/>
      <c r="I50" s="352"/>
      <c r="J50" s="352"/>
      <c r="K50" s="352"/>
      <c r="L50" s="352"/>
    </row>
  </sheetData>
  <mergeCells count="2">
    <mergeCell ref="F6:N6"/>
    <mergeCell ref="F31:N31"/>
  </mergeCells>
  <phoneticPr fontId="35" type="noConversion"/>
  <pageMargins left="0.31" right="0.3" top="0.4" bottom="0.54" header="0.28000000000000003" footer="0.28999999999999998"/>
  <pageSetup paperSize="9" scale="68" orientation="landscape" r:id="rId1"/>
  <headerFooter alignWithMargins="0">
    <oddFooter>&amp;RRegulatory Accounts - M tables 2010-11 v1.2&amp;L&amp;1#&amp;"Arial"&amp;11&amp;K000000SW Internal Commercial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Q55"/>
  <sheetViews>
    <sheetView zoomScaleNormal="100" workbookViewId="0">
      <selection sqref="A1:XFD1048576"/>
    </sheetView>
  </sheetViews>
  <sheetFormatPr defaultColWidth="8.81640625" defaultRowHeight="12.5"/>
  <cols>
    <col min="1" max="1" width="5.81640625" style="79" customWidth="1"/>
    <col min="2" max="2" width="39.453125" style="16" customWidth="1"/>
    <col min="3" max="5" width="6.453125" style="16" customWidth="1"/>
    <col min="6" max="9" width="11.81640625" style="16" customWidth="1"/>
    <col min="10" max="10" width="14.1796875" style="16" customWidth="1"/>
    <col min="11" max="11" width="18.453125" style="16" customWidth="1"/>
    <col min="12" max="13" width="13.26953125" style="16" customWidth="1"/>
    <col min="14" max="14" width="14.453125" style="16" customWidth="1"/>
    <col min="15" max="16" width="8.81640625" style="16"/>
    <col min="17" max="17" width="8.81640625" style="16" customWidth="1"/>
    <col min="18" max="16384" width="8.81640625" style="16"/>
  </cols>
  <sheetData>
    <row r="1" spans="1:15" ht="15.5">
      <c r="B1" s="83"/>
      <c r="C1" s="83"/>
      <c r="D1" s="83"/>
      <c r="E1" s="83"/>
      <c r="O1" s="354"/>
    </row>
    <row r="2" spans="1:15" ht="15.5">
      <c r="A2" s="78" t="s">
        <v>14</v>
      </c>
      <c r="B2" s="83"/>
      <c r="C2" s="83"/>
      <c r="D2" s="83"/>
      <c r="E2" s="83"/>
      <c r="O2" s="354"/>
    </row>
    <row r="3" spans="1:15" ht="15.5">
      <c r="A3" s="78" t="s">
        <v>918</v>
      </c>
      <c r="O3" s="354"/>
    </row>
    <row r="4" spans="1:15" ht="15.5">
      <c r="A4" s="78" t="s">
        <v>165</v>
      </c>
      <c r="O4" s="354"/>
    </row>
    <row r="5" spans="1:15" ht="16" thickBot="1">
      <c r="A5" s="78"/>
      <c r="O5" s="354"/>
    </row>
    <row r="6" spans="1:15" ht="16" thickBot="1">
      <c r="A6" s="78"/>
      <c r="F6" s="1602" t="s">
        <v>559</v>
      </c>
      <c r="G6" s="1603"/>
      <c r="H6" s="1603"/>
      <c r="I6" s="1603"/>
      <c r="J6" s="1603"/>
      <c r="K6" s="1603"/>
      <c r="L6" s="1603"/>
      <c r="M6" s="1603"/>
      <c r="N6" s="1604"/>
      <c r="O6" s="354"/>
    </row>
    <row r="7" spans="1:15" ht="39.5" thickBot="1">
      <c r="A7" s="1088" t="s">
        <v>15</v>
      </c>
      <c r="B7" s="1089" t="s">
        <v>16</v>
      </c>
      <c r="C7" s="1090" t="s">
        <v>17</v>
      </c>
      <c r="D7" s="1091" t="s">
        <v>762</v>
      </c>
      <c r="F7" s="1302" t="s">
        <v>20</v>
      </c>
      <c r="G7" s="1303" t="s">
        <v>936</v>
      </c>
      <c r="H7" s="1304" t="s">
        <v>536</v>
      </c>
      <c r="I7" s="1303" t="s">
        <v>937</v>
      </c>
      <c r="J7" s="1303" t="s">
        <v>894</v>
      </c>
      <c r="K7" s="1303" t="s">
        <v>895</v>
      </c>
      <c r="L7" s="1303" t="s">
        <v>896</v>
      </c>
      <c r="M7" s="1305" t="s">
        <v>894</v>
      </c>
      <c r="N7" s="1087" t="s">
        <v>535</v>
      </c>
      <c r="O7" s="354"/>
    </row>
    <row r="8" spans="1:15" ht="13" thickBot="1">
      <c r="A8" s="354"/>
      <c r="B8" s="354"/>
      <c r="C8" s="354"/>
      <c r="D8" s="354"/>
      <c r="E8" s="354"/>
      <c r="F8" s="354"/>
      <c r="G8" s="354"/>
      <c r="H8" s="354"/>
      <c r="I8" s="354"/>
      <c r="J8" s="354"/>
      <c r="K8" s="354"/>
      <c r="L8" s="354"/>
      <c r="M8" s="354"/>
      <c r="N8" s="354"/>
      <c r="O8" s="354"/>
    </row>
    <row r="9" spans="1:15" ht="12.75" customHeight="1" thickBot="1">
      <c r="A9" s="508"/>
      <c r="B9" s="509" t="s">
        <v>47</v>
      </c>
      <c r="C9" s="1092"/>
      <c r="D9" s="1093"/>
      <c r="O9" s="354"/>
    </row>
    <row r="10" spans="1:15" ht="13.5" thickBot="1">
      <c r="A10" s="471" t="s">
        <v>869</v>
      </c>
      <c r="B10" s="502" t="str">
        <f>'M5'!B11</f>
        <v>Tangible assets</v>
      </c>
      <c r="C10" s="503" t="s">
        <v>23</v>
      </c>
      <c r="D10" s="504" t="s">
        <v>334</v>
      </c>
      <c r="F10" s="1114">
        <f>+'M5'!H11</f>
        <v>73410.303999999975</v>
      </c>
      <c r="G10" s="875">
        <v>-66624.61599999998</v>
      </c>
      <c r="H10" s="875">
        <v>1.4039999999999999</v>
      </c>
      <c r="I10" s="875"/>
      <c r="J10" s="875"/>
      <c r="K10" s="1115">
        <f>SUM(F10:J10)</f>
        <v>6787.0919999999951</v>
      </c>
      <c r="L10" s="875">
        <v>66.441000000000003</v>
      </c>
      <c r="M10" s="875">
        <v>-27.871000000000002</v>
      </c>
      <c r="N10" s="1116">
        <f>SUM(K10:M10)</f>
        <v>6825.6619999999948</v>
      </c>
      <c r="O10" s="1306"/>
    </row>
    <row r="11" spans="1:15" ht="13.5" thickBot="1">
      <c r="A11" s="16"/>
      <c r="O11" s="1306"/>
    </row>
    <row r="12" spans="1:15" ht="13.5" thickBot="1">
      <c r="A12" s="514"/>
      <c r="B12" s="906" t="s">
        <v>170</v>
      </c>
      <c r="C12" s="1092"/>
      <c r="D12" s="1093"/>
      <c r="O12" s="1306"/>
    </row>
    <row r="13" spans="1:15" ht="13">
      <c r="A13" s="501" t="s">
        <v>870</v>
      </c>
      <c r="B13" s="86" t="str">
        <f>'M5'!B14</f>
        <v xml:space="preserve">Working capital </v>
      </c>
      <c r="C13" s="74" t="s">
        <v>23</v>
      </c>
      <c r="D13" s="513" t="s">
        <v>334</v>
      </c>
      <c r="F13" s="1094">
        <f>+'M5'!H14</f>
        <v>-228.80999999999997</v>
      </c>
      <c r="G13" s="1098">
        <v>-31.827999999999999</v>
      </c>
      <c r="H13" s="1098">
        <v>29.884</v>
      </c>
      <c r="I13" s="1098"/>
      <c r="J13" s="1098">
        <v>-2.573</v>
      </c>
      <c r="K13" s="1095">
        <f>SUM(F13:J13)</f>
        <v>-233.32699999999997</v>
      </c>
      <c r="L13" s="1098">
        <v>7.6170000000000009</v>
      </c>
      <c r="M13" s="1098">
        <v>-6.0999999999999999E-2</v>
      </c>
      <c r="N13" s="1096">
        <f>SUM(K13:M13)</f>
        <v>-225.77099999999999</v>
      </c>
      <c r="O13" s="1306"/>
    </row>
    <row r="14" spans="1:15" ht="13">
      <c r="A14" s="501" t="s">
        <v>871</v>
      </c>
      <c r="B14" s="86" t="str">
        <f>'M5'!B15</f>
        <v>Cash</v>
      </c>
      <c r="C14" s="74" t="s">
        <v>23</v>
      </c>
      <c r="D14" s="513" t="s">
        <v>334</v>
      </c>
      <c r="F14" s="1099">
        <f>+'M5'!H15</f>
        <v>21.096</v>
      </c>
      <c r="G14" s="356"/>
      <c r="H14" s="356">
        <v>72.564999999999998</v>
      </c>
      <c r="I14" s="356"/>
      <c r="J14" s="356"/>
      <c r="K14" s="355">
        <f>SUM(F14:J14)</f>
        <v>93.661000000000001</v>
      </c>
      <c r="L14" s="356">
        <v>68.647000000000006</v>
      </c>
      <c r="M14" s="356"/>
      <c r="N14" s="1100">
        <f>SUM(K14:M14)</f>
        <v>162.30799999999999</v>
      </c>
      <c r="O14" s="1306"/>
    </row>
    <row r="15" spans="1:15" ht="13">
      <c r="A15" s="501" t="s">
        <v>872</v>
      </c>
      <c r="B15" s="86" t="str">
        <f>'M5'!B16</f>
        <v>Short term deposits</v>
      </c>
      <c r="C15" s="74" t="s">
        <v>23</v>
      </c>
      <c r="D15" s="513" t="s">
        <v>334</v>
      </c>
      <c r="F15" s="1099">
        <f>+'M5'!H16</f>
        <v>494.8</v>
      </c>
      <c r="G15" s="356"/>
      <c r="H15" s="356"/>
      <c r="I15" s="356"/>
      <c r="J15" s="356"/>
      <c r="K15" s="355">
        <f>SUM(F15:J15)</f>
        <v>494.8</v>
      </c>
      <c r="L15" s="356"/>
      <c r="M15" s="356"/>
      <c r="N15" s="1100">
        <f>SUM(K15:M15)</f>
        <v>494.8</v>
      </c>
      <c r="O15" s="1306"/>
    </row>
    <row r="16" spans="1:15" ht="13">
      <c r="A16" s="501" t="s">
        <v>873</v>
      </c>
      <c r="B16" s="86" t="str">
        <f>'M5'!B17</f>
        <v>Overdrafts</v>
      </c>
      <c r="C16" s="74" t="s">
        <v>23</v>
      </c>
      <c r="D16" s="513" t="s">
        <v>334</v>
      </c>
      <c r="F16" s="1099">
        <f>+'M5'!H17</f>
        <v>0</v>
      </c>
      <c r="G16" s="356"/>
      <c r="H16" s="356"/>
      <c r="I16" s="356"/>
      <c r="J16" s="356"/>
      <c r="K16" s="355">
        <f>SUM(F16:J16)</f>
        <v>0</v>
      </c>
      <c r="L16" s="356"/>
      <c r="M16" s="356"/>
      <c r="N16" s="1100">
        <f>SUM(K16:M16)</f>
        <v>0</v>
      </c>
      <c r="O16" s="1306"/>
    </row>
    <row r="17" spans="1:17" ht="12.75" customHeight="1" thickBot="1">
      <c r="A17" s="907" t="s">
        <v>874</v>
      </c>
      <c r="B17" s="1097" t="str">
        <f>'M5'!B18</f>
        <v xml:space="preserve">Net operating assets </v>
      </c>
      <c r="C17" s="503" t="s">
        <v>23</v>
      </c>
      <c r="D17" s="504" t="s">
        <v>36</v>
      </c>
      <c r="F17" s="523">
        <f t="shared" ref="F17:N17" si="0">SUM(F10:F16)</f>
        <v>73697.389999999985</v>
      </c>
      <c r="G17" s="524">
        <f>SUM(G10:G16)</f>
        <v>-66656.443999999974</v>
      </c>
      <c r="H17" s="524">
        <f>SUM(H10:H16)</f>
        <v>103.85299999999999</v>
      </c>
      <c r="I17" s="524">
        <f>SUM(I10:I16)</f>
        <v>0</v>
      </c>
      <c r="J17" s="524">
        <f>SUM(J10:J16)</f>
        <v>-2.573</v>
      </c>
      <c r="K17" s="524">
        <f>SUM(K10:K16)</f>
        <v>7142.2259999999951</v>
      </c>
      <c r="L17" s="524">
        <f t="shared" si="0"/>
        <v>142.70500000000001</v>
      </c>
      <c r="M17" s="524">
        <f t="shared" si="0"/>
        <v>-27.932000000000002</v>
      </c>
      <c r="N17" s="525">
        <f t="shared" si="0"/>
        <v>7256.9989999999952</v>
      </c>
      <c r="O17" s="1306"/>
    </row>
    <row r="18" spans="1:17" ht="12.75" customHeight="1" thickBot="1">
      <c r="A18" s="16"/>
      <c r="O18" s="1306"/>
    </row>
    <row r="19" spans="1:17" ht="12.75" customHeight="1" thickBot="1">
      <c r="A19" s="909"/>
      <c r="B19" s="906" t="s">
        <v>179</v>
      </c>
      <c r="C19" s="1092"/>
      <c r="D19" s="1093"/>
      <c r="O19" s="1306"/>
    </row>
    <row r="20" spans="1:17" ht="12.75" customHeight="1">
      <c r="A20" s="500" t="s">
        <v>875</v>
      </c>
      <c r="B20" s="85" t="str">
        <f>'M5'!B21</f>
        <v>Borrowings (excl. govt. loans)</v>
      </c>
      <c r="C20" s="74" t="s">
        <v>23</v>
      </c>
      <c r="D20" s="513" t="s">
        <v>334</v>
      </c>
      <c r="F20" s="1094">
        <f>'M5'!H21</f>
        <v>0</v>
      </c>
      <c r="G20" s="1098"/>
      <c r="H20" s="1098"/>
      <c r="I20" s="1098"/>
      <c r="J20" s="1098"/>
      <c r="K20" s="1095">
        <f>SUM(F20:J20)</f>
        <v>0</v>
      </c>
      <c r="L20" s="1098">
        <v>-5.1819999999999995</v>
      </c>
      <c r="M20" s="1098"/>
      <c r="N20" s="1096">
        <f t="shared" ref="N20:N24" si="1">SUM(K20:M20)</f>
        <v>-5.1819999999999995</v>
      </c>
      <c r="O20" s="1306"/>
    </row>
    <row r="21" spans="1:17" ht="12.75" customHeight="1">
      <c r="A21" s="500" t="s">
        <v>876</v>
      </c>
      <c r="B21" s="85" t="str">
        <f>'M5'!B22</f>
        <v>Investment - loan to group company</v>
      </c>
      <c r="C21" s="74" t="s">
        <v>23</v>
      </c>
      <c r="D21" s="513" t="s">
        <v>334</v>
      </c>
      <c r="F21" s="1099">
        <f>'M5'!H22</f>
        <v>0</v>
      </c>
      <c r="G21" s="356"/>
      <c r="H21" s="356"/>
      <c r="I21" s="356"/>
      <c r="J21" s="356"/>
      <c r="K21" s="355">
        <f>SUM(F21:J21)</f>
        <v>0</v>
      </c>
      <c r="L21" s="356"/>
      <c r="M21" s="356"/>
      <c r="N21" s="1100">
        <f t="shared" si="1"/>
        <v>0</v>
      </c>
      <c r="O21" s="1306"/>
    </row>
    <row r="22" spans="1:17" ht="12.75" customHeight="1">
      <c r="A22" s="500" t="s">
        <v>877</v>
      </c>
      <c r="B22" s="85" t="str">
        <f>'M5'!B23</f>
        <v>Investment - Other</v>
      </c>
      <c r="C22" s="74" t="s">
        <v>23</v>
      </c>
      <c r="D22" s="513" t="s">
        <v>334</v>
      </c>
      <c r="F22" s="1099">
        <f>'M5'!H23</f>
        <v>37.637999999999998</v>
      </c>
      <c r="G22" s="356"/>
      <c r="H22" s="356">
        <v>13.372</v>
      </c>
      <c r="I22" s="356"/>
      <c r="J22" s="356"/>
      <c r="K22" s="355">
        <f>SUM(F22:J22)</f>
        <v>51.01</v>
      </c>
      <c r="L22" s="356">
        <v>79.322000000000003</v>
      </c>
      <c r="M22" s="356">
        <v>-116.922</v>
      </c>
      <c r="N22" s="1100">
        <f t="shared" si="1"/>
        <v>13.409999999999997</v>
      </c>
      <c r="O22" s="1306"/>
      <c r="Q22" s="71"/>
    </row>
    <row r="23" spans="1:17" ht="12.75" customHeight="1">
      <c r="A23" s="500" t="s">
        <v>878</v>
      </c>
      <c r="B23" s="85" t="str">
        <f>'M5'!B24</f>
        <v>Corporation tax payable</v>
      </c>
      <c r="C23" s="74" t="s">
        <v>23</v>
      </c>
      <c r="D23" s="513" t="s">
        <v>334</v>
      </c>
      <c r="F23" s="1099">
        <f>'M5'!H24</f>
        <v>11.683999999999999</v>
      </c>
      <c r="G23" s="356"/>
      <c r="H23" s="356">
        <v>-2.431</v>
      </c>
      <c r="I23" s="356"/>
      <c r="J23" s="356"/>
      <c r="K23" s="355">
        <f>SUM(F23:J23)</f>
        <v>9.2530000000000001</v>
      </c>
      <c r="L23" s="356">
        <v>-8.8999999999999996E-2</v>
      </c>
      <c r="M23" s="356"/>
      <c r="N23" s="1100">
        <f t="shared" si="1"/>
        <v>9.1639999999999997</v>
      </c>
      <c r="O23" s="1306"/>
    </row>
    <row r="24" spans="1:17" ht="12.75" customHeight="1">
      <c r="A24" s="500" t="s">
        <v>879</v>
      </c>
      <c r="B24" s="85" t="str">
        <f>'M5'!B25</f>
        <v>Dividends payable</v>
      </c>
      <c r="C24" s="74" t="s">
        <v>23</v>
      </c>
      <c r="D24" s="513" t="s">
        <v>334</v>
      </c>
      <c r="F24" s="1099">
        <f>'M5'!H25</f>
        <v>0</v>
      </c>
      <c r="G24" s="356"/>
      <c r="H24" s="356"/>
      <c r="I24" s="356"/>
      <c r="J24" s="356"/>
      <c r="K24" s="355">
        <f>SUM(F24:J24)</f>
        <v>0</v>
      </c>
      <c r="L24" s="356"/>
      <c r="M24" s="356"/>
      <c r="N24" s="1100">
        <f t="shared" si="1"/>
        <v>0</v>
      </c>
      <c r="O24" s="1306"/>
    </row>
    <row r="25" spans="1:17" ht="12.75" customHeight="1" thickBot="1">
      <c r="A25" s="471" t="s">
        <v>880</v>
      </c>
      <c r="B25" s="1101" t="str">
        <f>'M5'!B26</f>
        <v>Total non-operating assets and liabilities</v>
      </c>
      <c r="C25" s="503" t="s">
        <v>23</v>
      </c>
      <c r="D25" s="504" t="s">
        <v>36</v>
      </c>
      <c r="F25" s="523">
        <f t="shared" ref="F25:N25" si="2">SUM(F20:F24)</f>
        <v>49.321999999999996</v>
      </c>
      <c r="G25" s="524">
        <f>SUM(G20:G24)</f>
        <v>0</v>
      </c>
      <c r="H25" s="524">
        <f>SUM(H20:H24)</f>
        <v>10.940999999999999</v>
      </c>
      <c r="I25" s="524">
        <f>SUM(I20:I24)</f>
        <v>0</v>
      </c>
      <c r="J25" s="524">
        <f t="shared" si="2"/>
        <v>0</v>
      </c>
      <c r="K25" s="524">
        <f>SUM(K20:K24)</f>
        <v>60.262999999999998</v>
      </c>
      <c r="L25" s="524">
        <f t="shared" si="2"/>
        <v>74.051000000000002</v>
      </c>
      <c r="M25" s="524">
        <f t="shared" si="2"/>
        <v>-116.922</v>
      </c>
      <c r="N25" s="525">
        <f t="shared" si="2"/>
        <v>17.391999999999996</v>
      </c>
      <c r="O25" s="1306"/>
    </row>
    <row r="26" spans="1:17" ht="12.75" customHeight="1" thickBot="1">
      <c r="A26" s="89"/>
      <c r="B26" s="89"/>
      <c r="C26" s="89"/>
      <c r="D26" s="89"/>
      <c r="F26" s="89"/>
      <c r="G26" s="89"/>
      <c r="H26" s="89"/>
      <c r="I26" s="89"/>
      <c r="J26" s="89"/>
      <c r="K26" s="89"/>
      <c r="L26" s="89"/>
      <c r="M26" s="89"/>
      <c r="N26" s="89"/>
      <c r="O26" s="1306"/>
    </row>
    <row r="27" spans="1:17" ht="12.75" customHeight="1" thickBot="1">
      <c r="A27" s="909"/>
      <c r="B27" s="906" t="s">
        <v>187</v>
      </c>
      <c r="C27" s="1092"/>
      <c r="D27" s="1093"/>
      <c r="O27" s="1306"/>
    </row>
    <row r="28" spans="1:17" ht="12.75" customHeight="1">
      <c r="A28" s="500" t="s">
        <v>881</v>
      </c>
      <c r="B28" s="87" t="str">
        <f>'M5'!B29</f>
        <v>Borrowings (excl. govt. loans)</v>
      </c>
      <c r="C28" s="74" t="s">
        <v>23</v>
      </c>
      <c r="D28" s="513" t="s">
        <v>334</v>
      </c>
      <c r="F28" s="1094">
        <f>'M5'!H29</f>
        <v>0</v>
      </c>
      <c r="G28" s="1098"/>
      <c r="H28" s="1098"/>
      <c r="I28" s="1098"/>
      <c r="J28" s="1098"/>
      <c r="K28" s="1095">
        <f>SUM(F28:J28)</f>
        <v>0</v>
      </c>
      <c r="L28" s="1098">
        <v>-25.650000000000002</v>
      </c>
      <c r="M28" s="1098"/>
      <c r="N28" s="1096">
        <f>SUM(K28:M28)</f>
        <v>-25.650000000000002</v>
      </c>
      <c r="O28" s="1306"/>
    </row>
    <row r="29" spans="1:17" ht="12.75" customHeight="1">
      <c r="A29" s="500" t="s">
        <v>882</v>
      </c>
      <c r="B29" s="87" t="str">
        <f>'M5'!B30</f>
        <v>Other Creditors</v>
      </c>
      <c r="C29" s="74" t="s">
        <v>23</v>
      </c>
      <c r="D29" s="513" t="s">
        <v>334</v>
      </c>
      <c r="F29" s="1099">
        <f>'M5'!H30</f>
        <v>-65.900000000000006</v>
      </c>
      <c r="G29" s="356"/>
      <c r="H29" s="356">
        <v>-6.5</v>
      </c>
      <c r="I29" s="356"/>
      <c r="J29" s="356"/>
      <c r="K29" s="355">
        <f>SUM(F29:J29)</f>
        <v>-72.400000000000006</v>
      </c>
      <c r="L29" s="356">
        <v>-12.462</v>
      </c>
      <c r="M29" s="356"/>
      <c r="N29" s="1100">
        <f>SUM(K29:M29)</f>
        <v>-84.862000000000009</v>
      </c>
      <c r="O29" s="1306"/>
    </row>
    <row r="30" spans="1:17" ht="12.75" customHeight="1" thickBot="1">
      <c r="A30" s="471" t="s">
        <v>883</v>
      </c>
      <c r="B30" s="908" t="str">
        <f>'M5'!B31</f>
        <v>Total Creditors falling due after more than one year</v>
      </c>
      <c r="C30" s="503" t="s">
        <v>23</v>
      </c>
      <c r="D30" s="504" t="s">
        <v>36</v>
      </c>
      <c r="F30" s="523">
        <f>SUM(F28:F29)</f>
        <v>-65.900000000000006</v>
      </c>
      <c r="G30" s="524">
        <f>SUM(G28:G29)</f>
        <v>0</v>
      </c>
      <c r="H30" s="524">
        <f t="shared" ref="H30:M30" si="3">SUM(H28:H29)</f>
        <v>-6.5</v>
      </c>
      <c r="I30" s="524">
        <f>SUM(I28:I29)</f>
        <v>0</v>
      </c>
      <c r="J30" s="524">
        <f t="shared" si="3"/>
        <v>0</v>
      </c>
      <c r="K30" s="524">
        <f>SUM(K28:K29)</f>
        <v>-72.400000000000006</v>
      </c>
      <c r="L30" s="524">
        <f t="shared" si="3"/>
        <v>-38.112000000000002</v>
      </c>
      <c r="M30" s="524">
        <f t="shared" si="3"/>
        <v>0</v>
      </c>
      <c r="N30" s="525">
        <f>SUM(N28:N29)</f>
        <v>-110.51200000000001</v>
      </c>
      <c r="O30" s="1306"/>
    </row>
    <row r="31" spans="1:17" ht="12.75" customHeight="1" thickBot="1">
      <c r="A31" s="16"/>
      <c r="O31" s="1306"/>
    </row>
    <row r="32" spans="1:17" ht="12.75" customHeight="1" thickBot="1">
      <c r="A32" s="910"/>
      <c r="B32" s="906" t="s">
        <v>193</v>
      </c>
      <c r="C32" s="1092"/>
      <c r="D32" s="1093"/>
      <c r="O32" s="1306"/>
    </row>
    <row r="33" spans="1:17" ht="12.75" customHeight="1">
      <c r="A33" s="500" t="s">
        <v>884</v>
      </c>
      <c r="B33" s="87" t="str">
        <f>'M5'!B34</f>
        <v>Deferred tax provision</v>
      </c>
      <c r="C33" s="74" t="s">
        <v>23</v>
      </c>
      <c r="D33" s="513" t="s">
        <v>334</v>
      </c>
      <c r="F33" s="1094">
        <f>'M5'!H34</f>
        <v>-649.822</v>
      </c>
      <c r="G33" s="1098"/>
      <c r="H33" s="1098">
        <v>-0.44500000000000001</v>
      </c>
      <c r="I33" s="1098"/>
      <c r="J33" s="1098">
        <v>2.1960000000000002</v>
      </c>
      <c r="K33" s="1095">
        <f>SUM(F33:J33)</f>
        <v>-648.07100000000003</v>
      </c>
      <c r="L33" s="1098">
        <v>-6.74</v>
      </c>
      <c r="M33" s="1098">
        <v>0.72499999999999964</v>
      </c>
      <c r="N33" s="1096">
        <f>SUM(K33:M33)</f>
        <v>-654.08600000000001</v>
      </c>
      <c r="O33" s="1306"/>
    </row>
    <row r="34" spans="1:17" ht="12.75" customHeight="1">
      <c r="A34" s="500" t="s">
        <v>885</v>
      </c>
      <c r="B34" s="87" t="str">
        <f>'M5'!B35</f>
        <v>Post employment asset / (liabilities)</v>
      </c>
      <c r="C34" s="74" t="s">
        <v>23</v>
      </c>
      <c r="D34" s="513" t="s">
        <v>334</v>
      </c>
      <c r="F34" s="1099">
        <f>'M5'!H35</f>
        <v>0</v>
      </c>
      <c r="G34" s="259">
        <v>-32.182000000000002</v>
      </c>
      <c r="H34" s="259"/>
      <c r="I34" s="259">
        <v>-6.7110000000000003</v>
      </c>
      <c r="J34" s="259"/>
      <c r="K34" s="355">
        <f>SUM(F34:J34)</f>
        <v>-38.893000000000001</v>
      </c>
      <c r="L34" s="259"/>
      <c r="M34" s="259"/>
      <c r="N34" s="1100">
        <f>SUM(K34:M34)</f>
        <v>-38.893000000000001</v>
      </c>
      <c r="O34" s="1306"/>
    </row>
    <row r="35" spans="1:17" ht="12.75" customHeight="1">
      <c r="A35" s="500" t="s">
        <v>886</v>
      </c>
      <c r="B35" s="87" t="str">
        <f>'M5'!B36</f>
        <v>Other provisions</v>
      </c>
      <c r="C35" s="74" t="s">
        <v>23</v>
      </c>
      <c r="D35" s="513" t="s">
        <v>334</v>
      </c>
      <c r="F35" s="1099">
        <f>'M5'!H36</f>
        <v>-36.055</v>
      </c>
      <c r="G35" s="259">
        <v>10.992000000000001</v>
      </c>
      <c r="H35" s="259"/>
      <c r="I35" s="259"/>
      <c r="J35" s="259">
        <v>4.3</v>
      </c>
      <c r="K35" s="355">
        <f>SUM(F35:J35)</f>
        <v>-20.762999999999998</v>
      </c>
      <c r="L35" s="259">
        <v>-0.45100000000000001</v>
      </c>
      <c r="M35" s="259"/>
      <c r="N35" s="1100">
        <f>SUM(K35:M35)</f>
        <v>-21.213999999999999</v>
      </c>
      <c r="O35" s="1306"/>
    </row>
    <row r="36" spans="1:17" ht="12.75" customHeight="1">
      <c r="A36" s="500" t="s">
        <v>887</v>
      </c>
      <c r="B36" s="87" t="str">
        <f>'M5'!B37</f>
        <v>Total provisions</v>
      </c>
      <c r="C36" s="74" t="s">
        <v>23</v>
      </c>
      <c r="D36" s="513" t="s">
        <v>36</v>
      </c>
      <c r="F36" s="912">
        <f>SUM(F33:F35)</f>
        <v>-685.87699999999995</v>
      </c>
      <c r="G36" s="90">
        <f>SUM(G33:G35)</f>
        <v>-21.19</v>
      </c>
      <c r="H36" s="90">
        <f>SUM(H33:H35)</f>
        <v>-0.44500000000000001</v>
      </c>
      <c r="I36" s="90">
        <f>SUM(I33:I35)</f>
        <v>-6.7110000000000003</v>
      </c>
      <c r="J36" s="90">
        <f t="shared" ref="J36:M36" si="4">SUM(J33:J35)</f>
        <v>6.4960000000000004</v>
      </c>
      <c r="K36" s="90">
        <f>SUM(K33:K35)</f>
        <v>-707.72700000000009</v>
      </c>
      <c r="L36" s="90">
        <f t="shared" si="4"/>
        <v>-7.1909999999999998</v>
      </c>
      <c r="M36" s="90">
        <f t="shared" si="4"/>
        <v>0.72499999999999964</v>
      </c>
      <c r="N36" s="913">
        <f>SUM(N33:N35)</f>
        <v>-714.19299999999998</v>
      </c>
      <c r="O36" s="1306"/>
    </row>
    <row r="37" spans="1:17" ht="12.75" customHeight="1" thickBot="1">
      <c r="A37" s="471" t="s">
        <v>888</v>
      </c>
      <c r="B37" s="908" t="str">
        <f>'M5'!B38</f>
        <v>Net assets employed</v>
      </c>
      <c r="C37" s="503" t="s">
        <v>23</v>
      </c>
      <c r="D37" s="504" t="s">
        <v>36</v>
      </c>
      <c r="F37" s="523">
        <f t="shared" ref="F37:N37" si="5">+F17+F25+F30+F36</f>
        <v>72994.934999999998</v>
      </c>
      <c r="G37" s="524">
        <f t="shared" si="5"/>
        <v>-66677.633999999976</v>
      </c>
      <c r="H37" s="524">
        <f t="shared" si="5"/>
        <v>107.849</v>
      </c>
      <c r="I37" s="524">
        <f t="shared" si="5"/>
        <v>-6.7110000000000003</v>
      </c>
      <c r="J37" s="524">
        <f t="shared" si="5"/>
        <v>3.9230000000000005</v>
      </c>
      <c r="K37" s="524">
        <f t="shared" si="5"/>
        <v>6422.3619999999955</v>
      </c>
      <c r="L37" s="524">
        <f t="shared" si="5"/>
        <v>171.45300000000003</v>
      </c>
      <c r="M37" s="524">
        <f t="shared" si="5"/>
        <v>-144.12899999999999</v>
      </c>
      <c r="N37" s="525">
        <f t="shared" si="5"/>
        <v>6449.6859999999951</v>
      </c>
      <c r="O37" s="1306"/>
    </row>
    <row r="38" spans="1:17" ht="13.5" thickBot="1">
      <c r="A38" s="11"/>
      <c r="B38" s="3"/>
      <c r="C38" s="3"/>
      <c r="D38" s="3"/>
      <c r="F38" s="3"/>
      <c r="G38" s="3"/>
      <c r="H38" s="3"/>
      <c r="I38" s="3"/>
      <c r="J38" s="3"/>
      <c r="K38" s="3"/>
      <c r="L38" s="3"/>
      <c r="M38" s="3"/>
      <c r="N38" s="3"/>
      <c r="O38" s="1306"/>
    </row>
    <row r="39" spans="1:17" ht="13.5" thickBot="1">
      <c r="A39" s="508"/>
      <c r="B39" s="509" t="s">
        <v>107</v>
      </c>
      <c r="C39" s="1092"/>
      <c r="D39" s="1093"/>
      <c r="F39" s="91"/>
      <c r="G39" s="91"/>
      <c r="H39" s="91"/>
      <c r="I39" s="91"/>
      <c r="J39" s="91"/>
      <c r="K39" s="91"/>
      <c r="L39" s="91"/>
      <c r="M39" s="91"/>
      <c r="N39" s="91"/>
      <c r="O39" s="1306"/>
    </row>
    <row r="40" spans="1:17" ht="13">
      <c r="A40" s="500" t="s">
        <v>889</v>
      </c>
      <c r="B40" s="87" t="str">
        <f>'M5'!B41&amp;" / Share Capital"</f>
        <v>Government Loans / Share Capital</v>
      </c>
      <c r="C40" s="74" t="s">
        <v>23</v>
      </c>
      <c r="D40" s="513" t="s">
        <v>334</v>
      </c>
      <c r="F40" s="1094">
        <f>'M5'!H41</f>
        <v>4383.5870000000004</v>
      </c>
      <c r="G40" s="1098"/>
      <c r="H40" s="1098">
        <v>21.5</v>
      </c>
      <c r="I40" s="1098"/>
      <c r="J40" s="1098"/>
      <c r="K40" s="1095">
        <f>SUM(F40:J40)</f>
        <v>4405.0870000000004</v>
      </c>
      <c r="L40" s="1098">
        <v>79.305999999999997</v>
      </c>
      <c r="M40" s="1098">
        <v>-100.806</v>
      </c>
      <c r="N40" s="1096">
        <f>SUM(K40:M40)</f>
        <v>4383.5870000000004</v>
      </c>
      <c r="O40" s="1306"/>
    </row>
    <row r="41" spans="1:17" ht="13">
      <c r="A41" s="500" t="s">
        <v>890</v>
      </c>
      <c r="B41" s="87" t="str">
        <f>'M5'!B42</f>
        <v>Income and expenditure account</v>
      </c>
      <c r="C41" s="74" t="s">
        <v>23</v>
      </c>
      <c r="D41" s="513" t="s">
        <v>334</v>
      </c>
      <c r="F41" s="1099">
        <f>'M5'!H42</f>
        <v>1674.7629999999999</v>
      </c>
      <c r="G41" s="1421">
        <f>-87.582-20.22</f>
        <v>-107.80199999999999</v>
      </c>
      <c r="H41" s="259">
        <v>86.349000000000004</v>
      </c>
      <c r="I41" s="259">
        <v>-6.7110000000000003</v>
      </c>
      <c r="J41" s="259">
        <v>3.923</v>
      </c>
      <c r="K41" s="355">
        <f>SUM(F41:J41)</f>
        <v>1650.5219999999999</v>
      </c>
      <c r="L41" s="356">
        <v>94.688999999999993</v>
      </c>
      <c r="M41" s="259">
        <v>-7.0229999999999997</v>
      </c>
      <c r="N41" s="1100">
        <f>SUM(K41:M41)</f>
        <v>1738.1880000000001</v>
      </c>
      <c r="O41" s="1306"/>
      <c r="Q41" s="1357"/>
    </row>
    <row r="42" spans="1:17" ht="13">
      <c r="A42" s="1102" t="s">
        <v>891</v>
      </c>
      <c r="B42" s="87" t="str">
        <f>'M5'!B43</f>
        <v>Current cost reserve</v>
      </c>
      <c r="C42" s="74" t="s">
        <v>23</v>
      </c>
      <c r="D42" s="513" t="s">
        <v>334</v>
      </c>
      <c r="F42" s="1099">
        <f>'M5'!H43</f>
        <v>66803.154999999999</v>
      </c>
      <c r="G42" s="356">
        <f>-66823.375+20.22</f>
        <v>-66803.154999999999</v>
      </c>
      <c r="H42" s="356"/>
      <c r="I42" s="356"/>
      <c r="J42" s="356"/>
      <c r="K42" s="355">
        <f>SUM(F42:J42)</f>
        <v>0</v>
      </c>
      <c r="L42" s="356"/>
      <c r="M42" s="356"/>
      <c r="N42" s="1100">
        <f>SUM(K42:M42)</f>
        <v>0</v>
      </c>
      <c r="O42" s="1306"/>
      <c r="Q42" s="1357"/>
    </row>
    <row r="43" spans="1:17" ht="13">
      <c r="A43" s="1102" t="s">
        <v>892</v>
      </c>
      <c r="B43" s="87" t="str">
        <f>'M5'!B44</f>
        <v>Other reserves</v>
      </c>
      <c r="C43" s="74" t="s">
        <v>23</v>
      </c>
      <c r="D43" s="513" t="s">
        <v>334</v>
      </c>
      <c r="F43" s="1099">
        <f>'M5'!H44</f>
        <v>133.43</v>
      </c>
      <c r="G43" s="356">
        <v>233.32300000000001</v>
      </c>
      <c r="H43" s="356"/>
      <c r="I43" s="356"/>
      <c r="J43" s="356"/>
      <c r="K43" s="355">
        <f>SUM(F43:J43)</f>
        <v>366.75300000000004</v>
      </c>
      <c r="L43" s="356">
        <v>-2.5419999999999998</v>
      </c>
      <c r="M43" s="356">
        <v>-36.299999999999997</v>
      </c>
      <c r="N43" s="1100">
        <f>SUM(K43:M43)</f>
        <v>327.91100000000006</v>
      </c>
      <c r="O43" s="1306"/>
      <c r="Q43" s="1357"/>
    </row>
    <row r="44" spans="1:17" ht="12.75" customHeight="1" thickBot="1">
      <c r="A44" s="939" t="s">
        <v>893</v>
      </c>
      <c r="B44" s="502" t="s">
        <v>205</v>
      </c>
      <c r="C44" s="503" t="s">
        <v>23</v>
      </c>
      <c r="D44" s="504" t="s">
        <v>36</v>
      </c>
      <c r="F44" s="523">
        <f>SUM(F40:F43)</f>
        <v>72994.934999999998</v>
      </c>
      <c r="G44" s="524">
        <f>SUM(G40:G43)</f>
        <v>-66677.633999999991</v>
      </c>
      <c r="H44" s="524">
        <f t="shared" ref="H44:N44" si="6">SUM(H40:H43)</f>
        <v>107.849</v>
      </c>
      <c r="I44" s="524">
        <f>SUM(I40:I43)</f>
        <v>-6.7110000000000003</v>
      </c>
      <c r="J44" s="524">
        <f t="shared" si="6"/>
        <v>3.923</v>
      </c>
      <c r="K44" s="524">
        <f t="shared" si="6"/>
        <v>6422.3620000000001</v>
      </c>
      <c r="L44" s="524">
        <f t="shared" si="6"/>
        <v>171.453</v>
      </c>
      <c r="M44" s="524">
        <f t="shared" si="6"/>
        <v>-144.12899999999999</v>
      </c>
      <c r="N44" s="525">
        <f t="shared" si="6"/>
        <v>6449.6860000000006</v>
      </c>
      <c r="O44" s="1306"/>
    </row>
    <row r="45" spans="1:17" ht="13.5" thickBot="1">
      <c r="A45" s="11"/>
      <c r="B45" s="4"/>
      <c r="C45" s="4"/>
      <c r="D45" s="4"/>
      <c r="G45" s="71"/>
      <c r="H45" s="71"/>
      <c r="I45" s="71"/>
      <c r="J45" s="71"/>
      <c r="K45" s="71"/>
      <c r="L45" s="71"/>
      <c r="M45" s="71"/>
      <c r="N45" s="71"/>
      <c r="O45" s="354"/>
    </row>
    <row r="46" spans="1:17">
      <c r="A46" s="1177"/>
      <c r="B46" s="1178"/>
      <c r="C46" s="1178"/>
      <c r="D46" s="1178"/>
      <c r="E46" s="1178"/>
      <c r="F46" s="1178"/>
      <c r="G46" s="1178"/>
      <c r="H46" s="1179"/>
      <c r="I46" s="1307"/>
      <c r="L46" s="71"/>
    </row>
    <row r="47" spans="1:17" s="137" customFormat="1">
      <c r="A47" s="1180" t="s">
        <v>724</v>
      </c>
      <c r="B47" s="1181"/>
      <c r="C47" s="1182" t="s">
        <v>725</v>
      </c>
      <c r="D47" s="246"/>
      <c r="E47" s="246"/>
      <c r="F47" s="246"/>
      <c r="G47" s="246"/>
      <c r="H47" s="1183"/>
      <c r="I47" s="1307"/>
      <c r="J47" s="16"/>
      <c r="K47" s="16"/>
      <c r="M47" s="16"/>
      <c r="N47" s="16"/>
      <c r="O47" s="16"/>
      <c r="P47" s="16"/>
    </row>
    <row r="48" spans="1:17" s="137" customFormat="1">
      <c r="A48" s="1184"/>
      <c r="B48" s="1181"/>
      <c r="C48" s="1181"/>
      <c r="D48" s="246"/>
      <c r="E48" s="246"/>
      <c r="F48" s="246"/>
      <c r="G48" s="246"/>
      <c r="H48" s="1183"/>
      <c r="I48" s="1307"/>
      <c r="J48" s="16"/>
      <c r="K48" s="16"/>
      <c r="L48" s="140"/>
    </row>
    <row r="49" spans="1:14">
      <c r="A49" s="1180" t="s">
        <v>726</v>
      </c>
      <c r="B49" s="1181"/>
      <c r="C49" s="1182" t="s">
        <v>725</v>
      </c>
      <c r="D49" s="246"/>
      <c r="E49" s="246"/>
      <c r="F49" s="246"/>
      <c r="G49" s="246"/>
      <c r="H49" s="1183"/>
      <c r="I49" s="1307"/>
    </row>
    <row r="50" spans="1:14">
      <c r="A50" s="1184"/>
      <c r="B50" s="1181"/>
      <c r="C50" s="1181"/>
      <c r="D50" s="246"/>
      <c r="E50" s="246"/>
      <c r="F50" s="246"/>
      <c r="G50" s="246"/>
      <c r="H50" s="1183"/>
      <c r="I50" s="1307"/>
    </row>
    <row r="51" spans="1:14">
      <c r="A51" s="1180" t="s">
        <v>727</v>
      </c>
      <c r="B51" s="1181"/>
      <c r="C51" s="1185"/>
      <c r="D51" s="246"/>
      <c r="E51" s="246"/>
      <c r="F51" s="246"/>
      <c r="G51" s="246"/>
      <c r="H51" s="1183"/>
      <c r="I51" s="1307"/>
    </row>
    <row r="52" spans="1:14" ht="13" thickBot="1">
      <c r="A52" s="1186"/>
      <c r="B52" s="1187"/>
      <c r="C52" s="1187"/>
      <c r="D52" s="1187"/>
      <c r="E52" s="1187"/>
      <c r="F52" s="1187"/>
      <c r="G52" s="1187"/>
      <c r="H52" s="1188"/>
      <c r="I52" s="1307"/>
    </row>
    <row r="55" spans="1:14">
      <c r="F55" s="71"/>
      <c r="G55" s="71"/>
      <c r="H55" s="71"/>
      <c r="I55" s="71"/>
      <c r="J55" s="71"/>
      <c r="K55" s="71"/>
      <c r="L55" s="71"/>
      <c r="M55" s="71"/>
      <c r="N55" s="71"/>
    </row>
  </sheetData>
  <mergeCells count="1">
    <mergeCell ref="F6:N6"/>
  </mergeCells>
  <pageMargins left="0.74803149606299213" right="0.74803149606299213" top="0.39" bottom="0.49" header="0.26" footer="0.27"/>
  <pageSetup paperSize="9" scale="68" orientation="landscape" r:id="rId1"/>
  <headerFooter alignWithMargins="0">
    <oddFooter>&amp;RRegulatory Accounts - M tables 2010-11 v1.2&amp;L&amp;1#&amp;"Arial"&amp;11&amp;K000000SW Internal Commercial</oddFooter>
  </headerFooter>
  <colBreaks count="1" manualBreakCount="1">
    <brk id="10" max="58" man="1"/>
  </colBreaks>
  <ignoredErrors>
    <ignoredError sqref="A44"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D063-31C2-4F4E-8F53-979D67C2D8CE}">
  <sheetPr codeName="Sheet19"/>
  <dimension ref="A1:H30"/>
  <sheetViews>
    <sheetView zoomScaleNormal="100" workbookViewId="0">
      <selection sqref="A1:XFD1048576"/>
    </sheetView>
  </sheetViews>
  <sheetFormatPr defaultColWidth="8.7265625" defaultRowHeight="12.5"/>
  <cols>
    <col min="1" max="1" width="6.453125" style="16" customWidth="1"/>
    <col min="2" max="2" width="36.7265625" style="16" bestFit="1" customWidth="1"/>
    <col min="3" max="3" width="18.1796875" style="16" customWidth="1"/>
    <col min="4" max="4" width="7.26953125" style="16" customWidth="1"/>
    <col min="5" max="5" width="7.453125" style="16" customWidth="1"/>
    <col min="6" max="7" width="8.7265625" style="16"/>
    <col min="8" max="12" width="8.7265625" style="16" customWidth="1"/>
    <col min="13" max="16384" width="8.7265625" style="16"/>
  </cols>
  <sheetData>
    <row r="1" spans="1:8" ht="15.5">
      <c r="A1" s="451" t="s">
        <v>728</v>
      </c>
    </row>
    <row r="3" spans="1:8" ht="15.5">
      <c r="A3" s="78" t="s">
        <v>14</v>
      </c>
    </row>
    <row r="4" spans="1:8" ht="15.5">
      <c r="A4" s="78" t="s">
        <v>723</v>
      </c>
    </row>
    <row r="5" spans="1:8" ht="15.5">
      <c r="A5" s="78"/>
    </row>
    <row r="6" spans="1:8" ht="13" thickBot="1"/>
    <row r="7" spans="1:8" ht="26.5" thickBot="1">
      <c r="A7" s="1088" t="s">
        <v>15</v>
      </c>
      <c r="B7" s="1089" t="s">
        <v>16</v>
      </c>
      <c r="C7" s="1260" t="s">
        <v>897</v>
      </c>
      <c r="D7" s="1260" t="s">
        <v>17</v>
      </c>
      <c r="E7" s="1091" t="s">
        <v>762</v>
      </c>
      <c r="G7" s="1163" t="s">
        <v>557</v>
      </c>
      <c r="H7" s="1164" t="str">
        <f>reportyear</f>
        <v>2021-22</v>
      </c>
    </row>
    <row r="8" spans="1:8" ht="13" thickBot="1"/>
    <row r="9" spans="1:8" ht="16" thickBot="1">
      <c r="A9" s="436"/>
      <c r="B9" s="437" t="s">
        <v>673</v>
      </c>
      <c r="C9" s="437"/>
      <c r="D9" s="438"/>
      <c r="E9" s="439"/>
      <c r="F9" s="1165"/>
    </row>
    <row r="10" spans="1:8" ht="14">
      <c r="A10" s="1314">
        <v>29.1</v>
      </c>
      <c r="B10" s="1166" t="s">
        <v>712</v>
      </c>
      <c r="C10" s="139">
        <v>9.19</v>
      </c>
      <c r="D10" s="1167" t="s">
        <v>23</v>
      </c>
      <c r="E10" s="920" t="s">
        <v>713</v>
      </c>
      <c r="F10" s="1165"/>
      <c r="H10" s="1374">
        <f>'M6'!H43</f>
        <v>374.84899999999999</v>
      </c>
    </row>
    <row r="11" spans="1:8" ht="14">
      <c r="A11" s="1314">
        <v>29.2</v>
      </c>
      <c r="B11" s="1166" t="s">
        <v>714</v>
      </c>
      <c r="C11" s="139">
        <v>9.1999999999999993</v>
      </c>
      <c r="D11" s="1167" t="s">
        <v>23</v>
      </c>
      <c r="E11" s="920" t="s">
        <v>713</v>
      </c>
      <c r="F11" s="1165"/>
      <c r="H11" s="1377">
        <f>'M6'!H44+'M6'!H45</f>
        <v>-139.68899999999999</v>
      </c>
    </row>
    <row r="12" spans="1:8" ht="14">
      <c r="A12" s="1314">
        <v>29.3</v>
      </c>
      <c r="B12" s="1166" t="s">
        <v>715</v>
      </c>
      <c r="C12" s="139">
        <v>9.2100000000000009</v>
      </c>
      <c r="D12" s="1167" t="s">
        <v>23</v>
      </c>
      <c r="E12" s="1168" t="s">
        <v>36</v>
      </c>
      <c r="F12" s="1165"/>
      <c r="G12" s="1169"/>
      <c r="H12" s="1375">
        <f>H10+H11</f>
        <v>235.16</v>
      </c>
    </row>
    <row r="13" spans="1:8" ht="14">
      <c r="A13" s="1314">
        <v>29.4</v>
      </c>
      <c r="B13" s="1166" t="s">
        <v>721</v>
      </c>
      <c r="C13" s="139">
        <v>9.2200000000000006</v>
      </c>
      <c r="D13" s="1167" t="s">
        <v>250</v>
      </c>
      <c r="E13" s="1168" t="s">
        <v>116</v>
      </c>
      <c r="F13" s="1165"/>
      <c r="H13" s="441">
        <v>1.1900000000000001E-2</v>
      </c>
    </row>
    <row r="14" spans="1:8" ht="14.5" thickBot="1">
      <c r="A14" s="1314">
        <v>29.5</v>
      </c>
      <c r="B14" s="1166" t="s">
        <v>722</v>
      </c>
      <c r="C14" s="139">
        <v>9.23</v>
      </c>
      <c r="D14" s="1167" t="s">
        <v>250</v>
      </c>
      <c r="E14" s="1168" t="s">
        <v>116</v>
      </c>
      <c r="F14" s="1165"/>
      <c r="H14" s="442">
        <v>4.9500000000000002E-2</v>
      </c>
    </row>
    <row r="15" spans="1:8" ht="14.5" thickBot="1">
      <c r="A15" s="1315"/>
      <c r="B15" s="1170"/>
      <c r="C15" s="139"/>
      <c r="D15" s="1170"/>
      <c r="E15" s="1171"/>
      <c r="F15" s="1165"/>
      <c r="H15" s="1172"/>
    </row>
    <row r="16" spans="1:8" ht="14">
      <c r="A16" s="1316">
        <v>29.6</v>
      </c>
      <c r="B16" s="1166" t="s">
        <v>716</v>
      </c>
      <c r="C16" s="139">
        <v>9.24</v>
      </c>
      <c r="D16" s="1167" t="s">
        <v>23</v>
      </c>
      <c r="E16" s="1168" t="s">
        <v>713</v>
      </c>
      <c r="F16" s="1165"/>
      <c r="G16" s="137"/>
      <c r="H16" s="1374">
        <f>G18</f>
        <v>142.30000000000001</v>
      </c>
    </row>
    <row r="17" spans="1:8" ht="14.5" thickBot="1">
      <c r="A17" s="1314">
        <v>29.7</v>
      </c>
      <c r="B17" s="1166" t="s">
        <v>717</v>
      </c>
      <c r="C17" s="139">
        <v>9.25</v>
      </c>
      <c r="D17" s="1167" t="s">
        <v>23</v>
      </c>
      <c r="E17" s="1168" t="s">
        <v>36</v>
      </c>
      <c r="F17" s="1165"/>
      <c r="H17" s="1375">
        <f>(H10*H13)+(H11*H14)</f>
        <v>-2.4539024000000005</v>
      </c>
    </row>
    <row r="18" spans="1:8" ht="14">
      <c r="A18" s="1316">
        <v>29.8</v>
      </c>
      <c r="B18" s="1166" t="s">
        <v>718</v>
      </c>
      <c r="C18" s="139">
        <v>9.26</v>
      </c>
      <c r="D18" s="1167" t="s">
        <v>23</v>
      </c>
      <c r="E18" s="1168" t="s">
        <v>995</v>
      </c>
      <c r="F18" s="1165"/>
      <c r="G18" s="1426">
        <f>142.3</f>
        <v>142.30000000000001</v>
      </c>
      <c r="H18" s="1423">
        <f>H16+H17</f>
        <v>139.84609760000001</v>
      </c>
    </row>
    <row r="19" spans="1:8" ht="14">
      <c r="A19" s="1314">
        <v>29.9</v>
      </c>
      <c r="B19" s="1166" t="s">
        <v>719</v>
      </c>
      <c r="C19" s="139">
        <v>9.27</v>
      </c>
      <c r="D19" s="1167" t="s">
        <v>23</v>
      </c>
      <c r="E19" s="1168" t="s">
        <v>116</v>
      </c>
      <c r="F19" s="1165"/>
      <c r="G19" s="1424">
        <v>-0.2</v>
      </c>
      <c r="H19" s="1425">
        <v>0</v>
      </c>
    </row>
    <row r="20" spans="1:8" ht="14">
      <c r="A20" s="1427">
        <v>29.1</v>
      </c>
      <c r="B20" s="1361" t="s">
        <v>974</v>
      </c>
      <c r="C20" s="1362" t="s">
        <v>973</v>
      </c>
      <c r="D20" s="1363" t="s">
        <v>23</v>
      </c>
      <c r="E20" s="1364" t="s">
        <v>116</v>
      </c>
      <c r="F20" s="1165"/>
      <c r="G20" s="1424">
        <v>0.8</v>
      </c>
      <c r="H20" s="1425">
        <v>1</v>
      </c>
    </row>
    <row r="21" spans="1:8" ht="27" customHeight="1">
      <c r="A21" s="1428">
        <v>29.11</v>
      </c>
      <c r="B21" s="1376" t="s">
        <v>975</v>
      </c>
      <c r="C21" s="1362"/>
      <c r="D21" s="1363" t="s">
        <v>23</v>
      </c>
      <c r="E21" s="1429" t="s">
        <v>116</v>
      </c>
      <c r="F21" s="1165"/>
      <c r="G21" s="1424"/>
      <c r="H21" s="1430">
        <v>0.8</v>
      </c>
    </row>
    <row r="22" spans="1:8" ht="14.5" thickBot="1">
      <c r="A22" s="1317">
        <v>29.12</v>
      </c>
      <c r="B22" s="1173" t="s">
        <v>720</v>
      </c>
      <c r="C22" s="1174">
        <v>9.2799999999999994</v>
      </c>
      <c r="D22" s="1175" t="s">
        <v>23</v>
      </c>
      <c r="E22" s="1176" t="s">
        <v>36</v>
      </c>
      <c r="F22" s="1165"/>
      <c r="G22" s="1373">
        <f>SUM(G18:G21)</f>
        <v>142.90000000000003</v>
      </c>
      <c r="H22" s="1422">
        <f>SUM(H18:H21)</f>
        <v>141.64609760000002</v>
      </c>
    </row>
    <row r="23" spans="1:8" ht="13" thickBot="1"/>
    <row r="24" spans="1:8">
      <c r="A24" s="1177"/>
      <c r="B24" s="1178"/>
      <c r="C24" s="1178"/>
      <c r="D24" s="1178"/>
      <c r="E24" s="1178"/>
      <c r="F24" s="1178"/>
      <c r="G24" s="1179"/>
    </row>
    <row r="25" spans="1:8">
      <c r="A25" s="1180" t="s">
        <v>724</v>
      </c>
      <c r="B25" s="1181"/>
      <c r="C25" s="1181"/>
      <c r="D25" s="1182" t="s">
        <v>725</v>
      </c>
      <c r="E25" s="246"/>
      <c r="F25" s="246"/>
      <c r="G25" s="1183"/>
    </row>
    <row r="26" spans="1:8">
      <c r="A26" s="1184"/>
      <c r="B26" s="1181"/>
      <c r="C26" s="1181"/>
      <c r="D26" s="1181"/>
      <c r="E26" s="246"/>
      <c r="F26" s="246"/>
      <c r="G26" s="1183"/>
    </row>
    <row r="27" spans="1:8">
      <c r="A27" s="1180" t="s">
        <v>726</v>
      </c>
      <c r="B27" s="1181"/>
      <c r="C27" s="1181"/>
      <c r="D27" s="1182" t="s">
        <v>725</v>
      </c>
      <c r="E27" s="246"/>
      <c r="F27" s="246"/>
      <c r="G27" s="1183"/>
    </row>
    <row r="28" spans="1:8">
      <c r="A28" s="1184"/>
      <c r="B28" s="1181"/>
      <c r="C28" s="1181"/>
      <c r="D28" s="1181"/>
      <c r="E28" s="246"/>
      <c r="F28" s="246"/>
      <c r="G28" s="1183"/>
    </row>
    <row r="29" spans="1:8">
      <c r="A29" s="1180" t="s">
        <v>727</v>
      </c>
      <c r="B29" s="1181"/>
      <c r="C29" s="1181"/>
      <c r="D29" s="1185"/>
      <c r="E29" s="246"/>
      <c r="F29" s="246"/>
      <c r="G29" s="1183"/>
    </row>
    <row r="30" spans="1:8" ht="13" thickBot="1">
      <c r="A30" s="1186"/>
      <c r="B30" s="1187"/>
      <c r="C30" s="1187"/>
      <c r="D30" s="1187"/>
      <c r="E30" s="1187"/>
      <c r="F30" s="1187"/>
      <c r="G30" s="1188"/>
    </row>
  </sheetData>
  <pageMargins left="0.7" right="0.7" top="0.75" bottom="0.75" header="0.3" footer="0.3"/>
  <pageSetup paperSize="9" orientation="portrait" r:id="rId1"/>
  <headerFooter>
    <oddFooter>&amp;L&amp;1#&amp;"Arial"&amp;11&amp;K000000SW Internal Commercial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2:J510"/>
  <sheetViews>
    <sheetView zoomScaleNormal="100" workbookViewId="0">
      <selection sqref="A1:XFD1048576"/>
    </sheetView>
  </sheetViews>
  <sheetFormatPr defaultColWidth="8.81640625" defaultRowHeight="12.5"/>
  <cols>
    <col min="1" max="1" width="20.7265625" style="248" customWidth="1"/>
    <col min="2" max="4" width="15.7265625" style="240" customWidth="1"/>
    <col min="5" max="6" width="25.7265625" style="240" customWidth="1"/>
    <col min="7" max="8" width="25.7265625" style="241" customWidth="1"/>
    <col min="9" max="10" width="8.81640625" style="241" customWidth="1"/>
    <col min="11" max="16384" width="8.81640625" style="241"/>
  </cols>
  <sheetData>
    <row r="2" spans="1:9" ht="13">
      <c r="C2" s="421"/>
    </row>
    <row r="3" spans="1:9" ht="15.5">
      <c r="A3" s="239" t="s">
        <v>14</v>
      </c>
    </row>
    <row r="4" spans="1:9" ht="15.5">
      <c r="A4" s="249" t="str">
        <f xml:space="preserve"> "Table 30: Inventory of loans with full principal repayment at maturity (loans matured in " &amp;  reportyear &amp; " and loans maturing after 31 March 2022)"</f>
        <v>Table 30: Inventory of loans with full principal repayment at maturity (loans matured in 2021-22 and loans maturing after 31 March 2022)</v>
      </c>
    </row>
    <row r="5" spans="1:9" ht="15.5">
      <c r="A5" s="242"/>
      <c r="F5" s="243"/>
      <c r="G5" s="243"/>
      <c r="H5" s="243"/>
    </row>
    <row r="6" spans="1:9" s="246" customFormat="1" ht="13">
      <c r="A6" s="244" t="s">
        <v>537</v>
      </c>
      <c r="B6" s="245" t="s">
        <v>538</v>
      </c>
      <c r="C6" s="245" t="s">
        <v>539</v>
      </c>
      <c r="D6" s="245" t="s">
        <v>540</v>
      </c>
      <c r="E6" s="245" t="s">
        <v>541</v>
      </c>
      <c r="F6" s="253" t="s">
        <v>542</v>
      </c>
      <c r="G6" s="253" t="s">
        <v>543</v>
      </c>
      <c r="H6" s="253" t="s">
        <v>544</v>
      </c>
      <c r="I6" s="241"/>
    </row>
    <row r="7" spans="1:9">
      <c r="A7" s="838">
        <v>1133</v>
      </c>
      <c r="B7" s="839" t="s">
        <v>956</v>
      </c>
      <c r="C7" s="839" t="s">
        <v>957</v>
      </c>
      <c r="D7" s="840">
        <v>8.1150684931506856</v>
      </c>
      <c r="E7" s="841">
        <v>41325</v>
      </c>
      <c r="F7" s="842">
        <v>44287</v>
      </c>
      <c r="G7" s="843">
        <v>20000000</v>
      </c>
      <c r="H7" s="844">
        <v>2.06</v>
      </c>
      <c r="I7" s="1359"/>
    </row>
    <row r="8" spans="1:9">
      <c r="A8" s="838">
        <v>7000466921</v>
      </c>
      <c r="B8" s="839" t="s">
        <v>958</v>
      </c>
      <c r="C8" s="839" t="s">
        <v>959</v>
      </c>
      <c r="D8" s="840">
        <v>31.846575342465755</v>
      </c>
      <c r="E8" s="841">
        <v>32667</v>
      </c>
      <c r="F8" s="842">
        <v>44291</v>
      </c>
      <c r="G8" s="843">
        <v>75860.240000000005</v>
      </c>
      <c r="H8" s="844">
        <v>9.75</v>
      </c>
      <c r="I8" s="1359"/>
    </row>
    <row r="9" spans="1:9">
      <c r="A9" s="845">
        <v>7000467053</v>
      </c>
      <c r="B9" s="846" t="s">
        <v>958</v>
      </c>
      <c r="C9" s="846" t="s">
        <v>959</v>
      </c>
      <c r="D9" s="840">
        <v>31.767123287671232</v>
      </c>
      <c r="E9" s="841">
        <v>32696</v>
      </c>
      <c r="F9" s="847">
        <v>44291</v>
      </c>
      <c r="G9" s="843">
        <v>146272.89000000001</v>
      </c>
      <c r="H9" s="848">
        <v>9.625</v>
      </c>
      <c r="I9" s="1359"/>
    </row>
    <row r="10" spans="1:9">
      <c r="A10" s="845">
        <v>7000474661</v>
      </c>
      <c r="B10" s="846" t="s">
        <v>958</v>
      </c>
      <c r="C10" s="846" t="s">
        <v>959</v>
      </c>
      <c r="D10" s="840">
        <v>26.830136986301369</v>
      </c>
      <c r="E10" s="841">
        <v>34498</v>
      </c>
      <c r="F10" s="847">
        <v>44291</v>
      </c>
      <c r="G10" s="843">
        <v>1438738.26</v>
      </c>
      <c r="H10" s="848">
        <v>8.5</v>
      </c>
      <c r="I10" s="1359"/>
    </row>
    <row r="11" spans="1:9">
      <c r="A11" s="845">
        <v>9000474661</v>
      </c>
      <c r="B11" s="846" t="s">
        <v>958</v>
      </c>
      <c r="C11" s="846" t="s">
        <v>960</v>
      </c>
      <c r="D11" s="840">
        <v>26.682191780821917</v>
      </c>
      <c r="E11" s="841">
        <v>34562</v>
      </c>
      <c r="F11" s="847">
        <v>44301</v>
      </c>
      <c r="G11" s="843">
        <v>1357994.44</v>
      </c>
      <c r="H11" s="848">
        <v>8.5</v>
      </c>
      <c r="I11" s="1359"/>
    </row>
    <row r="12" spans="1:9">
      <c r="A12" s="845">
        <v>1002504</v>
      </c>
      <c r="B12" s="846" t="s">
        <v>961</v>
      </c>
      <c r="C12" s="846" t="s">
        <v>962</v>
      </c>
      <c r="D12" s="840">
        <v>23.016438356164382</v>
      </c>
      <c r="E12" s="841">
        <v>35941</v>
      </c>
      <c r="F12" s="847">
        <v>44342</v>
      </c>
      <c r="G12" s="843">
        <v>5000000</v>
      </c>
      <c r="H12" s="848">
        <v>5.875</v>
      </c>
      <c r="I12" s="1359"/>
    </row>
    <row r="13" spans="1:9">
      <c r="A13" s="838">
        <v>7000449561</v>
      </c>
      <c r="B13" s="839" t="s">
        <v>958</v>
      </c>
      <c r="C13" s="839" t="s">
        <v>959</v>
      </c>
      <c r="D13" s="840">
        <v>39.545205479452058</v>
      </c>
      <c r="E13" s="841">
        <v>30040</v>
      </c>
      <c r="F13" s="842">
        <v>44474</v>
      </c>
      <c r="G13" s="843">
        <v>80450.09</v>
      </c>
      <c r="H13" s="844">
        <v>13.625</v>
      </c>
      <c r="I13" s="1359"/>
    </row>
    <row r="14" spans="1:9">
      <c r="A14" s="838">
        <v>7000466630</v>
      </c>
      <c r="B14" s="839" t="s">
        <v>958</v>
      </c>
      <c r="C14" s="839" t="s">
        <v>959</v>
      </c>
      <c r="D14" s="840">
        <v>32.4986301369863</v>
      </c>
      <c r="E14" s="841">
        <v>32612</v>
      </c>
      <c r="F14" s="842">
        <v>44474</v>
      </c>
      <c r="G14" s="843">
        <v>292545.78999999998</v>
      </c>
      <c r="H14" s="844">
        <v>9.375</v>
      </c>
      <c r="I14" s="1359"/>
    </row>
    <row r="15" spans="1:9">
      <c r="A15" s="838">
        <v>9000449561</v>
      </c>
      <c r="B15" s="839" t="s">
        <v>958</v>
      </c>
      <c r="C15" s="839" t="s">
        <v>960</v>
      </c>
      <c r="D15" s="840">
        <v>39.56986301369863</v>
      </c>
      <c r="E15" s="841">
        <v>30041</v>
      </c>
      <c r="F15" s="842">
        <v>44484</v>
      </c>
      <c r="G15" s="843">
        <v>75935.13</v>
      </c>
      <c r="H15" s="844">
        <v>13.625</v>
      </c>
      <c r="I15" s="1359"/>
    </row>
    <row r="16" spans="1:9">
      <c r="A16" s="838">
        <v>2133</v>
      </c>
      <c r="B16" s="839" t="s">
        <v>956</v>
      </c>
      <c r="C16" s="839" t="s">
        <v>957</v>
      </c>
      <c r="D16" s="840">
        <v>7.1232876712328766E-2</v>
      </c>
      <c r="E16" s="841">
        <v>44475</v>
      </c>
      <c r="F16" s="842">
        <v>44501</v>
      </c>
      <c r="G16" s="843">
        <v>15000000</v>
      </c>
      <c r="H16" s="844">
        <v>0.12</v>
      </c>
      <c r="I16" s="1359"/>
    </row>
    <row r="17" spans="1:10">
      <c r="A17" s="845">
        <v>4000016</v>
      </c>
      <c r="B17" s="846" t="s">
        <v>956</v>
      </c>
      <c r="C17" s="846" t="s">
        <v>962</v>
      </c>
      <c r="D17" s="840">
        <v>21.013698630136986</v>
      </c>
      <c r="E17" s="841">
        <v>36840</v>
      </c>
      <c r="F17" s="847">
        <v>44510</v>
      </c>
      <c r="G17" s="843">
        <v>5000000</v>
      </c>
      <c r="H17" s="848">
        <v>4.875</v>
      </c>
      <c r="I17" s="1359"/>
    </row>
    <row r="18" spans="1:10">
      <c r="A18" s="845">
        <v>4000017</v>
      </c>
      <c r="B18" s="846" t="s">
        <v>956</v>
      </c>
      <c r="C18" s="846" t="s">
        <v>962</v>
      </c>
      <c r="D18" s="840">
        <v>21.013698630136986</v>
      </c>
      <c r="E18" s="841">
        <v>36847</v>
      </c>
      <c r="F18" s="847">
        <v>44517</v>
      </c>
      <c r="G18" s="843">
        <v>5000000</v>
      </c>
      <c r="H18" s="848">
        <v>4.75</v>
      </c>
      <c r="I18" s="1359"/>
    </row>
    <row r="19" spans="1:10">
      <c r="A19" s="845">
        <v>7000002</v>
      </c>
      <c r="B19" s="846" t="s">
        <v>961</v>
      </c>
      <c r="C19" s="846" t="s">
        <v>959</v>
      </c>
      <c r="D19" s="840">
        <v>25.016438356164382</v>
      </c>
      <c r="E19" s="841">
        <v>35398</v>
      </c>
      <c r="F19" s="847">
        <v>44529</v>
      </c>
      <c r="G19" s="843">
        <v>10000000</v>
      </c>
      <c r="H19" s="848">
        <v>7.75</v>
      </c>
      <c r="I19" s="1359"/>
    </row>
    <row r="20" spans="1:10">
      <c r="A20" s="845">
        <v>4000019</v>
      </c>
      <c r="B20" s="846" t="s">
        <v>956</v>
      </c>
      <c r="C20" s="846" t="s">
        <v>962</v>
      </c>
      <c r="D20" s="840">
        <v>21.013698630136986</v>
      </c>
      <c r="E20" s="841">
        <v>36868</v>
      </c>
      <c r="F20" s="847">
        <v>44538</v>
      </c>
      <c r="G20" s="843">
        <v>5000000</v>
      </c>
      <c r="H20" s="848">
        <v>4.625</v>
      </c>
      <c r="I20" s="1359"/>
    </row>
    <row r="21" spans="1:10">
      <c r="A21" s="845">
        <v>4000018</v>
      </c>
      <c r="B21" s="846" t="s">
        <v>956</v>
      </c>
      <c r="C21" s="846" t="s">
        <v>962</v>
      </c>
      <c r="D21" s="840">
        <v>21.013698630136986</v>
      </c>
      <c r="E21" s="841">
        <v>36861</v>
      </c>
      <c r="F21" s="847">
        <v>44541</v>
      </c>
      <c r="G21" s="843">
        <v>10000000</v>
      </c>
      <c r="H21" s="848">
        <v>4.625</v>
      </c>
      <c r="I21" s="1359"/>
    </row>
    <row r="22" spans="1:10">
      <c r="A22" s="845">
        <v>7000003</v>
      </c>
      <c r="B22" s="846" t="s">
        <v>961</v>
      </c>
      <c r="C22" s="846" t="s">
        <v>959</v>
      </c>
      <c r="D22" s="840">
        <v>25.021917808219179</v>
      </c>
      <c r="E22" s="841">
        <v>35453</v>
      </c>
      <c r="F22" s="847">
        <v>44586</v>
      </c>
      <c r="G22" s="843">
        <v>10000000</v>
      </c>
      <c r="H22" s="848">
        <v>7.75</v>
      </c>
      <c r="I22" s="1359"/>
    </row>
    <row r="23" spans="1:10">
      <c r="A23" s="838">
        <v>1900000175</v>
      </c>
      <c r="B23" s="839" t="s">
        <v>956</v>
      </c>
      <c r="C23" s="839" t="s">
        <v>960</v>
      </c>
      <c r="D23" s="840">
        <v>21.013698630136986</v>
      </c>
      <c r="E23" s="841">
        <v>36950</v>
      </c>
      <c r="F23" s="842">
        <v>44620</v>
      </c>
      <c r="G23" s="843">
        <v>4000000</v>
      </c>
      <c r="H23" s="844">
        <v>4.75</v>
      </c>
      <c r="I23" s="1359"/>
    </row>
    <row r="24" spans="1:10">
      <c r="A24" s="849">
        <v>7000004</v>
      </c>
      <c r="B24" s="839" t="s">
        <v>961</v>
      </c>
      <c r="C24" s="839" t="s">
        <v>959</v>
      </c>
      <c r="D24" s="840">
        <v>25.016438356164382</v>
      </c>
      <c r="E24" s="850">
        <v>35496</v>
      </c>
      <c r="F24" s="851">
        <v>44627</v>
      </c>
      <c r="G24" s="843">
        <v>20000000</v>
      </c>
      <c r="H24" s="852">
        <v>7.5</v>
      </c>
      <c r="I24" s="1359"/>
    </row>
    <row r="25" spans="1:10">
      <c r="A25" s="849">
        <v>4000009</v>
      </c>
      <c r="B25" s="839" t="s">
        <v>956</v>
      </c>
      <c r="C25" s="839" t="s">
        <v>962</v>
      </c>
      <c r="D25" s="840">
        <v>22.013698630136986</v>
      </c>
      <c r="E25" s="850">
        <v>36595</v>
      </c>
      <c r="F25" s="851">
        <v>44630</v>
      </c>
      <c r="G25" s="843">
        <v>10000000</v>
      </c>
      <c r="H25" s="852">
        <v>5</v>
      </c>
      <c r="I25" s="1359"/>
    </row>
    <row r="26" spans="1:10">
      <c r="A26" s="853">
        <v>1900000077</v>
      </c>
      <c r="B26" s="854" t="s">
        <v>956</v>
      </c>
      <c r="C26" s="839" t="s">
        <v>960</v>
      </c>
      <c r="D26" s="840">
        <v>22.013698630136986</v>
      </c>
      <c r="E26" s="850">
        <v>36595</v>
      </c>
      <c r="F26" s="855">
        <v>44630</v>
      </c>
      <c r="G26" s="843">
        <v>4950000</v>
      </c>
      <c r="H26" s="848">
        <v>5</v>
      </c>
      <c r="I26" s="1359"/>
    </row>
    <row r="27" spans="1:10">
      <c r="A27" s="838">
        <v>1002410</v>
      </c>
      <c r="B27" s="839" t="s">
        <v>961</v>
      </c>
      <c r="C27" s="839" t="s">
        <v>962</v>
      </c>
      <c r="D27" s="840">
        <v>25.287671232876711</v>
      </c>
      <c r="E27" s="841">
        <v>35405</v>
      </c>
      <c r="F27" s="842">
        <v>44635</v>
      </c>
      <c r="G27" s="843">
        <v>5000000</v>
      </c>
      <c r="H27" s="844">
        <v>7.5</v>
      </c>
      <c r="I27" s="1359"/>
    </row>
    <row r="28" spans="1:10" ht="15" customHeight="1">
      <c r="A28" s="845">
        <v>1900000082</v>
      </c>
      <c r="B28" s="846" t="s">
        <v>956</v>
      </c>
      <c r="C28" s="846" t="s">
        <v>960</v>
      </c>
      <c r="D28" s="840">
        <v>22.013698630136986</v>
      </c>
      <c r="E28" s="841">
        <v>36613</v>
      </c>
      <c r="F28" s="847">
        <v>44648</v>
      </c>
      <c r="G28" s="843">
        <v>7269000</v>
      </c>
      <c r="H28" s="848">
        <v>4.875</v>
      </c>
      <c r="I28" s="1359"/>
    </row>
    <row r="29" spans="1:10" ht="15" customHeight="1">
      <c r="A29" s="845">
        <v>1132</v>
      </c>
      <c r="B29" s="846" t="s">
        <v>956</v>
      </c>
      <c r="C29" s="846" t="s">
        <v>957</v>
      </c>
      <c r="D29" s="840">
        <v>9.1534246575342468</v>
      </c>
      <c r="E29" s="841">
        <v>41311</v>
      </c>
      <c r="F29" s="847">
        <v>44652</v>
      </c>
      <c r="G29" s="843">
        <v>20000000</v>
      </c>
      <c r="H29" s="848">
        <v>2.2200000000000002</v>
      </c>
      <c r="I29" s="1359"/>
    </row>
    <row r="30" spans="1:10" ht="15" customHeight="1">
      <c r="A30" s="845">
        <v>7000467482</v>
      </c>
      <c r="B30" s="846" t="s">
        <v>958</v>
      </c>
      <c r="C30" s="846" t="s">
        <v>959</v>
      </c>
      <c r="D30" s="840">
        <v>32.575342465753423</v>
      </c>
      <c r="E30" s="841">
        <v>32766</v>
      </c>
      <c r="F30" s="847">
        <v>44656</v>
      </c>
      <c r="G30" s="843">
        <v>151720.48000000001</v>
      </c>
      <c r="H30" s="848">
        <v>9.5</v>
      </c>
      <c r="I30" s="1359"/>
      <c r="J30" s="1359"/>
    </row>
    <row r="31" spans="1:10" ht="15" customHeight="1">
      <c r="A31" s="845">
        <v>7000468484</v>
      </c>
      <c r="B31" s="846" t="s">
        <v>958</v>
      </c>
      <c r="C31" s="846" t="s">
        <v>959</v>
      </c>
      <c r="D31" s="840">
        <v>31.967123287671232</v>
      </c>
      <c r="E31" s="841">
        <v>32988</v>
      </c>
      <c r="F31" s="847">
        <v>44656</v>
      </c>
      <c r="G31" s="843">
        <v>438818.68</v>
      </c>
      <c r="H31" s="848">
        <v>11.75</v>
      </c>
      <c r="I31" s="1359"/>
      <c r="J31" s="1359"/>
    </row>
    <row r="32" spans="1:10">
      <c r="A32" s="838">
        <v>7000474528</v>
      </c>
      <c r="B32" s="839" t="s">
        <v>958</v>
      </c>
      <c r="C32" s="839" t="s">
        <v>959</v>
      </c>
      <c r="D32" s="840">
        <v>30.032876712328768</v>
      </c>
      <c r="E32" s="841">
        <v>33694</v>
      </c>
      <c r="F32" s="842">
        <v>44656</v>
      </c>
      <c r="G32" s="843">
        <v>2044777.21</v>
      </c>
      <c r="H32" s="844">
        <v>8.5</v>
      </c>
      <c r="I32" s="1359"/>
      <c r="J32" s="1359"/>
    </row>
    <row r="33" spans="1:10">
      <c r="A33" s="838">
        <v>9000474528</v>
      </c>
      <c r="B33" s="839" t="s">
        <v>958</v>
      </c>
      <c r="C33" s="839" t="s">
        <v>960</v>
      </c>
      <c r="D33" s="840">
        <v>27.857534246575341</v>
      </c>
      <c r="E33" s="841">
        <v>34498</v>
      </c>
      <c r="F33" s="842">
        <v>44666</v>
      </c>
      <c r="G33" s="843">
        <v>1930021.73</v>
      </c>
      <c r="H33" s="844">
        <v>8.5</v>
      </c>
      <c r="I33" s="1359"/>
      <c r="J33" s="1359"/>
    </row>
    <row r="34" spans="1:10">
      <c r="A34" s="849">
        <v>1900000211</v>
      </c>
      <c r="B34" s="839" t="s">
        <v>956</v>
      </c>
      <c r="C34" s="839" t="s">
        <v>960</v>
      </c>
      <c r="D34" s="840">
        <v>20.986301369863014</v>
      </c>
      <c r="E34" s="850">
        <v>37067</v>
      </c>
      <c r="F34" s="851">
        <v>44727</v>
      </c>
      <c r="G34" s="843">
        <v>5000000</v>
      </c>
      <c r="H34" s="852">
        <v>5.25</v>
      </c>
      <c r="I34" s="1359"/>
      <c r="J34" s="1359"/>
    </row>
    <row r="35" spans="1:10">
      <c r="A35" s="838">
        <v>710016</v>
      </c>
      <c r="B35" s="839" t="s">
        <v>956</v>
      </c>
      <c r="C35" s="839" t="s">
        <v>959</v>
      </c>
      <c r="D35" s="840">
        <v>20.980821917808218</v>
      </c>
      <c r="E35" s="841">
        <v>37109</v>
      </c>
      <c r="F35" s="842">
        <v>44767</v>
      </c>
      <c r="G35" s="843">
        <v>15000000</v>
      </c>
      <c r="H35" s="844">
        <v>5.125</v>
      </c>
      <c r="I35" s="1359"/>
      <c r="J35" s="1359"/>
    </row>
    <row r="36" spans="1:10">
      <c r="A36" s="838">
        <v>1002468</v>
      </c>
      <c r="B36" s="839" t="s">
        <v>961</v>
      </c>
      <c r="C36" s="839" t="s">
        <v>962</v>
      </c>
      <c r="D36" s="840">
        <v>25.142465753424659</v>
      </c>
      <c r="E36" s="841">
        <v>35642</v>
      </c>
      <c r="F36" s="842">
        <v>44819</v>
      </c>
      <c r="G36" s="843">
        <v>20000000</v>
      </c>
      <c r="H36" s="844">
        <v>6.875</v>
      </c>
      <c r="I36" s="1359"/>
      <c r="J36" s="1359"/>
    </row>
    <row r="37" spans="1:10">
      <c r="A37" s="838">
        <v>7000450549</v>
      </c>
      <c r="B37" s="839" t="s">
        <v>958</v>
      </c>
      <c r="C37" s="839" t="s">
        <v>959</v>
      </c>
      <c r="D37" s="840">
        <v>39.991780821917807</v>
      </c>
      <c r="E37" s="841">
        <v>30242</v>
      </c>
      <c r="F37" s="842">
        <v>44839</v>
      </c>
      <c r="G37" s="843">
        <v>139635.79</v>
      </c>
      <c r="H37" s="844">
        <v>10.5</v>
      </c>
      <c r="I37" s="1359"/>
      <c r="J37" s="1359"/>
    </row>
    <row r="38" spans="1:10">
      <c r="A38" s="853">
        <v>7000466752</v>
      </c>
      <c r="B38" s="854" t="s">
        <v>958</v>
      </c>
      <c r="C38" s="839" t="s">
        <v>959</v>
      </c>
      <c r="D38" s="840">
        <v>33.413698630136984</v>
      </c>
      <c r="E38" s="850">
        <v>32643</v>
      </c>
      <c r="F38" s="855">
        <v>44839</v>
      </c>
      <c r="G38" s="843">
        <v>438818.68</v>
      </c>
      <c r="H38" s="848">
        <v>9.375</v>
      </c>
      <c r="I38" s="1359"/>
      <c r="J38" s="1359"/>
    </row>
    <row r="39" spans="1:10" ht="15" customHeight="1">
      <c r="A39" s="845">
        <v>7000468606</v>
      </c>
      <c r="B39" s="846" t="s">
        <v>958</v>
      </c>
      <c r="C39" s="846" t="s">
        <v>959</v>
      </c>
      <c r="D39" s="840">
        <v>32.279452054794518</v>
      </c>
      <c r="E39" s="841">
        <v>33057</v>
      </c>
      <c r="F39" s="847">
        <v>44839</v>
      </c>
      <c r="G39" s="843">
        <v>438818.68</v>
      </c>
      <c r="H39" s="848">
        <v>10.875</v>
      </c>
      <c r="I39" s="1359"/>
      <c r="J39" s="1359"/>
    </row>
    <row r="40" spans="1:10">
      <c r="A40" s="845">
        <v>4000014</v>
      </c>
      <c r="B40" s="846" t="s">
        <v>956</v>
      </c>
      <c r="C40" s="846" t="s">
        <v>962</v>
      </c>
      <c r="D40" s="840">
        <v>22.013698630136986</v>
      </c>
      <c r="E40" s="841">
        <v>36805</v>
      </c>
      <c r="F40" s="847">
        <v>44840</v>
      </c>
      <c r="G40" s="843">
        <v>10000000</v>
      </c>
      <c r="H40" s="848">
        <v>5</v>
      </c>
      <c r="I40" s="1359"/>
      <c r="J40" s="1359"/>
    </row>
    <row r="41" spans="1:10">
      <c r="A41" s="845">
        <v>1900000140</v>
      </c>
      <c r="B41" s="846" t="s">
        <v>956</v>
      </c>
      <c r="C41" s="846" t="s">
        <v>960</v>
      </c>
      <c r="D41" s="840">
        <v>22.013698630136986</v>
      </c>
      <c r="E41" s="841">
        <v>36826</v>
      </c>
      <c r="F41" s="847">
        <v>44861</v>
      </c>
      <c r="G41" s="843">
        <v>10000000</v>
      </c>
      <c r="H41" s="848">
        <v>5</v>
      </c>
      <c r="I41" s="1359"/>
      <c r="J41" s="1359"/>
    </row>
    <row r="42" spans="1:10">
      <c r="A42" s="845">
        <v>4000020</v>
      </c>
      <c r="B42" s="846" t="s">
        <v>956</v>
      </c>
      <c r="C42" s="846" t="s">
        <v>962</v>
      </c>
      <c r="D42" s="840">
        <v>22.013698630136986</v>
      </c>
      <c r="E42" s="841">
        <v>36868</v>
      </c>
      <c r="F42" s="847">
        <v>44903</v>
      </c>
      <c r="G42" s="843">
        <v>5000000</v>
      </c>
      <c r="H42" s="848">
        <v>4.625</v>
      </c>
      <c r="I42" s="1359"/>
      <c r="J42" s="1359"/>
    </row>
    <row r="43" spans="1:10">
      <c r="A43" s="845">
        <v>7000022</v>
      </c>
      <c r="B43" s="846" t="s">
        <v>961</v>
      </c>
      <c r="C43" s="846" t="s">
        <v>959</v>
      </c>
      <c r="D43" s="840">
        <v>25.175342465753424</v>
      </c>
      <c r="E43" s="856">
        <v>35762</v>
      </c>
      <c r="F43" s="847">
        <v>44951</v>
      </c>
      <c r="G43" s="843">
        <v>12000000</v>
      </c>
      <c r="H43" s="848">
        <v>6.5</v>
      </c>
      <c r="I43" s="1359"/>
      <c r="J43" s="1359"/>
    </row>
    <row r="44" spans="1:10">
      <c r="A44" s="838">
        <v>710013</v>
      </c>
      <c r="B44" s="839" t="s">
        <v>956</v>
      </c>
      <c r="C44" s="839" t="s">
        <v>959</v>
      </c>
      <c r="D44" s="840">
        <v>21.92876712328767</v>
      </c>
      <c r="E44" s="841">
        <v>36950</v>
      </c>
      <c r="F44" s="842">
        <v>44954</v>
      </c>
      <c r="G44" s="843">
        <v>15000000</v>
      </c>
      <c r="H44" s="844">
        <v>4.75</v>
      </c>
      <c r="I44" s="1359"/>
      <c r="J44" s="1359"/>
    </row>
    <row r="45" spans="1:10">
      <c r="A45" s="838">
        <v>1900000079</v>
      </c>
      <c r="B45" s="839" t="s">
        <v>956</v>
      </c>
      <c r="C45" s="839" t="s">
        <v>960</v>
      </c>
      <c r="D45" s="840">
        <v>23.013698630136986</v>
      </c>
      <c r="E45" s="841">
        <v>36609</v>
      </c>
      <c r="F45" s="842">
        <v>45009</v>
      </c>
      <c r="G45" s="843">
        <v>5000000</v>
      </c>
      <c r="H45" s="844">
        <v>4.875</v>
      </c>
      <c r="I45" s="1359"/>
      <c r="J45" s="1359"/>
    </row>
    <row r="46" spans="1:10">
      <c r="A46" s="849">
        <v>7000465186</v>
      </c>
      <c r="B46" s="839" t="s">
        <v>958</v>
      </c>
      <c r="C46" s="839" t="s">
        <v>959</v>
      </c>
      <c r="D46" s="840">
        <v>34.61643835616438</v>
      </c>
      <c r="E46" s="850">
        <v>32386</v>
      </c>
      <c r="F46" s="851">
        <v>45021</v>
      </c>
      <c r="G46" s="843">
        <v>438818.68</v>
      </c>
      <c r="H46" s="852">
        <v>9.5</v>
      </c>
    </row>
    <row r="47" spans="1:10">
      <c r="A47" s="849">
        <v>7000030</v>
      </c>
      <c r="B47" s="839" t="s">
        <v>961</v>
      </c>
      <c r="C47" s="839" t="s">
        <v>959</v>
      </c>
      <c r="D47" s="840">
        <v>25.372602739726027</v>
      </c>
      <c r="E47" s="857">
        <v>35871</v>
      </c>
      <c r="F47" s="851">
        <v>45132</v>
      </c>
      <c r="G47" s="843">
        <v>15000000</v>
      </c>
      <c r="H47" s="852">
        <v>5.875</v>
      </c>
      <c r="I47" s="1359"/>
    </row>
    <row r="48" spans="1:10">
      <c r="A48" s="838">
        <v>7000031</v>
      </c>
      <c r="B48" s="839" t="s">
        <v>961</v>
      </c>
      <c r="C48" s="839" t="s">
        <v>959</v>
      </c>
      <c r="D48" s="840">
        <v>25.293150684931508</v>
      </c>
      <c r="E48" s="841">
        <v>35900</v>
      </c>
      <c r="F48" s="842">
        <v>45132</v>
      </c>
      <c r="G48" s="843">
        <v>12000000</v>
      </c>
      <c r="H48" s="844">
        <v>5.625</v>
      </c>
      <c r="I48" s="1359"/>
    </row>
    <row r="49" spans="1:10" ht="15" customHeight="1">
      <c r="A49" s="845">
        <v>900002497</v>
      </c>
      <c r="B49" s="846" t="s">
        <v>961</v>
      </c>
      <c r="C49" s="846" t="s">
        <v>960</v>
      </c>
      <c r="D49" s="840">
        <v>25.315068493150687</v>
      </c>
      <c r="E49" s="841">
        <v>35894</v>
      </c>
      <c r="F49" s="847">
        <v>45134</v>
      </c>
      <c r="G49" s="843">
        <v>10000000</v>
      </c>
      <c r="H49" s="848">
        <v>5.625</v>
      </c>
      <c r="I49" s="1359"/>
    </row>
    <row r="50" spans="1:10" ht="15" customHeight="1">
      <c r="A50" s="845">
        <v>4000024</v>
      </c>
      <c r="B50" s="846" t="s">
        <v>956</v>
      </c>
      <c r="C50" s="846" t="s">
        <v>962</v>
      </c>
      <c r="D50" s="840">
        <v>22.013698630136986</v>
      </c>
      <c r="E50" s="841">
        <v>37134</v>
      </c>
      <c r="F50" s="847">
        <v>45169</v>
      </c>
      <c r="G50" s="843">
        <v>15000000</v>
      </c>
      <c r="H50" s="848">
        <v>4.875</v>
      </c>
      <c r="I50" s="1359"/>
    </row>
    <row r="51" spans="1:10">
      <c r="A51" s="845">
        <v>1002403</v>
      </c>
      <c r="B51" s="846" t="s">
        <v>961</v>
      </c>
      <c r="C51" s="846" t="s">
        <v>962</v>
      </c>
      <c r="D51" s="840">
        <v>27.016438356164382</v>
      </c>
      <c r="E51" s="841">
        <v>35332</v>
      </c>
      <c r="F51" s="847">
        <v>45193</v>
      </c>
      <c r="G51" s="843">
        <v>10000000</v>
      </c>
      <c r="H51" s="848">
        <v>8.25</v>
      </c>
      <c r="I51" s="1359"/>
    </row>
    <row r="52" spans="1:10">
      <c r="A52" s="845">
        <v>7000466778</v>
      </c>
      <c r="B52" s="846" t="s">
        <v>958</v>
      </c>
      <c r="C52" s="846" t="s">
        <v>959</v>
      </c>
      <c r="D52" s="840">
        <v>34.394520547945206</v>
      </c>
      <c r="E52" s="856">
        <v>32650</v>
      </c>
      <c r="F52" s="847">
        <v>45204</v>
      </c>
      <c r="G52" s="843">
        <v>438818.68</v>
      </c>
      <c r="H52" s="848">
        <v>9.375</v>
      </c>
      <c r="I52" s="1359"/>
    </row>
    <row r="53" spans="1:10">
      <c r="A53" s="849">
        <v>7000467652</v>
      </c>
      <c r="B53" s="839" t="s">
        <v>958</v>
      </c>
      <c r="C53" s="839" t="s">
        <v>959</v>
      </c>
      <c r="D53" s="840">
        <v>33.964383561643835</v>
      </c>
      <c r="E53" s="850">
        <v>32807</v>
      </c>
      <c r="F53" s="851">
        <v>45204</v>
      </c>
      <c r="G53" s="843">
        <v>75860.240000000005</v>
      </c>
      <c r="H53" s="852">
        <v>9.75</v>
      </c>
      <c r="I53" s="1359"/>
    </row>
    <row r="54" spans="1:10">
      <c r="A54" s="845">
        <v>7000033</v>
      </c>
      <c r="B54" s="846" t="s">
        <v>961</v>
      </c>
      <c r="C54" s="846" t="s">
        <v>959</v>
      </c>
      <c r="D54" s="840">
        <v>25.098630136986301</v>
      </c>
      <c r="E54" s="841">
        <v>36067</v>
      </c>
      <c r="F54" s="847">
        <v>45228</v>
      </c>
      <c r="G54" s="843">
        <v>20000000</v>
      </c>
      <c r="H54" s="848">
        <v>4.875</v>
      </c>
      <c r="I54" s="1359"/>
    </row>
    <row r="55" spans="1:10" ht="15" customHeight="1">
      <c r="A55" s="845">
        <v>900002477</v>
      </c>
      <c r="B55" s="846" t="s">
        <v>961</v>
      </c>
      <c r="C55" s="846" t="s">
        <v>960</v>
      </c>
      <c r="D55" s="840">
        <v>26.016438356164382</v>
      </c>
      <c r="E55" s="841">
        <v>35762</v>
      </c>
      <c r="F55" s="847">
        <v>45258</v>
      </c>
      <c r="G55" s="843">
        <v>10000000</v>
      </c>
      <c r="H55" s="848">
        <v>6.5</v>
      </c>
      <c r="I55" s="1359"/>
    </row>
    <row r="56" spans="1:10" ht="15" customHeight="1">
      <c r="A56" s="845">
        <v>7000032</v>
      </c>
      <c r="B56" s="846" t="s">
        <v>961</v>
      </c>
      <c r="C56" s="846" t="s">
        <v>959</v>
      </c>
      <c r="D56" s="840">
        <v>25.435616438356163</v>
      </c>
      <c r="E56" s="856">
        <v>36021</v>
      </c>
      <c r="F56" s="847">
        <v>45305</v>
      </c>
      <c r="G56" s="843">
        <v>12000000</v>
      </c>
      <c r="H56" s="848">
        <v>5.5</v>
      </c>
      <c r="I56" s="1359"/>
    </row>
    <row r="57" spans="1:10">
      <c r="A57" s="838">
        <v>4000010</v>
      </c>
      <c r="B57" s="839" t="s">
        <v>956</v>
      </c>
      <c r="C57" s="839" t="s">
        <v>962</v>
      </c>
      <c r="D57" s="840">
        <v>24.016438356164382</v>
      </c>
      <c r="E57" s="841">
        <v>36595</v>
      </c>
      <c r="F57" s="842">
        <v>45361</v>
      </c>
      <c r="G57" s="843">
        <v>7105000</v>
      </c>
      <c r="H57" s="844">
        <v>5</v>
      </c>
      <c r="I57" s="1359"/>
    </row>
    <row r="58" spans="1:10">
      <c r="A58" s="838">
        <v>1002490</v>
      </c>
      <c r="B58" s="839" t="s">
        <v>961</v>
      </c>
      <c r="C58" s="839" t="s">
        <v>962</v>
      </c>
      <c r="D58" s="840">
        <v>26.032876712328768</v>
      </c>
      <c r="E58" s="841">
        <v>35864</v>
      </c>
      <c r="F58" s="842">
        <v>45366</v>
      </c>
      <c r="G58" s="843">
        <v>5000000</v>
      </c>
      <c r="H58" s="844">
        <v>6</v>
      </c>
      <c r="I58" s="1359"/>
    </row>
    <row r="59" spans="1:10">
      <c r="A59" s="849">
        <v>710014</v>
      </c>
      <c r="B59" s="839" t="s">
        <v>956</v>
      </c>
      <c r="C59" s="839" t="s">
        <v>959</v>
      </c>
      <c r="D59" s="840">
        <v>23.016438356164382</v>
      </c>
      <c r="E59" s="858">
        <v>36976</v>
      </c>
      <c r="F59" s="851">
        <v>45377</v>
      </c>
      <c r="G59" s="843">
        <v>10000000</v>
      </c>
      <c r="H59" s="852">
        <v>4.625</v>
      </c>
      <c r="I59" s="1359"/>
    </row>
    <row r="60" spans="1:10">
      <c r="A60" s="838">
        <v>710015</v>
      </c>
      <c r="B60" s="839" t="s">
        <v>956</v>
      </c>
      <c r="C60" s="839" t="s">
        <v>959</v>
      </c>
      <c r="D60" s="840">
        <v>23.016438356164382</v>
      </c>
      <c r="E60" s="841">
        <v>36978</v>
      </c>
      <c r="F60" s="842">
        <v>45379</v>
      </c>
      <c r="G60" s="843">
        <v>10000000</v>
      </c>
      <c r="H60" s="844">
        <v>4.625</v>
      </c>
      <c r="I60" s="1359"/>
    </row>
    <row r="61" spans="1:10">
      <c r="A61" s="838">
        <v>7000468449</v>
      </c>
      <c r="B61" s="839" t="s">
        <v>958</v>
      </c>
      <c r="C61" s="839" t="s">
        <v>959</v>
      </c>
      <c r="D61" s="840">
        <v>34.032876712328765</v>
      </c>
      <c r="E61" s="841">
        <v>32965</v>
      </c>
      <c r="F61" s="842">
        <v>45387</v>
      </c>
      <c r="G61" s="843">
        <v>146272.89000000001</v>
      </c>
      <c r="H61" s="844">
        <v>11.5</v>
      </c>
      <c r="J61" s="1359"/>
    </row>
    <row r="62" spans="1:10">
      <c r="A62" s="849">
        <v>7000468735</v>
      </c>
      <c r="B62" s="839" t="s">
        <v>958</v>
      </c>
      <c r="C62" s="839" t="s">
        <v>959</v>
      </c>
      <c r="D62" s="840">
        <v>33.580821917808223</v>
      </c>
      <c r="E62" s="857">
        <v>33130</v>
      </c>
      <c r="F62" s="851">
        <v>45387</v>
      </c>
      <c r="G62" s="843">
        <v>102411.32</v>
      </c>
      <c r="H62" s="852">
        <v>11.375</v>
      </c>
      <c r="J62" s="1359"/>
    </row>
    <row r="63" spans="1:10">
      <c r="A63" s="838">
        <v>900002461</v>
      </c>
      <c r="B63" s="839" t="s">
        <v>961</v>
      </c>
      <c r="C63" s="839" t="s">
        <v>960</v>
      </c>
      <c r="D63" s="840">
        <v>27.019178082191782</v>
      </c>
      <c r="E63" s="841">
        <v>35556</v>
      </c>
      <c r="F63" s="842">
        <v>45418</v>
      </c>
      <c r="G63" s="843">
        <v>10000000</v>
      </c>
      <c r="H63" s="844">
        <v>7.625</v>
      </c>
      <c r="J63" s="1359"/>
    </row>
    <row r="64" spans="1:10" ht="12.75" customHeight="1">
      <c r="A64" s="849">
        <v>900002502</v>
      </c>
      <c r="B64" s="839" t="s">
        <v>961</v>
      </c>
      <c r="C64" s="839" t="s">
        <v>960</v>
      </c>
      <c r="D64" s="840">
        <v>26.019178082191782</v>
      </c>
      <c r="E64" s="857">
        <v>35926</v>
      </c>
      <c r="F64" s="851">
        <v>45423</v>
      </c>
      <c r="G64" s="843">
        <v>10000000</v>
      </c>
      <c r="H64" s="852">
        <v>5.75</v>
      </c>
      <c r="J64" s="1359"/>
    </row>
    <row r="65" spans="1:10" ht="12.75" customHeight="1">
      <c r="A65" s="838">
        <v>1900000212</v>
      </c>
      <c r="B65" s="839" t="s">
        <v>956</v>
      </c>
      <c r="C65" s="839" t="s">
        <v>960</v>
      </c>
      <c r="D65" s="840">
        <v>23.016438356164382</v>
      </c>
      <c r="E65" s="841">
        <v>37071</v>
      </c>
      <c r="F65" s="842">
        <v>45472</v>
      </c>
      <c r="G65" s="843">
        <v>7500000</v>
      </c>
      <c r="H65" s="844">
        <v>5.125</v>
      </c>
      <c r="J65" s="1359"/>
    </row>
    <row r="66" spans="1:10" ht="12.75" customHeight="1">
      <c r="A66" s="838">
        <v>710017</v>
      </c>
      <c r="B66" s="839" t="s">
        <v>956</v>
      </c>
      <c r="C66" s="839" t="s">
        <v>959</v>
      </c>
      <c r="D66" s="840">
        <v>22.923287671232877</v>
      </c>
      <c r="E66" s="841">
        <v>37131</v>
      </c>
      <c r="F66" s="842">
        <v>45498</v>
      </c>
      <c r="G66" s="843">
        <v>5000000</v>
      </c>
      <c r="H66" s="844">
        <v>4.875</v>
      </c>
      <c r="J66" s="1359"/>
    </row>
    <row r="67" spans="1:10" ht="12.75" customHeight="1">
      <c r="A67" s="849">
        <v>1900000221</v>
      </c>
      <c r="B67" s="839" t="s">
        <v>956</v>
      </c>
      <c r="C67" s="839" t="s">
        <v>960</v>
      </c>
      <c r="D67" s="840">
        <v>23.016438356164382</v>
      </c>
      <c r="E67" s="850">
        <v>37113</v>
      </c>
      <c r="F67" s="851">
        <v>45514</v>
      </c>
      <c r="G67" s="843">
        <v>8000000</v>
      </c>
      <c r="H67" s="852">
        <v>5.125</v>
      </c>
      <c r="J67" s="1359"/>
    </row>
    <row r="68" spans="1:10" ht="12.75" customHeight="1">
      <c r="A68" s="838">
        <v>710018</v>
      </c>
      <c r="B68" s="839" t="s">
        <v>956</v>
      </c>
      <c r="C68" s="839" t="s">
        <v>959</v>
      </c>
      <c r="D68" s="840">
        <v>23.016438356164382</v>
      </c>
      <c r="E68" s="841">
        <v>37137</v>
      </c>
      <c r="F68" s="842">
        <v>45538</v>
      </c>
      <c r="G68" s="843">
        <v>15000000</v>
      </c>
      <c r="H68" s="844">
        <v>4.875</v>
      </c>
      <c r="J68" s="1359"/>
    </row>
    <row r="69" spans="1:10" ht="12.75" customHeight="1">
      <c r="A69" s="838">
        <v>7000466631</v>
      </c>
      <c r="B69" s="839" t="s">
        <v>958</v>
      </c>
      <c r="C69" s="839" t="s">
        <v>959</v>
      </c>
      <c r="D69" s="840">
        <v>35.5013698630137</v>
      </c>
      <c r="E69" s="841">
        <v>32612</v>
      </c>
      <c r="F69" s="842">
        <v>45570</v>
      </c>
      <c r="G69" s="843">
        <v>438818.68</v>
      </c>
      <c r="H69" s="844">
        <v>9.375</v>
      </c>
      <c r="J69" s="1359"/>
    </row>
    <row r="70" spans="1:10">
      <c r="A70" s="845">
        <v>4000015</v>
      </c>
      <c r="B70" s="846" t="s">
        <v>956</v>
      </c>
      <c r="C70" s="846" t="s">
        <v>962</v>
      </c>
      <c r="D70" s="840">
        <v>24.016438356164382</v>
      </c>
      <c r="E70" s="841">
        <v>36812</v>
      </c>
      <c r="F70" s="847">
        <v>45578</v>
      </c>
      <c r="G70" s="843">
        <v>5000000</v>
      </c>
      <c r="H70" s="848">
        <v>5</v>
      </c>
      <c r="J70" s="1359"/>
    </row>
    <row r="71" spans="1:10">
      <c r="A71" s="845">
        <v>710012</v>
      </c>
      <c r="B71" s="846" t="s">
        <v>956</v>
      </c>
      <c r="C71" s="846" t="s">
        <v>959</v>
      </c>
      <c r="D71" s="840">
        <v>24.010958904109589</v>
      </c>
      <c r="E71" s="841">
        <v>36860</v>
      </c>
      <c r="F71" s="847">
        <v>45624</v>
      </c>
      <c r="G71" s="843">
        <v>5000000</v>
      </c>
      <c r="H71" s="848">
        <v>4.625</v>
      </c>
      <c r="J71" s="1359"/>
    </row>
    <row r="72" spans="1:10">
      <c r="A72" s="845">
        <v>1002412</v>
      </c>
      <c r="B72" s="846" t="s">
        <v>961</v>
      </c>
      <c r="C72" s="846" t="s">
        <v>962</v>
      </c>
      <c r="D72" s="840">
        <v>28.019178082191782</v>
      </c>
      <c r="E72" s="841">
        <v>35405</v>
      </c>
      <c r="F72" s="847">
        <v>45632</v>
      </c>
      <c r="G72" s="843">
        <v>10000000</v>
      </c>
      <c r="H72" s="848">
        <v>7.5</v>
      </c>
      <c r="J72" s="1359"/>
    </row>
    <row r="73" spans="1:10">
      <c r="A73" s="845">
        <v>4000023</v>
      </c>
      <c r="B73" s="846" t="s">
        <v>956</v>
      </c>
      <c r="C73" s="846" t="s">
        <v>962</v>
      </c>
      <c r="D73" s="840">
        <v>24.016438356164382</v>
      </c>
      <c r="E73" s="856">
        <v>36917</v>
      </c>
      <c r="F73" s="847">
        <v>45683</v>
      </c>
      <c r="G73" s="843">
        <v>10000000</v>
      </c>
      <c r="H73" s="848">
        <v>4.75</v>
      </c>
      <c r="J73" s="1359"/>
    </row>
    <row r="74" spans="1:10" ht="12.75" customHeight="1">
      <c r="A74" s="838">
        <v>1002491</v>
      </c>
      <c r="B74" s="839" t="s">
        <v>961</v>
      </c>
      <c r="C74" s="839" t="s">
        <v>962</v>
      </c>
      <c r="D74" s="840">
        <v>27.032876712328768</v>
      </c>
      <c r="E74" s="841">
        <v>35864</v>
      </c>
      <c r="F74" s="842">
        <v>45731</v>
      </c>
      <c r="G74" s="843">
        <v>12390000</v>
      </c>
      <c r="H74" s="844">
        <v>6</v>
      </c>
      <c r="J74" s="1359"/>
    </row>
    <row r="75" spans="1:10" ht="12.75" customHeight="1">
      <c r="A75" s="838">
        <v>7000034</v>
      </c>
      <c r="B75" s="839" t="s">
        <v>961</v>
      </c>
      <c r="C75" s="839" t="s">
        <v>959</v>
      </c>
      <c r="D75" s="840">
        <v>26.019178082191782</v>
      </c>
      <c r="E75" s="841">
        <v>36241</v>
      </c>
      <c r="F75" s="842">
        <v>45738</v>
      </c>
      <c r="G75" s="843">
        <v>25000000</v>
      </c>
      <c r="H75" s="844">
        <v>4.625</v>
      </c>
      <c r="J75" s="1359"/>
    </row>
    <row r="76" spans="1:10" ht="12.75" customHeight="1">
      <c r="A76" s="849">
        <v>710004</v>
      </c>
      <c r="B76" s="839" t="s">
        <v>956</v>
      </c>
      <c r="C76" s="839" t="s">
        <v>959</v>
      </c>
      <c r="D76" s="840">
        <v>24.931506849315067</v>
      </c>
      <c r="E76" s="850">
        <v>36640</v>
      </c>
      <c r="F76" s="851">
        <v>45740</v>
      </c>
      <c r="G76" s="843">
        <v>30000000</v>
      </c>
      <c r="H76" s="852">
        <v>4.875</v>
      </c>
      <c r="J76" s="1359"/>
    </row>
    <row r="77" spans="1:10">
      <c r="A77" s="845">
        <v>7000035</v>
      </c>
      <c r="B77" s="846" t="s">
        <v>961</v>
      </c>
      <c r="C77" s="846" t="s">
        <v>959</v>
      </c>
      <c r="D77" s="840">
        <v>26.019178082191782</v>
      </c>
      <c r="E77" s="841">
        <v>36245</v>
      </c>
      <c r="F77" s="847">
        <v>45742</v>
      </c>
      <c r="G77" s="843">
        <v>15000000</v>
      </c>
      <c r="H77" s="848">
        <v>4.625</v>
      </c>
      <c r="J77" s="1359"/>
    </row>
    <row r="78" spans="1:10">
      <c r="A78" s="845">
        <v>1135</v>
      </c>
      <c r="B78" s="846" t="s">
        <v>956</v>
      </c>
      <c r="C78" s="846" t="s">
        <v>957</v>
      </c>
      <c r="D78" s="840">
        <v>12.112328767123287</v>
      </c>
      <c r="E78" s="841">
        <v>41327</v>
      </c>
      <c r="F78" s="847">
        <v>45748</v>
      </c>
      <c r="G78" s="843">
        <v>20000000</v>
      </c>
      <c r="H78" s="848">
        <v>2.75</v>
      </c>
      <c r="I78" s="1359"/>
    </row>
    <row r="79" spans="1:10">
      <c r="A79" s="845">
        <v>7000467054</v>
      </c>
      <c r="B79" s="846" t="s">
        <v>958</v>
      </c>
      <c r="C79" s="846" t="s">
        <v>959</v>
      </c>
      <c r="D79" s="840">
        <v>35.769863013698632</v>
      </c>
      <c r="E79" s="841">
        <v>32696</v>
      </c>
      <c r="F79" s="847">
        <v>45752</v>
      </c>
      <c r="G79" s="843">
        <v>292545.78999999998</v>
      </c>
      <c r="H79" s="848">
        <v>9.625</v>
      </c>
      <c r="I79" s="1359"/>
    </row>
    <row r="80" spans="1:10" ht="12.75" customHeight="1">
      <c r="A80" s="838">
        <v>7000468736</v>
      </c>
      <c r="B80" s="839" t="s">
        <v>958</v>
      </c>
      <c r="C80" s="839" t="s">
        <v>959</v>
      </c>
      <c r="D80" s="840">
        <v>34.580821917808223</v>
      </c>
      <c r="E80" s="841">
        <v>33130</v>
      </c>
      <c r="F80" s="842">
        <v>45752</v>
      </c>
      <c r="G80" s="843">
        <v>56895.18</v>
      </c>
      <c r="H80" s="844">
        <v>11.375</v>
      </c>
      <c r="I80" s="1359"/>
    </row>
    <row r="81" spans="1:10" ht="12.75" customHeight="1">
      <c r="A81" s="838">
        <v>900002454</v>
      </c>
      <c r="B81" s="839" t="s">
        <v>961</v>
      </c>
      <c r="C81" s="839" t="s">
        <v>960</v>
      </c>
      <c r="D81" s="840">
        <v>28.019178082191782</v>
      </c>
      <c r="E81" s="841">
        <v>35534</v>
      </c>
      <c r="F81" s="842">
        <v>45761</v>
      </c>
      <c r="G81" s="843">
        <v>10000000</v>
      </c>
      <c r="H81" s="844">
        <v>7.875</v>
      </c>
      <c r="I81" s="1359"/>
    </row>
    <row r="82" spans="1:10" ht="12.75" customHeight="1">
      <c r="A82" s="838">
        <v>710008</v>
      </c>
      <c r="B82" s="839" t="s">
        <v>956</v>
      </c>
      <c r="C82" s="839" t="s">
        <v>959</v>
      </c>
      <c r="D82" s="840">
        <v>25.016438356164382</v>
      </c>
      <c r="E82" s="841">
        <v>36703</v>
      </c>
      <c r="F82" s="842">
        <v>45834</v>
      </c>
      <c r="G82" s="843">
        <v>7000000</v>
      </c>
      <c r="H82" s="844">
        <v>4.875</v>
      </c>
      <c r="I82" s="1359"/>
    </row>
    <row r="83" spans="1:10" ht="12.75" customHeight="1">
      <c r="A83" s="849">
        <v>4000002</v>
      </c>
      <c r="B83" s="839" t="s">
        <v>956</v>
      </c>
      <c r="C83" s="839" t="s">
        <v>962</v>
      </c>
      <c r="D83" s="840">
        <v>26.019178082191782</v>
      </c>
      <c r="E83" s="857">
        <v>36343</v>
      </c>
      <c r="F83" s="851">
        <v>45840</v>
      </c>
      <c r="G83" s="843">
        <v>15000000</v>
      </c>
      <c r="H83" s="852">
        <v>4.75</v>
      </c>
      <c r="I83" s="1359"/>
    </row>
    <row r="84" spans="1:10" ht="12.75" customHeight="1">
      <c r="A84" s="838">
        <v>1002469</v>
      </c>
      <c r="B84" s="839" t="s">
        <v>961</v>
      </c>
      <c r="C84" s="839" t="s">
        <v>962</v>
      </c>
      <c r="D84" s="840">
        <v>28.019178082191782</v>
      </c>
      <c r="E84" s="841">
        <v>35642</v>
      </c>
      <c r="F84" s="842">
        <v>45869</v>
      </c>
      <c r="G84" s="843">
        <v>10000000</v>
      </c>
      <c r="H84" s="844">
        <v>6.875</v>
      </c>
      <c r="I84" s="1359"/>
    </row>
    <row r="85" spans="1:10" ht="12.75" customHeight="1">
      <c r="A85" s="838">
        <v>1099</v>
      </c>
      <c r="B85" s="839" t="s">
        <v>956</v>
      </c>
      <c r="C85" s="839" t="s">
        <v>957</v>
      </c>
      <c r="D85" s="840">
        <v>16</v>
      </c>
      <c r="E85" s="841">
        <v>40044</v>
      </c>
      <c r="F85" s="842">
        <v>45884</v>
      </c>
      <c r="G85" s="843">
        <v>10000000</v>
      </c>
      <c r="H85" s="844">
        <v>4.1900000000000004</v>
      </c>
      <c r="I85" s="1359"/>
    </row>
    <row r="86" spans="1:10">
      <c r="A86" s="845">
        <v>4000025</v>
      </c>
      <c r="B86" s="846" t="s">
        <v>956</v>
      </c>
      <c r="C86" s="846" t="s">
        <v>962</v>
      </c>
      <c r="D86" s="840">
        <v>24.016438356164382</v>
      </c>
      <c r="E86" s="841">
        <v>37151</v>
      </c>
      <c r="F86" s="847">
        <v>45917</v>
      </c>
      <c r="G86" s="843">
        <v>5000000</v>
      </c>
      <c r="H86" s="848">
        <v>5</v>
      </c>
      <c r="I86" s="1359"/>
    </row>
    <row r="87" spans="1:10" ht="12.75" customHeight="1">
      <c r="A87" s="849">
        <v>7000466753</v>
      </c>
      <c r="B87" s="839" t="s">
        <v>958</v>
      </c>
      <c r="C87" s="839" t="s">
        <v>959</v>
      </c>
      <c r="D87" s="840">
        <v>36.416438356164385</v>
      </c>
      <c r="E87" s="857">
        <v>32643</v>
      </c>
      <c r="F87" s="851">
        <v>45935</v>
      </c>
      <c r="G87" s="843">
        <v>292545.78999999998</v>
      </c>
      <c r="H87" s="852">
        <v>9.375</v>
      </c>
      <c r="I87" s="1359"/>
    </row>
    <row r="88" spans="1:10" ht="12.75" customHeight="1">
      <c r="A88" s="849">
        <v>7000475868</v>
      </c>
      <c r="B88" s="839" t="s">
        <v>958</v>
      </c>
      <c r="C88" s="839" t="s">
        <v>959</v>
      </c>
      <c r="D88" s="840">
        <v>30.446575342465753</v>
      </c>
      <c r="E88" s="857">
        <v>34822</v>
      </c>
      <c r="F88" s="851">
        <v>45935</v>
      </c>
      <c r="G88" s="843">
        <v>1952708.96</v>
      </c>
      <c r="H88" s="852">
        <v>8.5</v>
      </c>
      <c r="I88" s="1359"/>
    </row>
    <row r="89" spans="1:10" ht="12.75" customHeight="1">
      <c r="A89" s="849">
        <v>9000475868</v>
      </c>
      <c r="B89" s="839" t="s">
        <v>958</v>
      </c>
      <c r="C89" s="839" t="s">
        <v>960</v>
      </c>
      <c r="D89" s="840">
        <v>30.473972602739725</v>
      </c>
      <c r="E89" s="850">
        <v>34822</v>
      </c>
      <c r="F89" s="851">
        <v>45945</v>
      </c>
      <c r="G89" s="843">
        <v>1843120.46</v>
      </c>
      <c r="H89" s="852">
        <v>8.5</v>
      </c>
      <c r="I89" s="1359"/>
    </row>
    <row r="90" spans="1:10" ht="12.75" customHeight="1">
      <c r="A90" s="838">
        <v>710011</v>
      </c>
      <c r="B90" s="839" t="s">
        <v>956</v>
      </c>
      <c r="C90" s="839" t="s">
        <v>959</v>
      </c>
      <c r="D90" s="840">
        <v>25.016438356164382</v>
      </c>
      <c r="E90" s="841">
        <v>36850</v>
      </c>
      <c r="F90" s="842">
        <v>45950</v>
      </c>
      <c r="G90" s="843">
        <v>8000000</v>
      </c>
      <c r="H90" s="844">
        <v>4.75</v>
      </c>
      <c r="I90" s="1359"/>
    </row>
    <row r="91" spans="1:10" ht="12.75" customHeight="1">
      <c r="A91" s="849">
        <v>710010</v>
      </c>
      <c r="B91" s="839" t="s">
        <v>956</v>
      </c>
      <c r="C91" s="839" t="s">
        <v>959</v>
      </c>
      <c r="D91" s="840">
        <v>24.994520547945207</v>
      </c>
      <c r="E91" s="850">
        <v>36839</v>
      </c>
      <c r="F91" s="851">
        <v>45962</v>
      </c>
      <c r="G91" s="843">
        <v>8000000</v>
      </c>
      <c r="H91" s="852">
        <v>4.875</v>
      </c>
      <c r="I91" s="1359"/>
    </row>
    <row r="92" spans="1:10">
      <c r="A92" s="845">
        <v>1114</v>
      </c>
      <c r="B92" s="846" t="s">
        <v>956</v>
      </c>
      <c r="C92" s="846" t="s">
        <v>957</v>
      </c>
      <c r="D92" s="840">
        <v>15.084931506849315</v>
      </c>
      <c r="E92" s="841">
        <v>40480</v>
      </c>
      <c r="F92" s="847">
        <v>45986</v>
      </c>
      <c r="G92" s="843">
        <v>15000000</v>
      </c>
      <c r="H92" s="848">
        <v>3.95</v>
      </c>
      <c r="I92" s="1359"/>
    </row>
    <row r="93" spans="1:10">
      <c r="A93" s="845">
        <v>1900000151</v>
      </c>
      <c r="B93" s="846" t="s">
        <v>956</v>
      </c>
      <c r="C93" s="846" t="s">
        <v>960</v>
      </c>
      <c r="D93" s="840">
        <v>25.016438356164382</v>
      </c>
      <c r="E93" s="841">
        <v>36860</v>
      </c>
      <c r="F93" s="847">
        <v>45991</v>
      </c>
      <c r="G93" s="843">
        <v>5000000</v>
      </c>
      <c r="H93" s="848">
        <v>4.625</v>
      </c>
      <c r="I93" s="1359"/>
    </row>
    <row r="94" spans="1:10" ht="12.75" customHeight="1">
      <c r="A94" s="849">
        <v>1002481</v>
      </c>
      <c r="B94" s="839" t="s">
        <v>961</v>
      </c>
      <c r="C94" s="839" t="s">
        <v>962</v>
      </c>
      <c r="D94" s="840">
        <v>28.019178082191782</v>
      </c>
      <c r="E94" s="857">
        <v>35787</v>
      </c>
      <c r="F94" s="851">
        <v>46014</v>
      </c>
      <c r="G94" s="843">
        <v>5000000</v>
      </c>
      <c r="H94" s="852">
        <v>6.25</v>
      </c>
      <c r="I94" s="1359"/>
    </row>
    <row r="95" spans="1:10" ht="12.75" customHeight="1">
      <c r="A95" s="849">
        <v>1900000245</v>
      </c>
      <c r="B95" s="839" t="s">
        <v>956</v>
      </c>
      <c r="C95" s="839" t="s">
        <v>960</v>
      </c>
      <c r="D95" s="840">
        <v>24.016438356164382</v>
      </c>
      <c r="E95" s="850">
        <v>37300</v>
      </c>
      <c r="F95" s="851">
        <v>46066</v>
      </c>
      <c r="G95" s="843">
        <v>5000000</v>
      </c>
      <c r="H95" s="852">
        <v>5</v>
      </c>
      <c r="I95" s="1359"/>
    </row>
    <row r="96" spans="1:10" ht="12.75" customHeight="1">
      <c r="A96" s="849">
        <v>7000457280</v>
      </c>
      <c r="B96" s="839" t="s">
        <v>958</v>
      </c>
      <c r="C96" s="839" t="s">
        <v>959</v>
      </c>
      <c r="D96" s="840">
        <v>40.5013698630137</v>
      </c>
      <c r="E96" s="857">
        <v>31334</v>
      </c>
      <c r="F96" s="851">
        <v>46117</v>
      </c>
      <c r="G96" s="843">
        <v>75860.240000000005</v>
      </c>
      <c r="H96" s="852">
        <v>10.25</v>
      </c>
      <c r="J96" s="1359"/>
    </row>
    <row r="97" spans="1:10" ht="12.75" customHeight="1">
      <c r="A97" s="838">
        <v>7000468787</v>
      </c>
      <c r="B97" s="839" t="s">
        <v>958</v>
      </c>
      <c r="C97" s="839" t="s">
        <v>959</v>
      </c>
      <c r="D97" s="840">
        <v>35.542465753424658</v>
      </c>
      <c r="E97" s="841">
        <v>33144</v>
      </c>
      <c r="F97" s="842">
        <v>46117</v>
      </c>
      <c r="G97" s="843">
        <v>227580.72</v>
      </c>
      <c r="H97" s="844">
        <v>11.25</v>
      </c>
      <c r="J97" s="1359"/>
    </row>
    <row r="98" spans="1:10" ht="12.75" customHeight="1">
      <c r="A98" s="849">
        <v>7000468941</v>
      </c>
      <c r="B98" s="839" t="s">
        <v>958</v>
      </c>
      <c r="C98" s="839" t="s">
        <v>959</v>
      </c>
      <c r="D98" s="840">
        <v>35.320547945205476</v>
      </c>
      <c r="E98" s="850">
        <v>33225</v>
      </c>
      <c r="F98" s="851">
        <v>46117</v>
      </c>
      <c r="G98" s="843">
        <v>438818.68</v>
      </c>
      <c r="H98" s="852">
        <v>11.25</v>
      </c>
      <c r="J98" s="1359"/>
    </row>
    <row r="99" spans="1:10" ht="12.75" customHeight="1">
      <c r="A99" s="838">
        <v>900002462</v>
      </c>
      <c r="B99" s="839" t="s">
        <v>961</v>
      </c>
      <c r="C99" s="839" t="s">
        <v>960</v>
      </c>
      <c r="D99" s="840">
        <v>29.019178082191782</v>
      </c>
      <c r="E99" s="841">
        <v>35556</v>
      </c>
      <c r="F99" s="842">
        <v>46148</v>
      </c>
      <c r="G99" s="843">
        <v>10000000</v>
      </c>
      <c r="H99" s="844">
        <v>7.625</v>
      </c>
      <c r="J99" s="1359"/>
    </row>
    <row r="100" spans="1:10" ht="12.75" customHeight="1">
      <c r="A100" s="838">
        <v>1002505</v>
      </c>
      <c r="B100" s="839" t="s">
        <v>961</v>
      </c>
      <c r="C100" s="839" t="s">
        <v>962</v>
      </c>
      <c r="D100" s="840">
        <v>28.019178082191782</v>
      </c>
      <c r="E100" s="841">
        <v>35941</v>
      </c>
      <c r="F100" s="842">
        <v>46168</v>
      </c>
      <c r="G100" s="843">
        <v>5000000</v>
      </c>
      <c r="H100" s="844">
        <v>5.75</v>
      </c>
      <c r="J100" s="1359"/>
    </row>
    <row r="101" spans="1:10">
      <c r="A101" s="845">
        <v>4000003</v>
      </c>
      <c r="B101" s="846" t="s">
        <v>956</v>
      </c>
      <c r="C101" s="846" t="s">
        <v>962</v>
      </c>
      <c r="D101" s="840">
        <v>27.019178082191782</v>
      </c>
      <c r="E101" s="841">
        <v>36350</v>
      </c>
      <c r="F101" s="847">
        <v>46212</v>
      </c>
      <c r="G101" s="843">
        <v>20000000</v>
      </c>
      <c r="H101" s="848">
        <v>4.75</v>
      </c>
      <c r="J101" s="1359"/>
    </row>
    <row r="102" spans="1:10">
      <c r="A102" s="845">
        <v>710001</v>
      </c>
      <c r="B102" s="846" t="s">
        <v>956</v>
      </c>
      <c r="C102" s="846" t="s">
        <v>959</v>
      </c>
      <c r="D102" s="840">
        <v>27.019178082191782</v>
      </c>
      <c r="E102" s="841">
        <v>36355</v>
      </c>
      <c r="F102" s="847">
        <v>46217</v>
      </c>
      <c r="G102" s="843">
        <v>25000000</v>
      </c>
      <c r="H102" s="848">
        <v>4.75</v>
      </c>
      <c r="J102" s="1359"/>
    </row>
    <row r="103" spans="1:10" ht="12.75" customHeight="1">
      <c r="A103" s="849">
        <v>710002</v>
      </c>
      <c r="B103" s="839" t="s">
        <v>956</v>
      </c>
      <c r="C103" s="839" t="s">
        <v>959</v>
      </c>
      <c r="D103" s="840">
        <v>27.019178082191782</v>
      </c>
      <c r="E103" s="850">
        <v>36398</v>
      </c>
      <c r="F103" s="851">
        <v>46260</v>
      </c>
      <c r="G103" s="843">
        <v>20000000</v>
      </c>
      <c r="H103" s="852">
        <v>4.875</v>
      </c>
      <c r="J103" s="1359"/>
    </row>
    <row r="104" spans="1:10" ht="12.75" customHeight="1">
      <c r="A104" s="849">
        <v>7000475873</v>
      </c>
      <c r="B104" s="839" t="s">
        <v>958</v>
      </c>
      <c r="C104" s="839" t="s">
        <v>959</v>
      </c>
      <c r="D104" s="840">
        <v>31.454794520547946</v>
      </c>
      <c r="E104" s="850">
        <v>34819</v>
      </c>
      <c r="F104" s="851">
        <v>46300</v>
      </c>
      <c r="G104" s="843">
        <v>650902.99</v>
      </c>
      <c r="H104" s="852">
        <v>8.5</v>
      </c>
      <c r="J104" s="1359"/>
    </row>
    <row r="105" spans="1:10" ht="12.75" customHeight="1">
      <c r="A105" s="838">
        <v>9000475873</v>
      </c>
      <c r="B105" s="839" t="s">
        <v>958</v>
      </c>
      <c r="C105" s="839" t="s">
        <v>960</v>
      </c>
      <c r="D105" s="840">
        <v>31.482191780821918</v>
      </c>
      <c r="E105" s="841">
        <v>34819</v>
      </c>
      <c r="F105" s="842">
        <v>46310</v>
      </c>
      <c r="G105" s="843">
        <v>614373.49</v>
      </c>
      <c r="H105" s="844">
        <v>8.5</v>
      </c>
      <c r="J105" s="1359"/>
    </row>
    <row r="106" spans="1:10" ht="12.75" customHeight="1">
      <c r="A106" s="838">
        <v>1002474</v>
      </c>
      <c r="B106" s="839" t="s">
        <v>961</v>
      </c>
      <c r="C106" s="839" t="s">
        <v>962</v>
      </c>
      <c r="D106" s="840">
        <v>29.019178082191782</v>
      </c>
      <c r="E106" s="841">
        <v>35725</v>
      </c>
      <c r="F106" s="842">
        <v>46317</v>
      </c>
      <c r="G106" s="843">
        <v>10000000</v>
      </c>
      <c r="H106" s="844">
        <v>6.5</v>
      </c>
      <c r="J106" s="1359"/>
    </row>
    <row r="107" spans="1:10" ht="12.75" customHeight="1">
      <c r="A107" s="838">
        <v>900002413</v>
      </c>
      <c r="B107" s="839" t="s">
        <v>961</v>
      </c>
      <c r="C107" s="839" t="s">
        <v>960</v>
      </c>
      <c r="D107" s="840">
        <v>30.019178082191782</v>
      </c>
      <c r="E107" s="841">
        <v>35408</v>
      </c>
      <c r="F107" s="842">
        <v>46365</v>
      </c>
      <c r="G107" s="843">
        <v>10000000</v>
      </c>
      <c r="H107" s="844">
        <v>7.5</v>
      </c>
      <c r="J107" s="1359"/>
    </row>
    <row r="108" spans="1:10" ht="12.75" customHeight="1">
      <c r="A108" s="838">
        <v>7000457877</v>
      </c>
      <c r="B108" s="839" t="s">
        <v>958</v>
      </c>
      <c r="C108" s="839" t="s">
        <v>959</v>
      </c>
      <c r="D108" s="840">
        <v>31.254794520547946</v>
      </c>
      <c r="E108" s="841">
        <v>35074</v>
      </c>
      <c r="F108" s="842">
        <v>46482</v>
      </c>
      <c r="G108" s="843">
        <v>75860.240000000005</v>
      </c>
      <c r="H108" s="844">
        <v>10.5</v>
      </c>
      <c r="J108" s="1359"/>
    </row>
    <row r="109" spans="1:10">
      <c r="A109" s="845">
        <v>1002501</v>
      </c>
      <c r="B109" s="846" t="s">
        <v>961</v>
      </c>
      <c r="C109" s="846" t="s">
        <v>962</v>
      </c>
      <c r="D109" s="840">
        <v>29.019178082191782</v>
      </c>
      <c r="E109" s="841">
        <v>35912</v>
      </c>
      <c r="F109" s="847">
        <v>46504</v>
      </c>
      <c r="G109" s="843">
        <v>10000000</v>
      </c>
      <c r="H109" s="848">
        <v>5.625</v>
      </c>
      <c r="J109" s="1359"/>
    </row>
    <row r="110" spans="1:10" ht="12.75" customHeight="1">
      <c r="A110" s="838">
        <v>900002506</v>
      </c>
      <c r="B110" s="839" t="s">
        <v>961</v>
      </c>
      <c r="C110" s="839" t="s">
        <v>960</v>
      </c>
      <c r="D110" s="840">
        <v>29.019178082191782</v>
      </c>
      <c r="E110" s="841">
        <v>35955</v>
      </c>
      <c r="F110" s="842">
        <v>46547</v>
      </c>
      <c r="G110" s="843">
        <v>5000000</v>
      </c>
      <c r="H110" s="844">
        <v>5.625</v>
      </c>
      <c r="J110" s="1359"/>
    </row>
    <row r="111" spans="1:10" ht="12.75" customHeight="1">
      <c r="A111" s="838">
        <v>1111</v>
      </c>
      <c r="B111" s="839" t="s">
        <v>956</v>
      </c>
      <c r="C111" s="839" t="s">
        <v>957</v>
      </c>
      <c r="D111" s="840">
        <v>16.950684931506849</v>
      </c>
      <c r="E111" s="841">
        <v>40381</v>
      </c>
      <c r="F111" s="842">
        <v>46568</v>
      </c>
      <c r="G111" s="843">
        <v>20000000</v>
      </c>
      <c r="H111" s="844">
        <v>4.1900000000000004</v>
      </c>
      <c r="J111" s="1359"/>
    </row>
    <row r="112" spans="1:10" ht="12.75" customHeight="1">
      <c r="A112" s="849">
        <v>1042</v>
      </c>
      <c r="B112" s="839" t="s">
        <v>956</v>
      </c>
      <c r="C112" s="839" t="s">
        <v>957</v>
      </c>
      <c r="D112" s="840">
        <v>22.265753424657536</v>
      </c>
      <c r="E112" s="850">
        <v>38442</v>
      </c>
      <c r="F112" s="851">
        <v>46569</v>
      </c>
      <c r="G112" s="843">
        <v>16000000</v>
      </c>
      <c r="H112" s="852">
        <v>4.3499999999999996</v>
      </c>
      <c r="J112" s="1359"/>
    </row>
    <row r="113" spans="1:10" ht="12.75" customHeight="1">
      <c r="A113" s="838">
        <v>1100</v>
      </c>
      <c r="B113" s="839" t="s">
        <v>956</v>
      </c>
      <c r="C113" s="839" t="s">
        <v>957</v>
      </c>
      <c r="D113" s="840">
        <v>17.953424657534246</v>
      </c>
      <c r="E113" s="841">
        <v>40059</v>
      </c>
      <c r="F113" s="842">
        <v>46612</v>
      </c>
      <c r="G113" s="843">
        <v>10000000</v>
      </c>
      <c r="H113" s="844">
        <v>4.07</v>
      </c>
      <c r="J113" s="1359"/>
    </row>
    <row r="114" spans="1:10" ht="12.75" customHeight="1">
      <c r="A114" s="849">
        <v>900002509</v>
      </c>
      <c r="B114" s="839" t="s">
        <v>961</v>
      </c>
      <c r="C114" s="839" t="s">
        <v>960</v>
      </c>
      <c r="D114" s="840">
        <v>29.019178082191782</v>
      </c>
      <c r="E114" s="850">
        <v>36035</v>
      </c>
      <c r="F114" s="851">
        <v>46627</v>
      </c>
      <c r="G114" s="843">
        <v>5000000</v>
      </c>
      <c r="H114" s="852">
        <v>5.375</v>
      </c>
      <c r="J114" s="1359"/>
    </row>
    <row r="115" spans="1:10" ht="12.75" customHeight="1">
      <c r="A115" s="849">
        <v>4000005</v>
      </c>
      <c r="B115" s="839" t="s">
        <v>956</v>
      </c>
      <c r="C115" s="839" t="s">
        <v>962</v>
      </c>
      <c r="D115" s="840">
        <v>28.019178082191782</v>
      </c>
      <c r="E115" s="857">
        <v>36418</v>
      </c>
      <c r="F115" s="851">
        <v>46645</v>
      </c>
      <c r="G115" s="843">
        <v>10000000</v>
      </c>
      <c r="H115" s="852">
        <v>4.75</v>
      </c>
      <c r="J115" s="1359"/>
    </row>
    <row r="116" spans="1:10" ht="12.75" customHeight="1">
      <c r="A116" s="838">
        <v>7000466779</v>
      </c>
      <c r="B116" s="839" t="s">
        <v>958</v>
      </c>
      <c r="C116" s="839" t="s">
        <v>959</v>
      </c>
      <c r="D116" s="840">
        <v>38.397260273972606</v>
      </c>
      <c r="E116" s="841">
        <v>32650</v>
      </c>
      <c r="F116" s="842">
        <v>46665</v>
      </c>
      <c r="G116" s="843">
        <v>438818.68</v>
      </c>
      <c r="H116" s="844">
        <v>9.375</v>
      </c>
      <c r="J116" s="1359"/>
    </row>
    <row r="117" spans="1:10" ht="12.75" customHeight="1">
      <c r="A117" s="849">
        <v>710003</v>
      </c>
      <c r="B117" s="839" t="s">
        <v>956</v>
      </c>
      <c r="C117" s="839" t="s">
        <v>959</v>
      </c>
      <c r="D117" s="840">
        <v>28.019178082191782</v>
      </c>
      <c r="E117" s="857">
        <v>36465</v>
      </c>
      <c r="F117" s="851">
        <v>46692</v>
      </c>
      <c r="G117" s="843">
        <v>5000000</v>
      </c>
      <c r="H117" s="852">
        <v>4.875</v>
      </c>
      <c r="J117" s="1359"/>
    </row>
    <row r="118" spans="1:10" ht="12.75" customHeight="1">
      <c r="A118" s="838">
        <v>1002520</v>
      </c>
      <c r="B118" s="839" t="s">
        <v>961</v>
      </c>
      <c r="C118" s="839" t="s">
        <v>962</v>
      </c>
      <c r="D118" s="840">
        <v>29.019178082191782</v>
      </c>
      <c r="E118" s="841">
        <v>36126</v>
      </c>
      <c r="F118" s="842">
        <v>46718</v>
      </c>
      <c r="G118" s="843">
        <v>5000000</v>
      </c>
      <c r="H118" s="844">
        <v>4.75</v>
      </c>
      <c r="J118" s="1359"/>
    </row>
    <row r="119" spans="1:10">
      <c r="A119" s="845">
        <v>1002421</v>
      </c>
      <c r="B119" s="846" t="s">
        <v>961</v>
      </c>
      <c r="C119" s="846" t="s">
        <v>962</v>
      </c>
      <c r="D119" s="840">
        <v>31.019178082191782</v>
      </c>
      <c r="E119" s="841">
        <v>35479</v>
      </c>
      <c r="F119" s="847">
        <v>46801</v>
      </c>
      <c r="G119" s="843">
        <v>10000000</v>
      </c>
      <c r="H119" s="848">
        <v>7.375</v>
      </c>
      <c r="J119" s="1359"/>
    </row>
    <row r="120" spans="1:10">
      <c r="A120" s="845">
        <v>7000468450</v>
      </c>
      <c r="B120" s="846" t="s">
        <v>958</v>
      </c>
      <c r="C120" s="846" t="s">
        <v>959</v>
      </c>
      <c r="D120" s="840">
        <v>38.035616438356165</v>
      </c>
      <c r="E120" s="841">
        <v>32965</v>
      </c>
      <c r="F120" s="847">
        <v>46848</v>
      </c>
      <c r="G120" s="843">
        <v>146272.89000000001</v>
      </c>
      <c r="H120" s="848">
        <v>11.5</v>
      </c>
    </row>
    <row r="121" spans="1:10" ht="12.75" customHeight="1">
      <c r="A121" s="849">
        <v>900002463</v>
      </c>
      <c r="B121" s="839" t="s">
        <v>961</v>
      </c>
      <c r="C121" s="839" t="s">
        <v>960</v>
      </c>
      <c r="D121" s="840">
        <v>31.021917808219179</v>
      </c>
      <c r="E121" s="850">
        <v>35556</v>
      </c>
      <c r="F121" s="851">
        <v>46879</v>
      </c>
      <c r="G121" s="843">
        <v>10000000</v>
      </c>
      <c r="H121" s="852">
        <v>7.625</v>
      </c>
    </row>
    <row r="122" spans="1:10" ht="12.75" customHeight="1">
      <c r="A122" s="838">
        <v>1110</v>
      </c>
      <c r="B122" s="839" t="s">
        <v>956</v>
      </c>
      <c r="C122" s="839" t="s">
        <v>957</v>
      </c>
      <c r="D122" s="840">
        <v>18.043835616438358</v>
      </c>
      <c r="E122" s="841">
        <v>40380</v>
      </c>
      <c r="F122" s="842">
        <v>46966</v>
      </c>
      <c r="G122" s="843">
        <v>20000000</v>
      </c>
      <c r="H122" s="844">
        <v>4.21</v>
      </c>
    </row>
    <row r="123" spans="1:10" ht="12.75" customHeight="1">
      <c r="A123" s="838">
        <v>4000004</v>
      </c>
      <c r="B123" s="839" t="s">
        <v>956</v>
      </c>
      <c r="C123" s="839" t="s">
        <v>962</v>
      </c>
      <c r="D123" s="840">
        <v>29.021917808219179</v>
      </c>
      <c r="E123" s="841">
        <v>36382</v>
      </c>
      <c r="F123" s="842">
        <v>46975</v>
      </c>
      <c r="G123" s="843">
        <v>15000000</v>
      </c>
      <c r="H123" s="844">
        <v>4.5</v>
      </c>
    </row>
    <row r="124" spans="1:10" ht="12.75" customHeight="1">
      <c r="A124" s="849">
        <v>1048</v>
      </c>
      <c r="B124" s="839" t="s">
        <v>956</v>
      </c>
      <c r="C124" s="839" t="s">
        <v>957</v>
      </c>
      <c r="D124" s="840">
        <v>22.942465753424656</v>
      </c>
      <c r="E124" s="850">
        <v>38652</v>
      </c>
      <c r="F124" s="851">
        <v>47026</v>
      </c>
      <c r="G124" s="843">
        <v>15000000</v>
      </c>
      <c r="H124" s="852">
        <v>4.45</v>
      </c>
    </row>
    <row r="125" spans="1:10" ht="12.75" customHeight="1">
      <c r="A125" s="838">
        <v>1002521</v>
      </c>
      <c r="B125" s="839" t="s">
        <v>961</v>
      </c>
      <c r="C125" s="839" t="s">
        <v>962</v>
      </c>
      <c r="D125" s="840">
        <v>30.021917808219179</v>
      </c>
      <c r="E125" s="841">
        <v>36126</v>
      </c>
      <c r="F125" s="842">
        <v>47084</v>
      </c>
      <c r="G125" s="843">
        <v>5000000</v>
      </c>
      <c r="H125" s="844">
        <v>4.75</v>
      </c>
    </row>
    <row r="126" spans="1:10" ht="12.75" customHeight="1">
      <c r="A126" s="838">
        <v>900002420</v>
      </c>
      <c r="B126" s="839" t="s">
        <v>961</v>
      </c>
      <c r="C126" s="839" t="s">
        <v>960</v>
      </c>
      <c r="D126" s="840">
        <v>32.021917808219179</v>
      </c>
      <c r="E126" s="841">
        <v>35478</v>
      </c>
      <c r="F126" s="842">
        <v>47166</v>
      </c>
      <c r="G126" s="843">
        <v>10000000</v>
      </c>
      <c r="H126" s="844">
        <v>7.375</v>
      </c>
    </row>
    <row r="127" spans="1:10" ht="15" customHeight="1">
      <c r="A127" s="845">
        <v>1002422</v>
      </c>
      <c r="B127" s="846" t="s">
        <v>961</v>
      </c>
      <c r="C127" s="846" t="s">
        <v>962</v>
      </c>
      <c r="D127" s="840">
        <v>32.021917808219179</v>
      </c>
      <c r="E127" s="841">
        <v>35479</v>
      </c>
      <c r="F127" s="847">
        <v>47167</v>
      </c>
      <c r="G127" s="843">
        <v>10000000</v>
      </c>
      <c r="H127" s="848">
        <v>7.375</v>
      </c>
    </row>
    <row r="128" spans="1:10" ht="15" customHeight="1">
      <c r="A128" s="845">
        <v>1002527</v>
      </c>
      <c r="B128" s="846" t="s">
        <v>961</v>
      </c>
      <c r="C128" s="846" t="s">
        <v>962</v>
      </c>
      <c r="D128" s="840">
        <v>30.07123287671233</v>
      </c>
      <c r="E128" s="841">
        <v>36216</v>
      </c>
      <c r="F128" s="847">
        <v>47192</v>
      </c>
      <c r="G128" s="843">
        <v>5000000</v>
      </c>
      <c r="H128" s="848">
        <v>4.5</v>
      </c>
    </row>
    <row r="129" spans="1:8" ht="15" customHeight="1">
      <c r="A129" s="845">
        <v>1113</v>
      </c>
      <c r="B129" s="846" t="s">
        <v>956</v>
      </c>
      <c r="C129" s="846" t="s">
        <v>957</v>
      </c>
      <c r="D129" s="840">
        <v>18.5013698630137</v>
      </c>
      <c r="E129" s="856">
        <v>40457</v>
      </c>
      <c r="F129" s="847">
        <v>47210</v>
      </c>
      <c r="G129" s="843">
        <v>15000000</v>
      </c>
      <c r="H129" s="848">
        <v>3.85</v>
      </c>
    </row>
    <row r="130" spans="1:8">
      <c r="A130" s="838">
        <v>1021</v>
      </c>
      <c r="B130" s="839" t="s">
        <v>956</v>
      </c>
      <c r="C130" s="839" t="s">
        <v>957</v>
      </c>
      <c r="D130" s="840">
        <v>25.027397260273972</v>
      </c>
      <c r="E130" s="841">
        <v>38077</v>
      </c>
      <c r="F130" s="842">
        <v>47212</v>
      </c>
      <c r="G130" s="843">
        <v>25000000</v>
      </c>
      <c r="H130" s="844">
        <v>4.8</v>
      </c>
    </row>
    <row r="131" spans="1:8">
      <c r="A131" s="838">
        <v>4000006</v>
      </c>
      <c r="B131" s="839" t="s">
        <v>956</v>
      </c>
      <c r="C131" s="839" t="s">
        <v>962</v>
      </c>
      <c r="D131" s="840">
        <v>30.021917808219179</v>
      </c>
      <c r="E131" s="841">
        <v>36418</v>
      </c>
      <c r="F131" s="842">
        <v>47376</v>
      </c>
      <c r="G131" s="843">
        <v>10000000</v>
      </c>
      <c r="H131" s="844">
        <v>4.75</v>
      </c>
    </row>
    <row r="132" spans="1:8">
      <c r="A132" s="838">
        <v>1023</v>
      </c>
      <c r="B132" s="839" t="s">
        <v>956</v>
      </c>
      <c r="C132" s="839" t="s">
        <v>957</v>
      </c>
      <c r="D132" s="840">
        <v>25.019178082191782</v>
      </c>
      <c r="E132" s="841">
        <v>38259</v>
      </c>
      <c r="F132" s="842">
        <v>47391</v>
      </c>
      <c r="G132" s="843">
        <v>10000000</v>
      </c>
      <c r="H132" s="844">
        <v>4.8</v>
      </c>
    </row>
    <row r="133" spans="1:8">
      <c r="A133" s="838">
        <v>7000466777</v>
      </c>
      <c r="B133" s="839" t="s">
        <v>958</v>
      </c>
      <c r="C133" s="839" t="s">
        <v>959</v>
      </c>
      <c r="D133" s="840">
        <v>40.4</v>
      </c>
      <c r="E133" s="850">
        <v>32650</v>
      </c>
      <c r="F133" s="842">
        <v>47396</v>
      </c>
      <c r="G133" s="843">
        <v>585091.57999999996</v>
      </c>
      <c r="H133" s="844">
        <v>9.375</v>
      </c>
    </row>
    <row r="134" spans="1:8">
      <c r="A134" s="849">
        <v>900002419</v>
      </c>
      <c r="B134" s="839" t="s">
        <v>961</v>
      </c>
      <c r="C134" s="839" t="s">
        <v>960</v>
      </c>
      <c r="D134" s="840">
        <v>33.021917808219179</v>
      </c>
      <c r="E134" s="850">
        <v>35478</v>
      </c>
      <c r="F134" s="851">
        <v>47531</v>
      </c>
      <c r="G134" s="843">
        <v>10000000</v>
      </c>
      <c r="H134" s="852">
        <v>7.375</v>
      </c>
    </row>
    <row r="135" spans="1:8">
      <c r="A135" s="838">
        <v>1002437</v>
      </c>
      <c r="B135" s="839" t="s">
        <v>961</v>
      </c>
      <c r="C135" s="839" t="s">
        <v>962</v>
      </c>
      <c r="D135" s="840">
        <v>33.021917808219179</v>
      </c>
      <c r="E135" s="841">
        <v>35506</v>
      </c>
      <c r="F135" s="842">
        <v>47559</v>
      </c>
      <c r="G135" s="843">
        <v>20000000</v>
      </c>
      <c r="H135" s="844">
        <v>7.5</v>
      </c>
    </row>
    <row r="136" spans="1:8" ht="15" customHeight="1">
      <c r="A136" s="845">
        <v>1130</v>
      </c>
      <c r="B136" s="846" t="s">
        <v>956</v>
      </c>
      <c r="C136" s="846" t="s">
        <v>957</v>
      </c>
      <c r="D136" s="840">
        <v>17.490410958904111</v>
      </c>
      <c r="E136" s="841">
        <v>41190</v>
      </c>
      <c r="F136" s="847">
        <v>47574</v>
      </c>
      <c r="G136" s="843">
        <v>20000000</v>
      </c>
      <c r="H136" s="848">
        <v>2.64</v>
      </c>
    </row>
    <row r="137" spans="1:8" ht="15" customHeight="1">
      <c r="A137" s="845">
        <v>7000468451</v>
      </c>
      <c r="B137" s="846" t="s">
        <v>958</v>
      </c>
      <c r="C137" s="846" t="s">
        <v>959</v>
      </c>
      <c r="D137" s="840">
        <v>40.035616438356165</v>
      </c>
      <c r="E137" s="841">
        <v>32965</v>
      </c>
      <c r="F137" s="847">
        <v>47578</v>
      </c>
      <c r="G137" s="843">
        <v>146272.89000000001</v>
      </c>
      <c r="H137" s="848">
        <v>11.5</v>
      </c>
    </row>
    <row r="138" spans="1:8" ht="15" customHeight="1">
      <c r="A138" s="845">
        <v>1025</v>
      </c>
      <c r="B138" s="846" t="s">
        <v>956</v>
      </c>
      <c r="C138" s="846" t="s">
        <v>957</v>
      </c>
      <c r="D138" s="840">
        <v>25.43013698630137</v>
      </c>
      <c r="E138" s="841">
        <v>38310</v>
      </c>
      <c r="F138" s="847">
        <v>47592</v>
      </c>
      <c r="G138" s="843">
        <v>15000000</v>
      </c>
      <c r="H138" s="848">
        <v>4.6500000000000004</v>
      </c>
    </row>
    <row r="139" spans="1:8">
      <c r="A139" s="849">
        <v>900002507</v>
      </c>
      <c r="B139" s="839" t="s">
        <v>961</v>
      </c>
      <c r="C139" s="839" t="s">
        <v>960</v>
      </c>
      <c r="D139" s="840">
        <v>32.021917808219179</v>
      </c>
      <c r="E139" s="850">
        <v>35965</v>
      </c>
      <c r="F139" s="851">
        <v>47653</v>
      </c>
      <c r="G139" s="843">
        <v>10000000</v>
      </c>
      <c r="H139" s="852">
        <v>5.5</v>
      </c>
    </row>
    <row r="140" spans="1:8">
      <c r="A140" s="849">
        <v>1022</v>
      </c>
      <c r="B140" s="839" t="s">
        <v>956</v>
      </c>
      <c r="C140" s="839" t="s">
        <v>957</v>
      </c>
      <c r="D140" s="840">
        <v>26.016438356164382</v>
      </c>
      <c r="E140" s="850">
        <v>38225</v>
      </c>
      <c r="F140" s="851">
        <v>47721</v>
      </c>
      <c r="G140" s="843">
        <v>8000000</v>
      </c>
      <c r="H140" s="852">
        <v>4.9000000000000004</v>
      </c>
    </row>
    <row r="141" spans="1:8">
      <c r="A141" s="838">
        <v>4000007</v>
      </c>
      <c r="B141" s="839" t="s">
        <v>956</v>
      </c>
      <c r="C141" s="839" t="s">
        <v>962</v>
      </c>
      <c r="D141" s="840">
        <v>31.021917808219179</v>
      </c>
      <c r="E141" s="841">
        <v>36476</v>
      </c>
      <c r="F141" s="842">
        <v>47799</v>
      </c>
      <c r="G141" s="843">
        <v>10000000</v>
      </c>
      <c r="H141" s="844">
        <v>4.25</v>
      </c>
    </row>
    <row r="142" spans="1:8">
      <c r="A142" s="838">
        <v>1028</v>
      </c>
      <c r="B142" s="839" t="s">
        <v>956</v>
      </c>
      <c r="C142" s="839" t="s">
        <v>957</v>
      </c>
      <c r="D142" s="840">
        <v>26.016438356164382</v>
      </c>
      <c r="E142" s="841">
        <v>38344</v>
      </c>
      <c r="F142" s="842">
        <v>47840</v>
      </c>
      <c r="G142" s="843">
        <v>8500000</v>
      </c>
      <c r="H142" s="844">
        <v>4.5</v>
      </c>
    </row>
    <row r="143" spans="1:8">
      <c r="A143" s="838">
        <v>1002438</v>
      </c>
      <c r="B143" s="839" t="s">
        <v>961</v>
      </c>
      <c r="C143" s="839" t="s">
        <v>962</v>
      </c>
      <c r="D143" s="840">
        <v>34.027397260273972</v>
      </c>
      <c r="E143" s="841">
        <v>35506</v>
      </c>
      <c r="F143" s="842">
        <v>47926</v>
      </c>
      <c r="G143" s="843">
        <v>24000000</v>
      </c>
      <c r="H143" s="844">
        <v>7.5</v>
      </c>
    </row>
    <row r="144" spans="1:8" ht="15" customHeight="1">
      <c r="A144" s="845">
        <v>7000475839</v>
      </c>
      <c r="B144" s="846" t="s">
        <v>958</v>
      </c>
      <c r="C144" s="846" t="s">
        <v>959</v>
      </c>
      <c r="D144" s="840">
        <v>36.660273972602738</v>
      </c>
      <c r="E144" s="841">
        <v>34562</v>
      </c>
      <c r="F144" s="847">
        <v>47943</v>
      </c>
      <c r="G144" s="843">
        <v>731364.47</v>
      </c>
      <c r="H144" s="848">
        <v>8.5</v>
      </c>
    </row>
    <row r="145" spans="1:8" ht="15" customHeight="1">
      <c r="A145" s="845">
        <v>9000475839</v>
      </c>
      <c r="B145" s="846" t="s">
        <v>958</v>
      </c>
      <c r="C145" s="846" t="s">
        <v>960</v>
      </c>
      <c r="D145" s="840">
        <v>36.0027397260274</v>
      </c>
      <c r="E145" s="856">
        <v>34812</v>
      </c>
      <c r="F145" s="847">
        <v>47953</v>
      </c>
      <c r="G145" s="843">
        <v>690319.37</v>
      </c>
      <c r="H145" s="848">
        <v>8.5</v>
      </c>
    </row>
    <row r="146" spans="1:8">
      <c r="A146" s="849">
        <v>1261</v>
      </c>
      <c r="B146" s="839" t="s">
        <v>956</v>
      </c>
      <c r="C146" s="839" t="s">
        <v>957</v>
      </c>
      <c r="D146" s="840">
        <v>9.2986301369863007</v>
      </c>
      <c r="E146" s="850">
        <v>44635</v>
      </c>
      <c r="F146" s="851">
        <v>48029</v>
      </c>
      <c r="G146" s="843">
        <v>25000000</v>
      </c>
      <c r="H146" s="852">
        <v>1.6</v>
      </c>
    </row>
    <row r="147" spans="1:8">
      <c r="A147" s="849">
        <v>900002471</v>
      </c>
      <c r="B147" s="839" t="s">
        <v>961</v>
      </c>
      <c r="C147" s="839" t="s">
        <v>960</v>
      </c>
      <c r="D147" s="840">
        <v>34.021917808219179</v>
      </c>
      <c r="E147" s="850">
        <v>35717</v>
      </c>
      <c r="F147" s="851">
        <v>48135</v>
      </c>
      <c r="G147" s="843">
        <v>10000000</v>
      </c>
      <c r="H147" s="852">
        <v>6.5</v>
      </c>
    </row>
    <row r="148" spans="1:8" ht="15" customHeight="1">
      <c r="A148" s="845">
        <v>1027</v>
      </c>
      <c r="B148" s="846" t="s">
        <v>956</v>
      </c>
      <c r="C148" s="846" t="s">
        <v>957</v>
      </c>
      <c r="D148" s="840">
        <v>31.019178082191782</v>
      </c>
      <c r="E148" s="841">
        <v>36860</v>
      </c>
      <c r="F148" s="847">
        <v>48182</v>
      </c>
      <c r="G148" s="843">
        <v>10000000</v>
      </c>
      <c r="H148" s="848">
        <v>4.55</v>
      </c>
    </row>
    <row r="149" spans="1:8">
      <c r="A149" s="849">
        <v>900002414</v>
      </c>
      <c r="B149" s="839" t="s">
        <v>961</v>
      </c>
      <c r="C149" s="839" t="s">
        <v>960</v>
      </c>
      <c r="D149" s="840">
        <v>35.021917808219179</v>
      </c>
      <c r="E149" s="850">
        <v>35408</v>
      </c>
      <c r="F149" s="851">
        <v>48191</v>
      </c>
      <c r="G149" s="843">
        <v>10000000</v>
      </c>
      <c r="H149" s="852">
        <v>7.5</v>
      </c>
    </row>
    <row r="150" spans="1:8">
      <c r="A150" s="849">
        <v>1033</v>
      </c>
      <c r="B150" s="839" t="s">
        <v>956</v>
      </c>
      <c r="C150" s="839" t="s">
        <v>957</v>
      </c>
      <c r="D150" s="840">
        <v>26.93972602739726</v>
      </c>
      <c r="E150" s="850">
        <v>38419</v>
      </c>
      <c r="F150" s="851">
        <v>48252</v>
      </c>
      <c r="G150" s="843">
        <v>18000000</v>
      </c>
      <c r="H150" s="852">
        <v>4.8500000000000005</v>
      </c>
    </row>
    <row r="151" spans="1:8">
      <c r="A151" s="838">
        <v>1031</v>
      </c>
      <c r="B151" s="839" t="s">
        <v>956</v>
      </c>
      <c r="C151" s="839" t="s">
        <v>957</v>
      </c>
      <c r="D151" s="840">
        <v>27.019178082191782</v>
      </c>
      <c r="E151" s="841">
        <v>38408</v>
      </c>
      <c r="F151" s="842">
        <v>48270</v>
      </c>
      <c r="G151" s="843">
        <v>10000000</v>
      </c>
      <c r="H151" s="844">
        <v>4.7</v>
      </c>
    </row>
    <row r="152" spans="1:8">
      <c r="A152" s="838">
        <v>1002526</v>
      </c>
      <c r="B152" s="839" t="s">
        <v>961</v>
      </c>
      <c r="C152" s="839" t="s">
        <v>962</v>
      </c>
      <c r="D152" s="840">
        <v>33.073972602739723</v>
      </c>
      <c r="E152" s="841">
        <v>36216</v>
      </c>
      <c r="F152" s="842">
        <v>48288</v>
      </c>
      <c r="G152" s="843">
        <v>10000000</v>
      </c>
      <c r="H152" s="844">
        <v>4.5</v>
      </c>
    </row>
    <row r="153" spans="1:8">
      <c r="A153" s="838">
        <v>1002451</v>
      </c>
      <c r="B153" s="839" t="s">
        <v>961</v>
      </c>
      <c r="C153" s="839" t="s">
        <v>962</v>
      </c>
      <c r="D153" s="840">
        <v>35.024657534246572</v>
      </c>
      <c r="E153" s="841">
        <v>35514</v>
      </c>
      <c r="F153" s="842">
        <v>48298</v>
      </c>
      <c r="G153" s="843">
        <v>11000000</v>
      </c>
      <c r="H153" s="844">
        <v>7.75</v>
      </c>
    </row>
    <row r="154" spans="1:8">
      <c r="A154" s="849">
        <v>1038</v>
      </c>
      <c r="B154" s="839" t="s">
        <v>956</v>
      </c>
      <c r="C154" s="839" t="s">
        <v>957</v>
      </c>
      <c r="D154" s="840">
        <v>27.523287671232875</v>
      </c>
      <c r="E154" s="850">
        <v>38435</v>
      </c>
      <c r="F154" s="851">
        <v>48481</v>
      </c>
      <c r="G154" s="843">
        <v>10000000</v>
      </c>
      <c r="H154" s="852">
        <v>4.8500000000000005</v>
      </c>
    </row>
    <row r="155" spans="1:8">
      <c r="A155" s="838">
        <v>1002514</v>
      </c>
      <c r="B155" s="839" t="s">
        <v>961</v>
      </c>
      <c r="C155" s="839" t="s">
        <v>962</v>
      </c>
      <c r="D155" s="840">
        <v>34.024657534246572</v>
      </c>
      <c r="E155" s="841">
        <v>36080</v>
      </c>
      <c r="F155" s="842">
        <v>48499</v>
      </c>
      <c r="G155" s="843">
        <v>10000000</v>
      </c>
      <c r="H155" s="844">
        <v>4.5</v>
      </c>
    </row>
    <row r="156" spans="1:8" ht="15" customHeight="1">
      <c r="A156" s="845">
        <v>900002512</v>
      </c>
      <c r="B156" s="846" t="s">
        <v>961</v>
      </c>
      <c r="C156" s="846" t="s">
        <v>960</v>
      </c>
      <c r="D156" s="840">
        <v>34.060273972602737</v>
      </c>
      <c r="E156" s="841">
        <v>36070</v>
      </c>
      <c r="F156" s="847">
        <v>48502</v>
      </c>
      <c r="G156" s="843">
        <v>10000000</v>
      </c>
      <c r="H156" s="848">
        <v>4.75</v>
      </c>
    </row>
    <row r="157" spans="1:8">
      <c r="A157" s="838">
        <v>1024</v>
      </c>
      <c r="B157" s="839" t="s">
        <v>956</v>
      </c>
      <c r="C157" s="839" t="s">
        <v>957</v>
      </c>
      <c r="D157" s="840">
        <v>28.016438356164382</v>
      </c>
      <c r="E157" s="841">
        <v>38289</v>
      </c>
      <c r="F157" s="842">
        <v>48515</v>
      </c>
      <c r="G157" s="843">
        <v>18500000</v>
      </c>
      <c r="H157" s="844">
        <v>4.7</v>
      </c>
    </row>
    <row r="158" spans="1:8">
      <c r="A158" s="849">
        <v>1051</v>
      </c>
      <c r="B158" s="839" t="s">
        <v>956</v>
      </c>
      <c r="C158" s="839" t="s">
        <v>957</v>
      </c>
      <c r="D158" s="840">
        <v>27.021917808219179</v>
      </c>
      <c r="E158" s="850">
        <v>38742</v>
      </c>
      <c r="F158" s="851">
        <v>48605</v>
      </c>
      <c r="G158" s="843">
        <v>17000000</v>
      </c>
      <c r="H158" s="852">
        <v>3.95</v>
      </c>
    </row>
    <row r="159" spans="1:8">
      <c r="A159" s="849">
        <v>1030</v>
      </c>
      <c r="B159" s="839" t="s">
        <v>956</v>
      </c>
      <c r="C159" s="839" t="s">
        <v>957</v>
      </c>
      <c r="D159" s="840">
        <v>28.024657534246575</v>
      </c>
      <c r="E159" s="850">
        <v>38401</v>
      </c>
      <c r="F159" s="851">
        <v>48630</v>
      </c>
      <c r="G159" s="843">
        <v>10000000</v>
      </c>
      <c r="H159" s="852">
        <v>4.55</v>
      </c>
    </row>
    <row r="160" spans="1:8">
      <c r="A160" s="845">
        <v>1032</v>
      </c>
      <c r="B160" s="846" t="s">
        <v>956</v>
      </c>
      <c r="C160" s="846" t="s">
        <v>957</v>
      </c>
      <c r="D160" s="840">
        <v>28.016438356164382</v>
      </c>
      <c r="E160" s="841">
        <v>38411</v>
      </c>
      <c r="F160" s="847">
        <v>48637</v>
      </c>
      <c r="G160" s="843">
        <v>10000000</v>
      </c>
      <c r="H160" s="848">
        <v>4.75</v>
      </c>
    </row>
    <row r="161" spans="1:8">
      <c r="A161" s="849">
        <v>1241</v>
      </c>
      <c r="B161" s="839" t="s">
        <v>956</v>
      </c>
      <c r="C161" s="839" t="s">
        <v>957</v>
      </c>
      <c r="D161" s="840">
        <v>12.15</v>
      </c>
      <c r="E161" s="850">
        <v>44264</v>
      </c>
      <c r="F161" s="851">
        <v>48699</v>
      </c>
      <c r="G161" s="843">
        <v>13318500</v>
      </c>
      <c r="H161" s="852">
        <v>1.1200000000000001</v>
      </c>
    </row>
    <row r="162" spans="1:8">
      <c r="A162" s="838">
        <v>1026</v>
      </c>
      <c r="B162" s="839" t="s">
        <v>956</v>
      </c>
      <c r="C162" s="839" t="s">
        <v>957</v>
      </c>
      <c r="D162" s="840">
        <v>28.608219178082191</v>
      </c>
      <c r="E162" s="841">
        <v>38316</v>
      </c>
      <c r="F162" s="842">
        <v>48758</v>
      </c>
      <c r="G162" s="843">
        <v>20000000</v>
      </c>
      <c r="H162" s="844">
        <v>4.5999999999999996</v>
      </c>
    </row>
    <row r="163" spans="1:8">
      <c r="A163" s="838">
        <v>1002515</v>
      </c>
      <c r="B163" s="839" t="s">
        <v>961</v>
      </c>
      <c r="C163" s="839" t="s">
        <v>962</v>
      </c>
      <c r="D163" s="840">
        <v>35.024657534246572</v>
      </c>
      <c r="E163" s="841">
        <v>36080</v>
      </c>
      <c r="F163" s="842">
        <v>48864</v>
      </c>
      <c r="G163" s="843">
        <v>10000000</v>
      </c>
      <c r="H163" s="844">
        <v>4.5</v>
      </c>
    </row>
    <row r="164" spans="1:8">
      <c r="A164" s="853">
        <v>1900000049</v>
      </c>
      <c r="B164" s="839" t="s">
        <v>956</v>
      </c>
      <c r="C164" s="839" t="s">
        <v>960</v>
      </c>
      <c r="D164" s="840">
        <v>34.024657534246572</v>
      </c>
      <c r="E164" s="841">
        <v>36462</v>
      </c>
      <c r="F164" s="842">
        <v>48881</v>
      </c>
      <c r="G164" s="843">
        <v>10000000</v>
      </c>
      <c r="H164" s="848">
        <v>4.625</v>
      </c>
    </row>
    <row r="165" spans="1:8">
      <c r="A165" s="849">
        <v>1034</v>
      </c>
      <c r="B165" s="839" t="s">
        <v>956</v>
      </c>
      <c r="C165" s="839" t="s">
        <v>957</v>
      </c>
      <c r="D165" s="840">
        <v>29.019178082191782</v>
      </c>
      <c r="E165" s="850">
        <v>38422</v>
      </c>
      <c r="F165" s="851">
        <v>49014</v>
      </c>
      <c r="G165" s="843">
        <v>10000000</v>
      </c>
      <c r="H165" s="852">
        <v>4.8</v>
      </c>
    </row>
    <row r="166" spans="1:8">
      <c r="A166" s="849">
        <v>1035</v>
      </c>
      <c r="B166" s="839" t="s">
        <v>956</v>
      </c>
      <c r="C166" s="839" t="s">
        <v>957</v>
      </c>
      <c r="D166" s="840">
        <v>29.019178082191782</v>
      </c>
      <c r="E166" s="850">
        <v>38426</v>
      </c>
      <c r="F166" s="851">
        <v>49018</v>
      </c>
      <c r="G166" s="843">
        <v>20000000</v>
      </c>
      <c r="H166" s="852">
        <v>4.9000000000000004</v>
      </c>
    </row>
    <row r="167" spans="1:8">
      <c r="A167" s="849">
        <v>1036</v>
      </c>
      <c r="B167" s="839" t="s">
        <v>956</v>
      </c>
      <c r="C167" s="839" t="s">
        <v>957</v>
      </c>
      <c r="D167" s="840">
        <v>13.087671232876712</v>
      </c>
      <c r="E167" s="850">
        <v>44258</v>
      </c>
      <c r="F167" s="851">
        <v>49035</v>
      </c>
      <c r="G167" s="843">
        <v>20000000</v>
      </c>
      <c r="H167" s="852">
        <v>1.21</v>
      </c>
    </row>
    <row r="168" spans="1:8">
      <c r="A168" s="849">
        <v>1039</v>
      </c>
      <c r="B168" s="839" t="s">
        <v>956</v>
      </c>
      <c r="C168" s="839" t="s">
        <v>957</v>
      </c>
      <c r="D168" s="840">
        <v>29.271232876712329</v>
      </c>
      <c r="E168" s="850">
        <v>38441</v>
      </c>
      <c r="F168" s="851">
        <v>49125</v>
      </c>
      <c r="G168" s="843">
        <v>10000000</v>
      </c>
      <c r="H168" s="852">
        <v>4.8500000000000005</v>
      </c>
    </row>
    <row r="169" spans="1:8">
      <c r="A169" s="853">
        <v>1900000025</v>
      </c>
      <c r="B169" s="839" t="s">
        <v>956</v>
      </c>
      <c r="C169" s="839" t="s">
        <v>960</v>
      </c>
      <c r="D169" s="840">
        <v>35.027397260273972</v>
      </c>
      <c r="E169" s="841">
        <v>36343</v>
      </c>
      <c r="F169" s="842">
        <v>49128</v>
      </c>
      <c r="G169" s="843">
        <v>5000000</v>
      </c>
      <c r="H169" s="848">
        <v>4.75</v>
      </c>
    </row>
    <row r="170" spans="1:8">
      <c r="A170" s="853">
        <v>1037</v>
      </c>
      <c r="B170" s="839" t="s">
        <v>956</v>
      </c>
      <c r="C170" s="839" t="s">
        <v>957</v>
      </c>
      <c r="D170" s="840">
        <v>29.424657534246574</v>
      </c>
      <c r="E170" s="841">
        <v>38433</v>
      </c>
      <c r="F170" s="842">
        <v>49173</v>
      </c>
      <c r="G170" s="843">
        <v>20000000</v>
      </c>
      <c r="H170" s="848">
        <v>4.8500000000000005</v>
      </c>
    </row>
    <row r="171" spans="1:8">
      <c r="A171" s="838">
        <v>1040</v>
      </c>
      <c r="B171" s="839" t="s">
        <v>956</v>
      </c>
      <c r="C171" s="839" t="s">
        <v>957</v>
      </c>
      <c r="D171" s="840">
        <v>29.520547945205479</v>
      </c>
      <c r="E171" s="841">
        <v>38442</v>
      </c>
      <c r="F171" s="842">
        <v>49217</v>
      </c>
      <c r="G171" s="843">
        <v>7900000</v>
      </c>
      <c r="H171" s="844">
        <v>4.8500000000000005</v>
      </c>
    </row>
    <row r="172" spans="1:8">
      <c r="A172" s="853">
        <v>1036</v>
      </c>
      <c r="B172" s="839" t="s">
        <v>956</v>
      </c>
      <c r="C172" s="839" t="s">
        <v>957</v>
      </c>
      <c r="D172" s="840">
        <v>30.016438356164382</v>
      </c>
      <c r="E172" s="841">
        <v>38429</v>
      </c>
      <c r="F172" s="842">
        <v>49385</v>
      </c>
      <c r="G172" s="843">
        <v>21500000</v>
      </c>
      <c r="H172" s="848">
        <v>4.8</v>
      </c>
    </row>
    <row r="173" spans="1:8" ht="15" customHeight="1">
      <c r="A173" s="845">
        <v>1037</v>
      </c>
      <c r="B173" s="846" t="s">
        <v>956</v>
      </c>
      <c r="C173" s="846" t="s">
        <v>957</v>
      </c>
      <c r="D173" s="840">
        <v>14.161643835616438</v>
      </c>
      <c r="E173" s="841">
        <v>44260</v>
      </c>
      <c r="F173" s="847">
        <v>49429</v>
      </c>
      <c r="G173" s="843">
        <v>20000000</v>
      </c>
      <c r="H173" s="848">
        <v>1.19</v>
      </c>
    </row>
    <row r="174" spans="1:8">
      <c r="A174" s="849">
        <v>1047</v>
      </c>
      <c r="B174" s="839" t="s">
        <v>956</v>
      </c>
      <c r="C174" s="839" t="s">
        <v>957</v>
      </c>
      <c r="D174" s="840">
        <v>29.602739726027398</v>
      </c>
      <c r="E174" s="850">
        <v>38625</v>
      </c>
      <c r="F174" s="851">
        <v>49430</v>
      </c>
      <c r="G174" s="843">
        <v>31000000</v>
      </c>
      <c r="H174" s="852">
        <v>4.3999999999999995</v>
      </c>
    </row>
    <row r="175" spans="1:8">
      <c r="A175" s="849">
        <v>1049</v>
      </c>
      <c r="B175" s="839" t="s">
        <v>956</v>
      </c>
      <c r="C175" s="839" t="s">
        <v>957</v>
      </c>
      <c r="D175" s="840">
        <v>30.602739726027398</v>
      </c>
      <c r="E175" s="850">
        <v>38383</v>
      </c>
      <c r="F175" s="851">
        <v>49553</v>
      </c>
      <c r="G175" s="843">
        <v>5000000</v>
      </c>
      <c r="H175" s="852">
        <v>4.5</v>
      </c>
    </row>
    <row r="176" spans="1:8">
      <c r="A176" s="838">
        <v>7000458934</v>
      </c>
      <c r="B176" s="839" t="s">
        <v>958</v>
      </c>
      <c r="C176" s="839" t="s">
        <v>959</v>
      </c>
      <c r="D176" s="840">
        <v>49.558904109589044</v>
      </c>
      <c r="E176" s="841">
        <v>31498</v>
      </c>
      <c r="F176" s="842">
        <v>49587</v>
      </c>
      <c r="G176" s="843">
        <v>37930.120000000003</v>
      </c>
      <c r="H176" s="844">
        <v>9.25</v>
      </c>
    </row>
    <row r="177" spans="1:8" ht="15" customHeight="1">
      <c r="A177" s="845">
        <v>900002513</v>
      </c>
      <c r="B177" s="846" t="s">
        <v>961</v>
      </c>
      <c r="C177" s="846" t="s">
        <v>960</v>
      </c>
      <c r="D177" s="840">
        <v>37.032876712328765</v>
      </c>
      <c r="E177" s="841">
        <v>36080</v>
      </c>
      <c r="F177" s="847">
        <v>49597</v>
      </c>
      <c r="G177" s="843">
        <v>2500000</v>
      </c>
      <c r="H177" s="848">
        <v>4.5</v>
      </c>
    </row>
    <row r="178" spans="1:8">
      <c r="A178" s="838">
        <v>1050</v>
      </c>
      <c r="B178" s="839" t="s">
        <v>956</v>
      </c>
      <c r="C178" s="839" t="s">
        <v>957</v>
      </c>
      <c r="D178" s="840">
        <v>29.93972602739726</v>
      </c>
      <c r="E178" s="841">
        <v>38686</v>
      </c>
      <c r="F178" s="842">
        <v>49614</v>
      </c>
      <c r="G178" s="843">
        <v>12000000</v>
      </c>
      <c r="H178" s="844">
        <v>4.25</v>
      </c>
    </row>
    <row r="179" spans="1:8">
      <c r="A179" s="849">
        <v>1209</v>
      </c>
      <c r="B179" s="839" t="s">
        <v>956</v>
      </c>
      <c r="C179" s="839" t="s">
        <v>957</v>
      </c>
      <c r="D179" s="840">
        <v>16.438356164383563</v>
      </c>
      <c r="E179" s="850">
        <v>43780</v>
      </c>
      <c r="F179" s="851">
        <v>49780</v>
      </c>
      <c r="G179" s="843">
        <v>20000000</v>
      </c>
      <c r="H179" s="852">
        <v>1.22</v>
      </c>
    </row>
    <row r="180" spans="1:8">
      <c r="A180" s="838">
        <v>1101</v>
      </c>
      <c r="B180" s="839" t="s">
        <v>956</v>
      </c>
      <c r="C180" s="839" t="s">
        <v>957</v>
      </c>
      <c r="D180" s="840">
        <v>26.994520547945207</v>
      </c>
      <c r="E180" s="841">
        <v>40084</v>
      </c>
      <c r="F180" s="842">
        <v>49937</v>
      </c>
      <c r="G180" s="843">
        <v>20000000</v>
      </c>
      <c r="H180" s="844">
        <v>4.3099999999999996</v>
      </c>
    </row>
    <row r="181" spans="1:8">
      <c r="A181" s="838">
        <v>1062</v>
      </c>
      <c r="B181" s="839" t="s">
        <v>956</v>
      </c>
      <c r="C181" s="839" t="s">
        <v>957</v>
      </c>
      <c r="D181" s="840">
        <v>29.027397260273972</v>
      </c>
      <c r="E181" s="841">
        <v>39470</v>
      </c>
      <c r="F181" s="842">
        <v>50065</v>
      </c>
      <c r="G181" s="843">
        <v>10000000</v>
      </c>
      <c r="H181" s="844">
        <v>4.46</v>
      </c>
    </row>
    <row r="182" spans="1:8">
      <c r="A182" s="838">
        <v>1207</v>
      </c>
      <c r="B182" s="839" t="s">
        <v>956</v>
      </c>
      <c r="C182" s="839" t="s">
        <v>957</v>
      </c>
      <c r="D182" s="840">
        <v>17.432876712328767</v>
      </c>
      <c r="E182" s="841">
        <v>43774</v>
      </c>
      <c r="F182" s="842">
        <v>50137</v>
      </c>
      <c r="G182" s="843">
        <v>20000000</v>
      </c>
      <c r="H182" s="844">
        <v>1.1499999999999999</v>
      </c>
    </row>
    <row r="183" spans="1:8">
      <c r="A183" s="849">
        <v>1102</v>
      </c>
      <c r="B183" s="839" t="s">
        <v>956</v>
      </c>
      <c r="C183" s="839" t="s">
        <v>957</v>
      </c>
      <c r="D183" s="840">
        <v>27.964383561643835</v>
      </c>
      <c r="E183" s="850">
        <v>40107</v>
      </c>
      <c r="F183" s="851">
        <v>50314</v>
      </c>
      <c r="G183" s="843">
        <v>10000000</v>
      </c>
      <c r="H183" s="852">
        <v>4.2799999999999994</v>
      </c>
    </row>
    <row r="184" spans="1:8" ht="15" customHeight="1">
      <c r="A184" s="845">
        <v>7000464213</v>
      </c>
      <c r="B184" s="846" t="s">
        <v>958</v>
      </c>
      <c r="C184" s="846" t="s">
        <v>959</v>
      </c>
      <c r="D184" s="840">
        <v>49.564383561643837</v>
      </c>
      <c r="E184" s="841">
        <v>32227</v>
      </c>
      <c r="F184" s="847">
        <v>50318</v>
      </c>
      <c r="G184" s="843">
        <v>93090.52</v>
      </c>
      <c r="H184" s="848">
        <v>9.125</v>
      </c>
    </row>
    <row r="185" spans="1:8" ht="15" customHeight="1">
      <c r="A185" s="845">
        <v>1063</v>
      </c>
      <c r="B185" s="846" t="s">
        <v>956</v>
      </c>
      <c r="C185" s="846" t="s">
        <v>957</v>
      </c>
      <c r="D185" s="840">
        <v>29.898630136986302</v>
      </c>
      <c r="E185" s="856">
        <v>39476</v>
      </c>
      <c r="F185" s="847">
        <v>50389</v>
      </c>
      <c r="G185" s="843">
        <v>10000000</v>
      </c>
      <c r="H185" s="848">
        <v>4.4799999999999995</v>
      </c>
    </row>
    <row r="186" spans="1:8">
      <c r="A186" s="849">
        <v>1137</v>
      </c>
      <c r="B186" s="839" t="s">
        <v>956</v>
      </c>
      <c r="C186" s="839" t="s">
        <v>957</v>
      </c>
      <c r="D186" s="840">
        <v>24.720547945205478</v>
      </c>
      <c r="E186" s="850">
        <v>41473</v>
      </c>
      <c r="F186" s="851">
        <v>50496</v>
      </c>
      <c r="G186" s="843">
        <v>20000000</v>
      </c>
      <c r="H186" s="852">
        <v>3.53</v>
      </c>
    </row>
    <row r="187" spans="1:8">
      <c r="A187" s="838">
        <v>1214</v>
      </c>
      <c r="B187" s="839" t="s">
        <v>956</v>
      </c>
      <c r="C187" s="839" t="s">
        <v>957</v>
      </c>
      <c r="D187" s="840">
        <v>18.336986301369862</v>
      </c>
      <c r="E187" s="841">
        <v>43847</v>
      </c>
      <c r="F187" s="842">
        <v>50540</v>
      </c>
      <c r="G187" s="843">
        <v>25000000</v>
      </c>
      <c r="H187" s="844">
        <v>1.26</v>
      </c>
    </row>
    <row r="188" spans="1:8">
      <c r="A188" s="849">
        <v>7000453331</v>
      </c>
      <c r="B188" s="839" t="s">
        <v>958</v>
      </c>
      <c r="C188" s="839" t="s">
        <v>959</v>
      </c>
      <c r="D188" s="840">
        <v>54.909589041095892</v>
      </c>
      <c r="E188" s="850">
        <v>30641</v>
      </c>
      <c r="F188" s="851">
        <v>50683</v>
      </c>
      <c r="G188" s="843">
        <v>75860.240000000005</v>
      </c>
      <c r="H188" s="852">
        <v>10.125</v>
      </c>
    </row>
    <row r="189" spans="1:8">
      <c r="A189" s="838">
        <v>1211</v>
      </c>
      <c r="B189" s="839" t="s">
        <v>956</v>
      </c>
      <c r="C189" s="839" t="s">
        <v>957</v>
      </c>
      <c r="D189" s="840">
        <v>19.358904109589041</v>
      </c>
      <c r="E189" s="841">
        <v>43809</v>
      </c>
      <c r="F189" s="842">
        <v>50875</v>
      </c>
      <c r="G189" s="843">
        <v>20000000</v>
      </c>
      <c r="H189" s="844">
        <v>1.35</v>
      </c>
    </row>
    <row r="190" spans="1:8">
      <c r="A190" s="838">
        <v>1215</v>
      </c>
      <c r="B190" s="839" t="s">
        <v>956</v>
      </c>
      <c r="C190" s="839" t="s">
        <v>957</v>
      </c>
      <c r="D190" s="840">
        <v>19.336986301369862</v>
      </c>
      <c r="E190" s="841">
        <v>43852</v>
      </c>
      <c r="F190" s="842">
        <v>50910</v>
      </c>
      <c r="G190" s="843">
        <v>20000000</v>
      </c>
      <c r="H190" s="844">
        <v>1.25</v>
      </c>
    </row>
    <row r="191" spans="1:8">
      <c r="A191" s="849">
        <v>1220</v>
      </c>
      <c r="B191" s="839" t="s">
        <v>956</v>
      </c>
      <c r="C191" s="839" t="s">
        <v>957</v>
      </c>
      <c r="D191" s="840">
        <v>20.175342465753424</v>
      </c>
      <c r="E191" s="850">
        <v>43872</v>
      </c>
      <c r="F191" s="851">
        <v>51236</v>
      </c>
      <c r="G191" s="843">
        <v>20000000</v>
      </c>
      <c r="H191" s="852">
        <v>1.19</v>
      </c>
    </row>
    <row r="192" spans="1:8">
      <c r="A192" s="849">
        <v>1054</v>
      </c>
      <c r="B192" s="839" t="s">
        <v>956</v>
      </c>
      <c r="C192" s="839" t="s">
        <v>957</v>
      </c>
      <c r="D192" s="840">
        <v>35.030136986301372</v>
      </c>
      <c r="E192" s="850">
        <v>38776</v>
      </c>
      <c r="F192" s="851">
        <v>51562</v>
      </c>
      <c r="G192" s="843">
        <v>7000000</v>
      </c>
      <c r="H192" s="852">
        <v>3.95</v>
      </c>
    </row>
    <row r="193" spans="1:8">
      <c r="A193" s="838">
        <v>7000451995</v>
      </c>
      <c r="B193" s="839" t="s">
        <v>958</v>
      </c>
      <c r="C193" s="839" t="s">
        <v>959</v>
      </c>
      <c r="D193" s="840">
        <v>58.005479452054793</v>
      </c>
      <c r="E193" s="841">
        <v>30424</v>
      </c>
      <c r="F193" s="842">
        <v>51596</v>
      </c>
      <c r="G193" s="843">
        <v>56895.18</v>
      </c>
      <c r="H193" s="844">
        <v>10.25</v>
      </c>
    </row>
    <row r="194" spans="1:8">
      <c r="A194" s="849">
        <v>9000451995</v>
      </c>
      <c r="B194" s="839" t="s">
        <v>958</v>
      </c>
      <c r="C194" s="839" t="s">
        <v>960</v>
      </c>
      <c r="D194" s="840">
        <v>58.032876712328765</v>
      </c>
      <c r="E194" s="850">
        <v>30424</v>
      </c>
      <c r="F194" s="851">
        <v>51606</v>
      </c>
      <c r="G194" s="843">
        <v>53702.15</v>
      </c>
      <c r="H194" s="852">
        <v>10.25</v>
      </c>
    </row>
    <row r="195" spans="1:8">
      <c r="A195" s="849">
        <v>1218</v>
      </c>
      <c r="B195" s="839" t="s">
        <v>956</v>
      </c>
      <c r="C195" s="839" t="s">
        <v>957</v>
      </c>
      <c r="D195" s="840">
        <v>21.24931506849315</v>
      </c>
      <c r="E195" s="850">
        <v>43865</v>
      </c>
      <c r="F195" s="851">
        <v>51621</v>
      </c>
      <c r="G195" s="843">
        <v>20000000</v>
      </c>
      <c r="H195" s="852">
        <v>1.18</v>
      </c>
    </row>
    <row r="196" spans="1:8">
      <c r="A196" s="838">
        <v>1221</v>
      </c>
      <c r="B196" s="839" t="s">
        <v>956</v>
      </c>
      <c r="C196" s="839" t="s">
        <v>957</v>
      </c>
      <c r="D196" s="840">
        <v>22.13150684931507</v>
      </c>
      <c r="E196" s="841">
        <v>43908</v>
      </c>
      <c r="F196" s="842">
        <v>51986</v>
      </c>
      <c r="G196" s="843">
        <v>20000000</v>
      </c>
      <c r="H196" s="844">
        <v>0.99</v>
      </c>
    </row>
    <row r="197" spans="1:8">
      <c r="A197" s="838">
        <v>7000452318</v>
      </c>
      <c r="B197" s="839" t="s">
        <v>958</v>
      </c>
      <c r="C197" s="839" t="s">
        <v>959</v>
      </c>
      <c r="D197" s="840">
        <v>59.372602739726027</v>
      </c>
      <c r="E197" s="841">
        <v>30473</v>
      </c>
      <c r="F197" s="842">
        <v>52144</v>
      </c>
      <c r="G197" s="843">
        <v>75860.240000000005</v>
      </c>
      <c r="H197" s="844">
        <v>10.375</v>
      </c>
    </row>
    <row r="198" spans="1:8">
      <c r="A198" s="838">
        <v>9000452318</v>
      </c>
      <c r="B198" s="839" t="s">
        <v>958</v>
      </c>
      <c r="C198" s="839" t="s">
        <v>960</v>
      </c>
      <c r="D198" s="840">
        <v>59.4</v>
      </c>
      <c r="E198" s="841">
        <v>30473</v>
      </c>
      <c r="F198" s="842">
        <v>52154</v>
      </c>
      <c r="G198" s="843">
        <v>71602.87</v>
      </c>
      <c r="H198" s="844">
        <v>10.375</v>
      </c>
    </row>
    <row r="199" spans="1:8">
      <c r="A199" s="838">
        <v>1064</v>
      </c>
      <c r="B199" s="839" t="s">
        <v>956</v>
      </c>
      <c r="C199" s="839" t="s">
        <v>957</v>
      </c>
      <c r="D199" s="840">
        <v>34.857534246575341</v>
      </c>
      <c r="E199" s="841">
        <v>39478</v>
      </c>
      <c r="F199" s="842">
        <v>52201</v>
      </c>
      <c r="G199" s="843">
        <v>10000000</v>
      </c>
      <c r="H199" s="844">
        <v>4.4799999999999995</v>
      </c>
    </row>
    <row r="200" spans="1:8" ht="12.75" customHeight="1">
      <c r="A200" s="838">
        <v>1217</v>
      </c>
      <c r="B200" s="839" t="s">
        <v>956</v>
      </c>
      <c r="C200" s="839" t="s">
        <v>957</v>
      </c>
      <c r="D200" s="840">
        <v>24.145205479452056</v>
      </c>
      <c r="E200" s="841">
        <v>43858</v>
      </c>
      <c r="F200" s="842">
        <v>52671</v>
      </c>
      <c r="G200" s="843">
        <v>20000000</v>
      </c>
      <c r="H200" s="844">
        <v>1.24</v>
      </c>
    </row>
    <row r="201" spans="1:8" ht="12.75" customHeight="1">
      <c r="A201" s="849">
        <v>1216</v>
      </c>
      <c r="B201" s="839" t="s">
        <v>956</v>
      </c>
      <c r="C201" s="839" t="s">
        <v>957</v>
      </c>
      <c r="D201" s="840">
        <v>24.273972602739725</v>
      </c>
      <c r="E201" s="850">
        <v>43857</v>
      </c>
      <c r="F201" s="851">
        <v>52717</v>
      </c>
      <c r="G201" s="843">
        <v>20000000</v>
      </c>
      <c r="H201" s="852">
        <v>1.25</v>
      </c>
    </row>
    <row r="202" spans="1:8">
      <c r="A202" s="838">
        <v>1221</v>
      </c>
      <c r="B202" s="839" t="s">
        <v>956</v>
      </c>
      <c r="C202" s="839" t="s">
        <v>957</v>
      </c>
      <c r="D202" s="840">
        <v>25.887671232876713</v>
      </c>
      <c r="E202" s="841">
        <v>43908</v>
      </c>
      <c r="F202" s="842">
        <v>53357</v>
      </c>
      <c r="G202" s="843">
        <v>20000000</v>
      </c>
      <c r="H202" s="844">
        <v>1</v>
      </c>
    </row>
    <row r="203" spans="1:8" ht="12.75" customHeight="1">
      <c r="A203" s="838">
        <v>1053</v>
      </c>
      <c r="B203" s="839" t="s">
        <v>956</v>
      </c>
      <c r="C203" s="839" t="s">
        <v>957</v>
      </c>
      <c r="D203" s="840">
        <v>40.032876712328765</v>
      </c>
      <c r="E203" s="841">
        <v>38771</v>
      </c>
      <c r="F203" s="842">
        <v>53383</v>
      </c>
      <c r="G203" s="843">
        <v>10000000</v>
      </c>
      <c r="H203" s="844">
        <v>3.95</v>
      </c>
    </row>
    <row r="204" spans="1:8">
      <c r="A204" s="838">
        <v>1056</v>
      </c>
      <c r="B204" s="839" t="s">
        <v>956</v>
      </c>
      <c r="C204" s="839" t="s">
        <v>957</v>
      </c>
      <c r="D204" s="840">
        <v>40.145205479452052</v>
      </c>
      <c r="E204" s="841">
        <v>38792</v>
      </c>
      <c r="F204" s="842">
        <v>53445</v>
      </c>
      <c r="G204" s="843">
        <v>14400000</v>
      </c>
      <c r="H204" s="844">
        <v>4.1000000000000005</v>
      </c>
    </row>
    <row r="205" spans="1:8">
      <c r="A205" s="838">
        <v>1061</v>
      </c>
      <c r="B205" s="839" t="s">
        <v>956</v>
      </c>
      <c r="C205" s="839" t="s">
        <v>957</v>
      </c>
      <c r="D205" s="840">
        <v>40.030136986301372</v>
      </c>
      <c r="E205" s="841">
        <v>39171</v>
      </c>
      <c r="F205" s="842">
        <v>53782</v>
      </c>
      <c r="G205" s="843">
        <v>15000000</v>
      </c>
      <c r="H205" s="844">
        <v>4.5</v>
      </c>
    </row>
    <row r="206" spans="1:8">
      <c r="A206" s="838">
        <v>1057</v>
      </c>
      <c r="B206" s="839" t="s">
        <v>956</v>
      </c>
      <c r="C206" s="839" t="s">
        <v>957</v>
      </c>
      <c r="D206" s="840">
        <v>41.027397260273972</v>
      </c>
      <c r="E206" s="841">
        <v>38860</v>
      </c>
      <c r="F206" s="842">
        <v>53835</v>
      </c>
      <c r="G206" s="843">
        <v>15000000</v>
      </c>
      <c r="H206" s="844">
        <v>4.2</v>
      </c>
    </row>
    <row r="207" spans="1:8">
      <c r="A207" s="838">
        <v>1219</v>
      </c>
      <c r="B207" s="839" t="s">
        <v>956</v>
      </c>
      <c r="C207" s="839" t="s">
        <v>957</v>
      </c>
      <c r="D207" s="840">
        <v>28.252054794520546</v>
      </c>
      <c r="E207" s="841">
        <v>43866</v>
      </c>
      <c r="F207" s="842">
        <v>54178</v>
      </c>
      <c r="G207" s="843">
        <v>20000000</v>
      </c>
      <c r="H207" s="844">
        <v>1.18</v>
      </c>
    </row>
    <row r="208" spans="1:8">
      <c r="A208" s="838">
        <v>1058</v>
      </c>
      <c r="B208" s="839" t="s">
        <v>956</v>
      </c>
      <c r="C208" s="839" t="s">
        <v>957</v>
      </c>
      <c r="D208" s="840">
        <v>42.030136986301372</v>
      </c>
      <c r="E208" s="841">
        <v>38862</v>
      </c>
      <c r="F208" s="842">
        <v>54203</v>
      </c>
      <c r="G208" s="843">
        <v>10000000</v>
      </c>
      <c r="H208" s="844">
        <v>4.25</v>
      </c>
    </row>
    <row r="209" spans="1:8">
      <c r="A209" s="838">
        <v>1210</v>
      </c>
      <c r="B209" s="839" t="s">
        <v>956</v>
      </c>
      <c r="C209" s="839" t="s">
        <v>957</v>
      </c>
      <c r="D209" s="840">
        <v>30.301369863013697</v>
      </c>
      <c r="E209" s="841">
        <v>43802</v>
      </c>
      <c r="F209" s="842">
        <v>54862</v>
      </c>
      <c r="G209" s="843">
        <v>20000000</v>
      </c>
      <c r="H209" s="844">
        <v>1.33</v>
      </c>
    </row>
    <row r="210" spans="1:8">
      <c r="A210" s="838">
        <v>1052</v>
      </c>
      <c r="B210" s="839" t="s">
        <v>956</v>
      </c>
      <c r="C210" s="839" t="s">
        <v>957</v>
      </c>
      <c r="D210" s="840">
        <v>45.032876712328765</v>
      </c>
      <c r="E210" s="841">
        <v>38743</v>
      </c>
      <c r="F210" s="842">
        <v>55180</v>
      </c>
      <c r="G210" s="843">
        <v>17000000</v>
      </c>
      <c r="H210" s="844">
        <v>3.6999999999999997</v>
      </c>
    </row>
    <row r="211" spans="1:8">
      <c r="A211" s="838">
        <v>1223</v>
      </c>
      <c r="B211" s="839" t="s">
        <v>956</v>
      </c>
      <c r="C211" s="839" t="s">
        <v>957</v>
      </c>
      <c r="D211" s="840">
        <v>30.890410958904109</v>
      </c>
      <c r="E211" s="841">
        <v>43908</v>
      </c>
      <c r="F211" s="842">
        <v>55183</v>
      </c>
      <c r="G211" s="843">
        <v>19312000</v>
      </c>
      <c r="H211" s="844">
        <v>0.96</v>
      </c>
    </row>
    <row r="212" spans="1:8" ht="15" customHeight="1">
      <c r="A212" s="845">
        <v>1055</v>
      </c>
      <c r="B212" s="846" t="s">
        <v>956</v>
      </c>
      <c r="C212" s="846" t="s">
        <v>957</v>
      </c>
      <c r="D212" s="840">
        <v>45.115068493150687</v>
      </c>
      <c r="E212" s="841">
        <v>38791</v>
      </c>
      <c r="F212" s="847">
        <v>55258</v>
      </c>
      <c r="G212" s="843">
        <v>20000000</v>
      </c>
      <c r="H212" s="848">
        <v>4.1000000000000005</v>
      </c>
    </row>
    <row r="213" spans="1:8" ht="12.75" customHeight="1">
      <c r="A213" s="849">
        <v>1059</v>
      </c>
      <c r="B213" s="839" t="s">
        <v>956</v>
      </c>
      <c r="C213" s="839" t="s">
        <v>957</v>
      </c>
      <c r="D213" s="840">
        <v>45.038356164383565</v>
      </c>
      <c r="E213" s="850">
        <v>39155</v>
      </c>
      <c r="F213" s="851">
        <v>55594</v>
      </c>
      <c r="G213" s="843">
        <v>15000000</v>
      </c>
      <c r="H213" s="852">
        <v>4.3499999999999996</v>
      </c>
    </row>
    <row r="214" spans="1:8">
      <c r="A214" s="838">
        <v>1060</v>
      </c>
      <c r="B214" s="839" t="s">
        <v>956</v>
      </c>
      <c r="C214" s="839" t="s">
        <v>957</v>
      </c>
      <c r="D214" s="840">
        <v>45.052054794520551</v>
      </c>
      <c r="E214" s="841">
        <v>39169</v>
      </c>
      <c r="F214" s="842">
        <v>55613</v>
      </c>
      <c r="G214" s="843">
        <v>14600000</v>
      </c>
      <c r="H214" s="844">
        <v>4.3999999999999995</v>
      </c>
    </row>
    <row r="215" spans="1:8">
      <c r="A215" s="853">
        <v>1069</v>
      </c>
      <c r="B215" s="839" t="s">
        <v>956</v>
      </c>
      <c r="C215" s="839" t="s">
        <v>957</v>
      </c>
      <c r="D215" s="840">
        <v>44.561643835616437</v>
      </c>
      <c r="E215" s="850">
        <v>39520</v>
      </c>
      <c r="F215" s="856">
        <v>55785</v>
      </c>
      <c r="G215" s="843">
        <v>12000000</v>
      </c>
      <c r="H215" s="844">
        <v>4.42</v>
      </c>
    </row>
    <row r="216" spans="1:8">
      <c r="A216" s="838">
        <v>1208</v>
      </c>
      <c r="B216" s="839" t="s">
        <v>956</v>
      </c>
      <c r="C216" s="839" t="s">
        <v>957</v>
      </c>
      <c r="D216" s="840">
        <v>34.336986301369862</v>
      </c>
      <c r="E216" s="841">
        <v>43776</v>
      </c>
      <c r="F216" s="842">
        <v>56309</v>
      </c>
      <c r="G216" s="843">
        <v>20000000</v>
      </c>
      <c r="H216" s="844">
        <v>1.33</v>
      </c>
    </row>
    <row r="217" spans="1:8">
      <c r="A217" s="838">
        <v>1153</v>
      </c>
      <c r="B217" s="839" t="s">
        <v>956</v>
      </c>
      <c r="C217" s="839" t="s">
        <v>957</v>
      </c>
      <c r="D217" s="840">
        <v>40.178082191780824</v>
      </c>
      <c r="E217" s="841">
        <v>42013</v>
      </c>
      <c r="F217" s="842">
        <v>56678</v>
      </c>
      <c r="G217" s="843">
        <v>15000000</v>
      </c>
      <c r="H217" s="844">
        <v>2.4500000000000002</v>
      </c>
    </row>
    <row r="218" spans="1:8" ht="15" customHeight="1">
      <c r="A218" s="853">
        <v>1213</v>
      </c>
      <c r="B218" s="839" t="s">
        <v>956</v>
      </c>
      <c r="C218" s="839" t="s">
        <v>957</v>
      </c>
      <c r="D218" s="840">
        <v>35.243835616438353</v>
      </c>
      <c r="E218" s="850">
        <v>43840</v>
      </c>
      <c r="F218" s="856">
        <v>56704</v>
      </c>
      <c r="G218" s="843">
        <v>20000000</v>
      </c>
      <c r="H218" s="844">
        <v>1.3</v>
      </c>
    </row>
    <row r="219" spans="1:8">
      <c r="A219" s="838">
        <v>1154</v>
      </c>
      <c r="B219" s="839" t="s">
        <v>956</v>
      </c>
      <c r="C219" s="839" t="s">
        <v>957</v>
      </c>
      <c r="D219" s="840">
        <v>40.720547945205482</v>
      </c>
      <c r="E219" s="841">
        <v>42024</v>
      </c>
      <c r="F219" s="842">
        <v>56887</v>
      </c>
      <c r="G219" s="843">
        <v>15000000</v>
      </c>
      <c r="H219" s="844">
        <v>2.2999999999999998</v>
      </c>
    </row>
    <row r="220" spans="1:8" ht="12.75" customHeight="1">
      <c r="A220" s="845">
        <v>1212</v>
      </c>
      <c r="B220" s="846" t="s">
        <v>956</v>
      </c>
      <c r="C220" s="846" t="s">
        <v>957</v>
      </c>
      <c r="D220" s="840">
        <v>36.260273972602739</v>
      </c>
      <c r="E220" s="841">
        <v>43819</v>
      </c>
      <c r="F220" s="847">
        <v>57054</v>
      </c>
      <c r="G220" s="843">
        <v>20000000</v>
      </c>
      <c r="H220" s="848">
        <v>1.31</v>
      </c>
    </row>
    <row r="221" spans="1:8" ht="15" customHeight="1">
      <c r="A221" s="838">
        <v>1068</v>
      </c>
      <c r="B221" s="839" t="s">
        <v>956</v>
      </c>
      <c r="C221" s="839" t="s">
        <v>957</v>
      </c>
      <c r="D221" s="840">
        <v>48.586301369863016</v>
      </c>
      <c r="E221" s="841">
        <v>39518</v>
      </c>
      <c r="F221" s="842">
        <v>57252</v>
      </c>
      <c r="G221" s="843">
        <v>20000000</v>
      </c>
      <c r="H221" s="844">
        <v>4.4400000000000004</v>
      </c>
    </row>
    <row r="222" spans="1:8">
      <c r="A222" s="838">
        <v>1072</v>
      </c>
      <c r="B222" s="839" t="s">
        <v>956</v>
      </c>
      <c r="C222" s="839" t="s">
        <v>957</v>
      </c>
      <c r="D222" s="840">
        <v>48.591780821917808</v>
      </c>
      <c r="E222" s="841">
        <v>39527</v>
      </c>
      <c r="F222" s="842">
        <v>57263</v>
      </c>
      <c r="G222" s="843">
        <v>15000000</v>
      </c>
      <c r="H222" s="844">
        <v>4.45</v>
      </c>
    </row>
    <row r="223" spans="1:8" ht="15" customHeight="1">
      <c r="A223" s="853">
        <v>1065</v>
      </c>
      <c r="B223" s="839" t="s">
        <v>956</v>
      </c>
      <c r="C223" s="839" t="s">
        <v>957</v>
      </c>
      <c r="D223" s="840">
        <v>49.038356164383565</v>
      </c>
      <c r="E223" s="850">
        <v>39505</v>
      </c>
      <c r="F223" s="856">
        <v>57404</v>
      </c>
      <c r="G223" s="843">
        <v>16500000</v>
      </c>
      <c r="H223" s="844">
        <v>4.5699999999999994</v>
      </c>
    </row>
    <row r="224" spans="1:8" ht="15" customHeight="1">
      <c r="A224" s="845">
        <v>1140</v>
      </c>
      <c r="B224" s="846" t="s">
        <v>956</v>
      </c>
      <c r="C224" s="846" t="s">
        <v>957</v>
      </c>
      <c r="D224" s="840">
        <v>43.558904109589044</v>
      </c>
      <c r="E224" s="841">
        <v>41536</v>
      </c>
      <c r="F224" s="847">
        <v>57435</v>
      </c>
      <c r="G224" s="843">
        <v>20000000</v>
      </c>
      <c r="H224" s="848">
        <v>3.73</v>
      </c>
    </row>
    <row r="225" spans="1:8" ht="15" customHeight="1">
      <c r="A225" s="853">
        <v>1066</v>
      </c>
      <c r="B225" s="839" t="s">
        <v>956</v>
      </c>
      <c r="C225" s="839" t="s">
        <v>957</v>
      </c>
      <c r="D225" s="840">
        <v>49.150684931506852</v>
      </c>
      <c r="E225" s="850">
        <v>39505</v>
      </c>
      <c r="F225" s="856">
        <v>57445</v>
      </c>
      <c r="G225" s="843">
        <v>5000000</v>
      </c>
      <c r="H225" s="844">
        <v>4.5699999999999994</v>
      </c>
    </row>
    <row r="226" spans="1:8" ht="15" customHeight="1">
      <c r="A226" s="853">
        <v>1078</v>
      </c>
      <c r="B226" s="839" t="s">
        <v>956</v>
      </c>
      <c r="C226" s="839" t="s">
        <v>957</v>
      </c>
      <c r="D226" s="840">
        <v>49.084931506849315</v>
      </c>
      <c r="E226" s="850">
        <v>39703</v>
      </c>
      <c r="F226" s="856">
        <v>57619</v>
      </c>
      <c r="G226" s="843">
        <v>35000000</v>
      </c>
      <c r="H226" s="844">
        <v>4.42</v>
      </c>
    </row>
    <row r="227" spans="1:8">
      <c r="A227" s="853">
        <v>1083</v>
      </c>
      <c r="B227" s="839" t="s">
        <v>956</v>
      </c>
      <c r="C227" s="839" t="s">
        <v>957</v>
      </c>
      <c r="D227" s="840">
        <v>49.041095890410958</v>
      </c>
      <c r="E227" s="850">
        <v>39780</v>
      </c>
      <c r="F227" s="856">
        <v>57680</v>
      </c>
      <c r="G227" s="843">
        <v>10000000</v>
      </c>
      <c r="H227" s="844">
        <v>4.2799999999999994</v>
      </c>
    </row>
    <row r="228" spans="1:8">
      <c r="A228" s="838">
        <v>1073</v>
      </c>
      <c r="B228" s="839" t="s">
        <v>956</v>
      </c>
      <c r="C228" s="839" t="s">
        <v>957</v>
      </c>
      <c r="D228" s="840">
        <v>49.830136986301369</v>
      </c>
      <c r="E228" s="841">
        <v>39527</v>
      </c>
      <c r="F228" s="842">
        <v>57715</v>
      </c>
      <c r="G228" s="843">
        <v>15000000</v>
      </c>
      <c r="H228" s="844">
        <v>4.45</v>
      </c>
    </row>
    <row r="229" spans="1:8" ht="12.75" customHeight="1">
      <c r="A229" s="845">
        <v>1071</v>
      </c>
      <c r="B229" s="846" t="s">
        <v>956</v>
      </c>
      <c r="C229" s="846" t="s">
        <v>957</v>
      </c>
      <c r="D229" s="840">
        <v>49.871232876712327</v>
      </c>
      <c r="E229" s="841">
        <v>39524</v>
      </c>
      <c r="F229" s="847">
        <v>57727</v>
      </c>
      <c r="G229" s="843">
        <v>15000000</v>
      </c>
      <c r="H229" s="848">
        <v>4.46</v>
      </c>
    </row>
    <row r="230" spans="1:8" ht="12.75" customHeight="1">
      <c r="A230" s="845">
        <v>1077</v>
      </c>
      <c r="B230" s="846" t="s">
        <v>956</v>
      </c>
      <c r="C230" s="846" t="s">
        <v>957</v>
      </c>
      <c r="D230" s="840">
        <v>49.531506849315072</v>
      </c>
      <c r="E230" s="856">
        <v>39692</v>
      </c>
      <c r="F230" s="847">
        <v>57771</v>
      </c>
      <c r="G230" s="843">
        <v>20000000</v>
      </c>
      <c r="H230" s="848">
        <v>4.42</v>
      </c>
    </row>
    <row r="231" spans="1:8">
      <c r="A231" s="853">
        <v>1067</v>
      </c>
      <c r="B231" s="839" t="s">
        <v>956</v>
      </c>
      <c r="C231" s="839" t="s">
        <v>957</v>
      </c>
      <c r="D231" s="840">
        <v>50.027397260273972</v>
      </c>
      <c r="E231" s="850">
        <v>39512</v>
      </c>
      <c r="F231" s="856">
        <v>57772</v>
      </c>
      <c r="G231" s="843">
        <v>15000000</v>
      </c>
      <c r="H231" s="844">
        <v>4.46</v>
      </c>
    </row>
    <row r="232" spans="1:8">
      <c r="A232" s="853">
        <v>1076</v>
      </c>
      <c r="B232" s="839" t="s">
        <v>956</v>
      </c>
      <c r="C232" s="839" t="s">
        <v>957</v>
      </c>
      <c r="D232" s="840">
        <v>49.624657534246573</v>
      </c>
      <c r="E232" s="850">
        <v>39661</v>
      </c>
      <c r="F232" s="856">
        <v>57774</v>
      </c>
      <c r="G232" s="843">
        <v>5000000</v>
      </c>
      <c r="H232" s="844">
        <v>4.4799999999999995</v>
      </c>
    </row>
    <row r="233" spans="1:8" ht="12.75" customHeight="1">
      <c r="A233" s="845">
        <v>1074</v>
      </c>
      <c r="B233" s="846" t="s">
        <v>956</v>
      </c>
      <c r="C233" s="846" t="s">
        <v>957</v>
      </c>
      <c r="D233" s="840">
        <v>50.030136986301372</v>
      </c>
      <c r="E233" s="841">
        <v>39597</v>
      </c>
      <c r="F233" s="847">
        <v>57858</v>
      </c>
      <c r="G233" s="843">
        <v>15000000</v>
      </c>
      <c r="H233" s="848">
        <v>4.49</v>
      </c>
    </row>
    <row r="234" spans="1:8" ht="12.75" customHeight="1">
      <c r="A234" s="845">
        <v>1081</v>
      </c>
      <c r="B234" s="846" t="s">
        <v>956</v>
      </c>
      <c r="C234" s="846" t="s">
        <v>957</v>
      </c>
      <c r="D234" s="840">
        <v>49.646575342465752</v>
      </c>
      <c r="E234" s="856">
        <v>39750</v>
      </c>
      <c r="F234" s="847">
        <v>57871</v>
      </c>
      <c r="G234" s="843">
        <v>10000000</v>
      </c>
      <c r="H234" s="848">
        <v>4.3900000000000006</v>
      </c>
    </row>
    <row r="235" spans="1:8">
      <c r="A235" s="838">
        <v>1075</v>
      </c>
      <c r="B235" s="839" t="s">
        <v>956</v>
      </c>
      <c r="C235" s="839" t="s">
        <v>957</v>
      </c>
      <c r="D235" s="840">
        <v>50.027397260273972</v>
      </c>
      <c r="E235" s="841">
        <v>39631</v>
      </c>
      <c r="F235" s="842">
        <v>57891</v>
      </c>
      <c r="G235" s="843">
        <v>30000000</v>
      </c>
      <c r="H235" s="844">
        <v>4.5199999999999996</v>
      </c>
    </row>
    <row r="236" spans="1:8">
      <c r="A236" s="853">
        <v>1082</v>
      </c>
      <c r="B236" s="839" t="s">
        <v>956</v>
      </c>
      <c r="C236" s="839" t="s">
        <v>957</v>
      </c>
      <c r="D236" s="840">
        <v>49.893150684931506</v>
      </c>
      <c r="E236" s="850">
        <v>39752</v>
      </c>
      <c r="F236" s="856">
        <v>57963</v>
      </c>
      <c r="G236" s="843">
        <v>25000000</v>
      </c>
      <c r="H236" s="844">
        <v>4.43</v>
      </c>
    </row>
    <row r="237" spans="1:8">
      <c r="A237" s="853">
        <v>1079</v>
      </c>
      <c r="B237" s="839" t="s">
        <v>956</v>
      </c>
      <c r="C237" s="839" t="s">
        <v>957</v>
      </c>
      <c r="D237" s="840">
        <v>49.972602739726028</v>
      </c>
      <c r="E237" s="850">
        <v>39743</v>
      </c>
      <c r="F237" s="856">
        <v>57983</v>
      </c>
      <c r="G237" s="843">
        <v>10000000</v>
      </c>
      <c r="H237" s="844">
        <v>4.47</v>
      </c>
    </row>
    <row r="238" spans="1:8">
      <c r="A238" s="853">
        <v>1144</v>
      </c>
      <c r="B238" s="839" t="s">
        <v>956</v>
      </c>
      <c r="C238" s="839" t="s">
        <v>957</v>
      </c>
      <c r="D238" s="840">
        <v>44.679452054794524</v>
      </c>
      <c r="E238" s="850">
        <v>41675</v>
      </c>
      <c r="F238" s="856">
        <v>57983</v>
      </c>
      <c r="G238" s="843">
        <v>20000000</v>
      </c>
      <c r="H238" s="844">
        <v>3.55</v>
      </c>
    </row>
    <row r="239" spans="1:8">
      <c r="A239" s="838">
        <v>1146</v>
      </c>
      <c r="B239" s="839" t="s">
        <v>956</v>
      </c>
      <c r="C239" s="839" t="s">
        <v>957</v>
      </c>
      <c r="D239" s="840">
        <v>45.227397260273975</v>
      </c>
      <c r="E239" s="841">
        <v>41687</v>
      </c>
      <c r="F239" s="842">
        <v>58195</v>
      </c>
      <c r="G239" s="843">
        <v>20000000</v>
      </c>
      <c r="H239" s="844">
        <v>3.62</v>
      </c>
    </row>
    <row r="240" spans="1:8">
      <c r="A240" s="859">
        <v>1145</v>
      </c>
      <c r="B240" s="839" t="s">
        <v>956</v>
      </c>
      <c r="C240" s="839" t="s">
        <v>957</v>
      </c>
      <c r="D240" s="840">
        <v>45.424657534246577</v>
      </c>
      <c r="E240" s="841">
        <v>41677</v>
      </c>
      <c r="F240" s="856">
        <v>58257</v>
      </c>
      <c r="G240" s="843">
        <v>20000000</v>
      </c>
      <c r="H240" s="844">
        <v>3.54</v>
      </c>
    </row>
    <row r="241" spans="1:8">
      <c r="A241" s="838">
        <v>1125</v>
      </c>
      <c r="B241" s="839" t="s">
        <v>956</v>
      </c>
      <c r="C241" s="839" t="s">
        <v>957</v>
      </c>
      <c r="D241" s="840">
        <v>49.038356164383565</v>
      </c>
      <c r="E241" s="841">
        <v>40613</v>
      </c>
      <c r="F241" s="842">
        <v>58512</v>
      </c>
      <c r="G241" s="843">
        <v>22945000</v>
      </c>
      <c r="H241" s="844">
        <v>4.43</v>
      </c>
    </row>
    <row r="242" spans="1:8">
      <c r="A242" s="838">
        <v>1126</v>
      </c>
      <c r="B242" s="839" t="s">
        <v>956</v>
      </c>
      <c r="C242" s="839" t="s">
        <v>957</v>
      </c>
      <c r="D242" s="840">
        <v>49.054794520547944</v>
      </c>
      <c r="E242" s="841">
        <v>40620</v>
      </c>
      <c r="F242" s="842">
        <v>58525</v>
      </c>
      <c r="G242" s="843">
        <v>15000000</v>
      </c>
      <c r="H242" s="844">
        <v>4.34</v>
      </c>
    </row>
    <row r="243" spans="1:8">
      <c r="A243" s="853">
        <v>1127</v>
      </c>
      <c r="B243" s="839" t="s">
        <v>956</v>
      </c>
      <c r="C243" s="839" t="s">
        <v>957</v>
      </c>
      <c r="D243" s="840">
        <v>49.054794520547944</v>
      </c>
      <c r="E243" s="850">
        <v>40626</v>
      </c>
      <c r="F243" s="856">
        <v>58531</v>
      </c>
      <c r="G243" s="843">
        <v>15000000</v>
      </c>
      <c r="H243" s="844">
        <v>4.37</v>
      </c>
    </row>
    <row r="244" spans="1:8">
      <c r="A244" s="838">
        <v>1147</v>
      </c>
      <c r="B244" s="839" t="s">
        <v>956</v>
      </c>
      <c r="C244" s="839" t="s">
        <v>957</v>
      </c>
      <c r="D244" s="840">
        <v>46.227397260273975</v>
      </c>
      <c r="E244" s="841">
        <v>41688</v>
      </c>
      <c r="F244" s="842">
        <v>58561</v>
      </c>
      <c r="G244" s="843">
        <v>20000000</v>
      </c>
      <c r="H244" s="844">
        <v>3.62</v>
      </c>
    </row>
    <row r="245" spans="1:8">
      <c r="A245" s="853">
        <v>1150</v>
      </c>
      <c r="B245" s="839" t="s">
        <v>956</v>
      </c>
      <c r="C245" s="839" t="s">
        <v>957</v>
      </c>
      <c r="D245" s="840">
        <v>46.18904109589041</v>
      </c>
      <c r="E245" s="850">
        <v>41703</v>
      </c>
      <c r="F245" s="856">
        <v>58562</v>
      </c>
      <c r="G245" s="843">
        <v>20000000</v>
      </c>
      <c r="H245" s="844">
        <v>3.52</v>
      </c>
    </row>
    <row r="246" spans="1:8" ht="12.75" customHeight="1">
      <c r="A246" s="838">
        <v>1152</v>
      </c>
      <c r="B246" s="839" t="s">
        <v>956</v>
      </c>
      <c r="C246" s="839" t="s">
        <v>957</v>
      </c>
      <c r="D246" s="840">
        <v>46.054794520547944</v>
      </c>
      <c r="E246" s="841">
        <v>41843</v>
      </c>
      <c r="F246" s="842">
        <v>58653</v>
      </c>
      <c r="G246" s="843">
        <v>30000000</v>
      </c>
      <c r="H246" s="844">
        <v>3.38</v>
      </c>
    </row>
    <row r="247" spans="1:8">
      <c r="A247" s="853">
        <v>1115</v>
      </c>
      <c r="B247" s="839" t="s">
        <v>956</v>
      </c>
      <c r="C247" s="839" t="s">
        <v>957</v>
      </c>
      <c r="D247" s="840">
        <v>49.926027397260277</v>
      </c>
      <c r="E247" s="850">
        <v>40492</v>
      </c>
      <c r="F247" s="856">
        <v>58715</v>
      </c>
      <c r="G247" s="843">
        <v>15000000</v>
      </c>
      <c r="H247" s="844">
        <v>4.2700000000000005</v>
      </c>
    </row>
    <row r="248" spans="1:8">
      <c r="A248" s="859">
        <v>1143</v>
      </c>
      <c r="B248" s="839" t="s">
        <v>956</v>
      </c>
      <c r="C248" s="839" t="s">
        <v>957</v>
      </c>
      <c r="D248" s="840">
        <v>47.010958904109586</v>
      </c>
      <c r="E248" s="841">
        <v>41556</v>
      </c>
      <c r="F248" s="856">
        <v>58715</v>
      </c>
      <c r="G248" s="843">
        <v>20000000</v>
      </c>
      <c r="H248" s="844">
        <v>3.5999999999999996</v>
      </c>
    </row>
    <row r="249" spans="1:8">
      <c r="A249" s="838">
        <v>1175</v>
      </c>
      <c r="B249" s="839" t="s">
        <v>956</v>
      </c>
      <c r="C249" s="839" t="s">
        <v>957</v>
      </c>
      <c r="D249" s="840">
        <v>44.035616438356165</v>
      </c>
      <c r="E249" s="841">
        <v>42823</v>
      </c>
      <c r="F249" s="842">
        <v>58896</v>
      </c>
      <c r="G249" s="843">
        <v>10000000</v>
      </c>
      <c r="H249" s="844">
        <v>1.7000000000000002</v>
      </c>
    </row>
    <row r="250" spans="1:8">
      <c r="A250" s="838">
        <v>1149</v>
      </c>
      <c r="B250" s="839" t="s">
        <v>956</v>
      </c>
      <c r="C250" s="839" t="s">
        <v>957</v>
      </c>
      <c r="D250" s="840">
        <v>47.205479452054796</v>
      </c>
      <c r="E250" s="841">
        <v>41696</v>
      </c>
      <c r="F250" s="842">
        <v>58926</v>
      </c>
      <c r="G250" s="843">
        <v>20000000</v>
      </c>
      <c r="H250" s="844">
        <v>3.5999999999999996</v>
      </c>
    </row>
    <row r="251" spans="1:8">
      <c r="A251" s="838">
        <v>1148</v>
      </c>
      <c r="B251" s="839" t="s">
        <v>956</v>
      </c>
      <c r="C251" s="839" t="s">
        <v>957</v>
      </c>
      <c r="D251" s="840">
        <v>47.265753424657532</v>
      </c>
      <c r="E251" s="841">
        <v>41689</v>
      </c>
      <c r="F251" s="842">
        <v>58941</v>
      </c>
      <c r="G251" s="843">
        <v>20000000</v>
      </c>
      <c r="H251" s="844">
        <v>3.5999999999999996</v>
      </c>
    </row>
    <row r="252" spans="1:8">
      <c r="A252" s="853">
        <v>1151</v>
      </c>
      <c r="B252" s="839" t="s">
        <v>956</v>
      </c>
      <c r="C252" s="839" t="s">
        <v>957</v>
      </c>
      <c r="D252" s="840">
        <v>47.098630136986301</v>
      </c>
      <c r="E252" s="850">
        <v>41821</v>
      </c>
      <c r="F252" s="856">
        <v>59012</v>
      </c>
      <c r="G252" s="843">
        <v>30000000</v>
      </c>
      <c r="H252" s="844">
        <v>3.44</v>
      </c>
    </row>
    <row r="253" spans="1:8">
      <c r="A253" s="838">
        <v>1138</v>
      </c>
      <c r="B253" s="839" t="s">
        <v>956</v>
      </c>
      <c r="C253" s="839" t="s">
        <v>957</v>
      </c>
      <c r="D253" s="840">
        <v>48.049315068493151</v>
      </c>
      <c r="E253" s="850">
        <v>41480</v>
      </c>
      <c r="F253" s="842">
        <v>59018</v>
      </c>
      <c r="G253" s="843">
        <v>15000000</v>
      </c>
      <c r="H253" s="844">
        <v>3.61</v>
      </c>
    </row>
    <row r="254" spans="1:8">
      <c r="A254" s="853">
        <v>1162</v>
      </c>
      <c r="B254" s="839" t="s">
        <v>956</v>
      </c>
      <c r="C254" s="839" t="s">
        <v>957</v>
      </c>
      <c r="D254" s="840">
        <v>45.087671232876716</v>
      </c>
      <c r="E254" s="850">
        <v>42683</v>
      </c>
      <c r="F254" s="856">
        <v>59140</v>
      </c>
      <c r="G254" s="843">
        <v>10000000</v>
      </c>
      <c r="H254" s="844">
        <v>1.76</v>
      </c>
    </row>
    <row r="255" spans="1:8">
      <c r="A255" s="838">
        <v>1193</v>
      </c>
      <c r="B255" s="839" t="s">
        <v>956</v>
      </c>
      <c r="C255" s="839" t="s">
        <v>957</v>
      </c>
      <c r="D255" s="840">
        <v>43.07123287671233</v>
      </c>
      <c r="E255" s="850">
        <v>43431</v>
      </c>
      <c r="F255" s="847">
        <v>59152</v>
      </c>
      <c r="G255" s="843">
        <v>15000000</v>
      </c>
      <c r="H255" s="848">
        <v>1.96</v>
      </c>
    </row>
    <row r="256" spans="1:8">
      <c r="A256" s="853">
        <v>1199</v>
      </c>
      <c r="B256" s="839" t="s">
        <v>956</v>
      </c>
      <c r="C256" s="839" t="s">
        <v>957</v>
      </c>
      <c r="D256" s="840">
        <v>43.090410958904108</v>
      </c>
      <c r="E256" s="850">
        <v>43474</v>
      </c>
      <c r="F256" s="856">
        <v>59202</v>
      </c>
      <c r="G256" s="843">
        <v>20000000</v>
      </c>
      <c r="H256" s="844">
        <v>1.8</v>
      </c>
    </row>
    <row r="257" spans="1:8">
      <c r="A257" s="838">
        <v>1173</v>
      </c>
      <c r="B257" s="839" t="s">
        <v>956</v>
      </c>
      <c r="C257" s="839" t="s">
        <v>957</v>
      </c>
      <c r="D257" s="840">
        <v>45.049315068493151</v>
      </c>
      <c r="E257" s="841">
        <v>42818</v>
      </c>
      <c r="F257" s="842">
        <v>59261</v>
      </c>
      <c r="G257" s="843">
        <v>15000000</v>
      </c>
      <c r="H257" s="844">
        <v>1.73</v>
      </c>
    </row>
    <row r="258" spans="1:8">
      <c r="A258" s="838">
        <v>1136</v>
      </c>
      <c r="B258" s="839" t="s">
        <v>956</v>
      </c>
      <c r="C258" s="839" t="s">
        <v>957</v>
      </c>
      <c r="D258" s="840">
        <v>49.090410958904108</v>
      </c>
      <c r="E258" s="841">
        <v>41344</v>
      </c>
      <c r="F258" s="842">
        <v>59262</v>
      </c>
      <c r="G258" s="843">
        <v>20000000</v>
      </c>
      <c r="H258" s="844">
        <v>3.51</v>
      </c>
    </row>
    <row r="259" spans="1:8">
      <c r="A259" s="838">
        <v>1128</v>
      </c>
      <c r="B259" s="839" t="s">
        <v>956</v>
      </c>
      <c r="C259" s="839" t="s">
        <v>957</v>
      </c>
      <c r="D259" s="840">
        <v>49.775342465753425</v>
      </c>
      <c r="E259" s="841">
        <v>41184</v>
      </c>
      <c r="F259" s="842">
        <v>59352</v>
      </c>
      <c r="G259" s="843">
        <v>20000000</v>
      </c>
      <c r="H259" s="844">
        <v>3.26</v>
      </c>
    </row>
    <row r="260" spans="1:8">
      <c r="A260" s="860">
        <v>1129</v>
      </c>
      <c r="B260" s="839" t="s">
        <v>956</v>
      </c>
      <c r="C260" s="839" t="s">
        <v>957</v>
      </c>
      <c r="D260" s="840">
        <v>49.849315068493148</v>
      </c>
      <c r="E260" s="841">
        <v>41187</v>
      </c>
      <c r="F260" s="842">
        <v>59382</v>
      </c>
      <c r="G260" s="843">
        <v>20000000</v>
      </c>
      <c r="H260" s="844">
        <v>3.27</v>
      </c>
    </row>
    <row r="261" spans="1:8">
      <c r="A261" s="838">
        <v>1131</v>
      </c>
      <c r="B261" s="839" t="s">
        <v>956</v>
      </c>
      <c r="C261" s="839" t="s">
        <v>957</v>
      </c>
      <c r="D261" s="840">
        <v>49.561643835616437</v>
      </c>
      <c r="E261" s="841">
        <v>41292</v>
      </c>
      <c r="F261" s="842">
        <v>59382</v>
      </c>
      <c r="G261" s="843">
        <v>15000000</v>
      </c>
      <c r="H261" s="844">
        <v>3.4299999999999997</v>
      </c>
    </row>
    <row r="262" spans="1:8">
      <c r="A262" s="838">
        <v>1203</v>
      </c>
      <c r="B262" s="839" t="s">
        <v>956</v>
      </c>
      <c r="C262" s="839" t="s">
        <v>957</v>
      </c>
      <c r="D262" s="840">
        <v>43.638356164383559</v>
      </c>
      <c r="E262" s="841">
        <v>43516</v>
      </c>
      <c r="F262" s="842">
        <v>59444</v>
      </c>
      <c r="G262" s="843">
        <v>20000000</v>
      </c>
      <c r="H262" s="844">
        <v>1.68</v>
      </c>
    </row>
    <row r="263" spans="1:8" ht="12.75" customHeight="1">
      <c r="A263" s="838">
        <v>1198</v>
      </c>
      <c r="B263" s="839" t="s">
        <v>956</v>
      </c>
      <c r="C263" s="839" t="s">
        <v>957</v>
      </c>
      <c r="D263" s="840">
        <v>43.8</v>
      </c>
      <c r="E263" s="841">
        <v>43458</v>
      </c>
      <c r="F263" s="842">
        <v>59445</v>
      </c>
      <c r="G263" s="843">
        <v>15000000</v>
      </c>
      <c r="H263" s="844">
        <v>1.79</v>
      </c>
    </row>
    <row r="264" spans="1:8" ht="12.75" customHeight="1">
      <c r="A264" s="838">
        <v>1161</v>
      </c>
      <c r="B264" s="839" t="s">
        <v>956</v>
      </c>
      <c r="C264" s="839" t="s">
        <v>957</v>
      </c>
      <c r="D264" s="840">
        <v>46.087671232876716</v>
      </c>
      <c r="E264" s="841">
        <v>42683</v>
      </c>
      <c r="F264" s="842">
        <v>59505</v>
      </c>
      <c r="G264" s="843">
        <v>15000000</v>
      </c>
      <c r="H264" s="844">
        <v>1.76</v>
      </c>
    </row>
    <row r="265" spans="1:8">
      <c r="A265" s="838">
        <v>1191</v>
      </c>
      <c r="B265" s="839" t="s">
        <v>956</v>
      </c>
      <c r="C265" s="839" t="s">
        <v>957</v>
      </c>
      <c r="D265" s="840">
        <v>44.057534246575344</v>
      </c>
      <c r="E265" s="841">
        <v>43424</v>
      </c>
      <c r="F265" s="842">
        <v>59505</v>
      </c>
      <c r="G265" s="843">
        <v>15000000</v>
      </c>
      <c r="H265" s="844">
        <v>1.97</v>
      </c>
    </row>
    <row r="266" spans="1:8">
      <c r="A266" s="838">
        <v>1174</v>
      </c>
      <c r="B266" s="839" t="s">
        <v>956</v>
      </c>
      <c r="C266" s="839" t="s">
        <v>957</v>
      </c>
      <c r="D266" s="840">
        <v>46.049315068493151</v>
      </c>
      <c r="E266" s="841">
        <v>42818</v>
      </c>
      <c r="F266" s="842">
        <v>59626</v>
      </c>
      <c r="G266" s="843">
        <v>10000000</v>
      </c>
      <c r="H266" s="844">
        <v>1.73</v>
      </c>
    </row>
    <row r="267" spans="1:8">
      <c r="A267" s="838">
        <v>1139</v>
      </c>
      <c r="B267" s="839" t="s">
        <v>956</v>
      </c>
      <c r="C267" s="839" t="s">
        <v>957</v>
      </c>
      <c r="D267" s="840">
        <v>49.758904109589039</v>
      </c>
      <c r="E267" s="841">
        <v>41495</v>
      </c>
      <c r="F267" s="842">
        <v>59657</v>
      </c>
      <c r="G267" s="843">
        <v>10000000</v>
      </c>
      <c r="H267" s="844">
        <v>3.62</v>
      </c>
    </row>
    <row r="268" spans="1:8">
      <c r="A268" s="838">
        <v>1142</v>
      </c>
      <c r="B268" s="839" t="s">
        <v>956</v>
      </c>
      <c r="C268" s="839" t="s">
        <v>957</v>
      </c>
      <c r="D268" s="840">
        <v>49.605479452054794</v>
      </c>
      <c r="E268" s="841">
        <v>41551</v>
      </c>
      <c r="F268" s="842">
        <v>59657</v>
      </c>
      <c r="G268" s="843">
        <v>20000000</v>
      </c>
      <c r="H268" s="844">
        <v>3.56</v>
      </c>
    </row>
    <row r="269" spans="1:8">
      <c r="A269" s="838">
        <v>1192</v>
      </c>
      <c r="B269" s="839" t="s">
        <v>956</v>
      </c>
      <c r="C269" s="839" t="s">
        <v>957</v>
      </c>
      <c r="D269" s="840">
        <v>44.471232876712328</v>
      </c>
      <c r="E269" s="841">
        <v>43425</v>
      </c>
      <c r="F269" s="842">
        <v>59657</v>
      </c>
      <c r="G269" s="843">
        <v>15000000</v>
      </c>
      <c r="H269" s="844">
        <v>1.99</v>
      </c>
    </row>
    <row r="270" spans="1:8" ht="12.75" customHeight="1">
      <c r="A270" s="838">
        <v>1194</v>
      </c>
      <c r="B270" s="839" t="s">
        <v>956</v>
      </c>
      <c r="C270" s="839" t="s">
        <v>957</v>
      </c>
      <c r="D270" s="840">
        <v>44.536986301369865</v>
      </c>
      <c r="E270" s="841">
        <v>43432</v>
      </c>
      <c r="F270" s="842">
        <v>59688</v>
      </c>
      <c r="G270" s="843">
        <v>15000000</v>
      </c>
      <c r="H270" s="844">
        <v>1.97</v>
      </c>
    </row>
    <row r="271" spans="1:8">
      <c r="A271" s="838">
        <v>1200</v>
      </c>
      <c r="B271" s="839" t="s">
        <v>956</v>
      </c>
      <c r="C271" s="839" t="s">
        <v>957</v>
      </c>
      <c r="D271" s="840">
        <v>44.654794520547945</v>
      </c>
      <c r="E271" s="841">
        <v>43480</v>
      </c>
      <c r="F271" s="842">
        <v>59779</v>
      </c>
      <c r="G271" s="843">
        <v>20000000</v>
      </c>
      <c r="H271" s="844">
        <v>1.76</v>
      </c>
    </row>
    <row r="272" spans="1:8">
      <c r="A272" s="838">
        <v>1169</v>
      </c>
      <c r="B272" s="839" t="s">
        <v>956</v>
      </c>
      <c r="C272" s="839" t="s">
        <v>957</v>
      </c>
      <c r="D272" s="840">
        <v>46.594520547945208</v>
      </c>
      <c r="E272" s="841">
        <v>42787</v>
      </c>
      <c r="F272" s="842">
        <v>59794</v>
      </c>
      <c r="G272" s="843">
        <v>25000000</v>
      </c>
      <c r="H272" s="844">
        <v>1.8599999999999999</v>
      </c>
    </row>
    <row r="273" spans="1:8">
      <c r="A273" s="838">
        <v>1141</v>
      </c>
      <c r="B273" s="839" t="s">
        <v>956</v>
      </c>
      <c r="C273" s="839" t="s">
        <v>957</v>
      </c>
      <c r="D273" s="840">
        <v>50.024657534246572</v>
      </c>
      <c r="E273" s="841">
        <v>41551</v>
      </c>
      <c r="F273" s="842">
        <v>59810</v>
      </c>
      <c r="G273" s="843">
        <v>20000000</v>
      </c>
      <c r="H273" s="844">
        <v>3.56</v>
      </c>
    </row>
    <row r="274" spans="1:8">
      <c r="A274" s="838">
        <v>1160</v>
      </c>
      <c r="B274" s="839" t="s">
        <v>956</v>
      </c>
      <c r="C274" s="839" t="s">
        <v>957</v>
      </c>
      <c r="D274" s="840">
        <v>47.101369863013701</v>
      </c>
      <c r="E274" s="850">
        <v>42678</v>
      </c>
      <c r="F274" s="842">
        <v>59870</v>
      </c>
      <c r="G274" s="843">
        <v>25000000</v>
      </c>
      <c r="H274" s="844">
        <v>1.79</v>
      </c>
    </row>
    <row r="275" spans="1:8" ht="12.75" customHeight="1">
      <c r="A275" s="838">
        <v>1165</v>
      </c>
      <c r="B275" s="839" t="s">
        <v>956</v>
      </c>
      <c r="C275" s="839" t="s">
        <v>957</v>
      </c>
      <c r="D275" s="840">
        <v>47.032876712328765</v>
      </c>
      <c r="E275" s="850">
        <v>42725</v>
      </c>
      <c r="F275" s="842">
        <v>59892</v>
      </c>
      <c r="G275" s="843">
        <v>10000000</v>
      </c>
      <c r="H275" s="844">
        <v>1.9800000000000002</v>
      </c>
    </row>
    <row r="276" spans="1:8">
      <c r="A276" s="838">
        <v>1158</v>
      </c>
      <c r="B276" s="839" t="s">
        <v>956</v>
      </c>
      <c r="C276" s="839" t="s">
        <v>957</v>
      </c>
      <c r="D276" s="840">
        <v>47.526027397260272</v>
      </c>
      <c r="E276" s="850">
        <v>42646</v>
      </c>
      <c r="F276" s="842">
        <v>59993</v>
      </c>
      <c r="G276" s="843">
        <v>20000000</v>
      </c>
      <c r="H276" s="844">
        <v>1.4200000000000002</v>
      </c>
    </row>
    <row r="277" spans="1:8">
      <c r="A277" s="838">
        <v>1177</v>
      </c>
      <c r="B277" s="839" t="s">
        <v>956</v>
      </c>
      <c r="C277" s="839" t="s">
        <v>957</v>
      </c>
      <c r="D277" s="840">
        <v>46.627397260273973</v>
      </c>
      <c r="E277" s="841">
        <v>43084</v>
      </c>
      <c r="F277" s="842">
        <v>60103</v>
      </c>
      <c r="G277" s="843">
        <v>15000000</v>
      </c>
      <c r="H277" s="844">
        <v>1.69</v>
      </c>
    </row>
    <row r="278" spans="1:8" ht="15" customHeight="1">
      <c r="A278" s="838">
        <v>1159</v>
      </c>
      <c r="B278" s="839" t="s">
        <v>956</v>
      </c>
      <c r="C278" s="839" t="s">
        <v>957</v>
      </c>
      <c r="D278" s="840">
        <v>48.104109589041094</v>
      </c>
      <c r="E278" s="841">
        <v>42647</v>
      </c>
      <c r="F278" s="842">
        <v>60205</v>
      </c>
      <c r="G278" s="843">
        <v>16000000</v>
      </c>
      <c r="H278" s="844">
        <v>1.37</v>
      </c>
    </row>
    <row r="279" spans="1:8" ht="15" customHeight="1">
      <c r="A279" s="838">
        <v>1163</v>
      </c>
      <c r="B279" s="839" t="s">
        <v>956</v>
      </c>
      <c r="C279" s="839" t="s">
        <v>957</v>
      </c>
      <c r="D279" s="840">
        <v>48.049315068493151</v>
      </c>
      <c r="E279" s="841">
        <v>42718</v>
      </c>
      <c r="F279" s="842">
        <v>60256</v>
      </c>
      <c r="G279" s="843">
        <v>25000000</v>
      </c>
      <c r="H279" s="844">
        <v>2.0299999999999998</v>
      </c>
    </row>
    <row r="280" spans="1:8" ht="15" customHeight="1">
      <c r="A280" s="838">
        <v>1184</v>
      </c>
      <c r="B280" s="839" t="s">
        <v>956</v>
      </c>
      <c r="C280" s="839" t="s">
        <v>957</v>
      </c>
      <c r="D280" s="840">
        <v>46.978082191780821</v>
      </c>
      <c r="E280" s="850">
        <v>43140</v>
      </c>
      <c r="F280" s="842">
        <v>60287</v>
      </c>
      <c r="G280" s="843">
        <v>15000000</v>
      </c>
      <c r="H280" s="844">
        <v>1.83</v>
      </c>
    </row>
    <row r="281" spans="1:8" ht="15" customHeight="1">
      <c r="A281" s="838">
        <v>1164</v>
      </c>
      <c r="B281" s="839" t="s">
        <v>956</v>
      </c>
      <c r="C281" s="839" t="s">
        <v>957</v>
      </c>
      <c r="D281" s="840">
        <v>48.145205479452052</v>
      </c>
      <c r="E281" s="850">
        <v>42725</v>
      </c>
      <c r="F281" s="842">
        <v>60298</v>
      </c>
      <c r="G281" s="843">
        <v>15000000</v>
      </c>
      <c r="H281" s="844">
        <v>1.9800000000000002</v>
      </c>
    </row>
    <row r="282" spans="1:8" ht="15" customHeight="1">
      <c r="A282" s="838">
        <v>1171</v>
      </c>
      <c r="B282" s="839" t="s">
        <v>956</v>
      </c>
      <c r="C282" s="839" t="s">
        <v>957</v>
      </c>
      <c r="D282" s="840">
        <v>48.07123287671233</v>
      </c>
      <c r="E282" s="850">
        <v>42795</v>
      </c>
      <c r="F282" s="842">
        <v>60341</v>
      </c>
      <c r="G282" s="843">
        <v>25000000</v>
      </c>
      <c r="H282" s="844">
        <v>1.7500000000000002</v>
      </c>
    </row>
    <row r="283" spans="1:8" ht="15" customHeight="1">
      <c r="A283" s="838">
        <v>1187</v>
      </c>
      <c r="B283" s="839" t="s">
        <v>956</v>
      </c>
      <c r="C283" s="839" t="s">
        <v>957</v>
      </c>
      <c r="D283" s="840">
        <v>47.043835616438358</v>
      </c>
      <c r="E283" s="841">
        <v>43175</v>
      </c>
      <c r="F283" s="842">
        <v>60346</v>
      </c>
      <c r="G283" s="843">
        <v>20000000</v>
      </c>
      <c r="H283" s="844">
        <v>1.7500000000000002</v>
      </c>
    </row>
    <row r="284" spans="1:8" ht="15" customHeight="1">
      <c r="A284" s="838">
        <v>1176</v>
      </c>
      <c r="B284" s="839" t="s">
        <v>956</v>
      </c>
      <c r="C284" s="839" t="s">
        <v>957</v>
      </c>
      <c r="D284" s="840">
        <v>48.035616438356165</v>
      </c>
      <c r="E284" s="861">
        <v>42823</v>
      </c>
      <c r="F284" s="842">
        <v>60356</v>
      </c>
      <c r="G284" s="843">
        <v>16845500</v>
      </c>
      <c r="H284" s="844">
        <v>1.7000000000000002</v>
      </c>
    </row>
    <row r="285" spans="1:8" ht="15" customHeight="1">
      <c r="A285" s="838">
        <v>1190</v>
      </c>
      <c r="B285" s="839" t="s">
        <v>956</v>
      </c>
      <c r="C285" s="839" t="s">
        <v>957</v>
      </c>
      <c r="D285" s="840">
        <v>47.276712328767125</v>
      </c>
      <c r="E285" s="850">
        <v>43182</v>
      </c>
      <c r="F285" s="842">
        <v>60438</v>
      </c>
      <c r="G285" s="843">
        <v>12649400</v>
      </c>
      <c r="H285" s="844">
        <v>1.6500000000000001</v>
      </c>
    </row>
    <row r="286" spans="1:8" ht="15" customHeight="1">
      <c r="A286" s="838">
        <v>1156</v>
      </c>
      <c r="B286" s="839" t="s">
        <v>956</v>
      </c>
      <c r="C286" s="839" t="s">
        <v>957</v>
      </c>
      <c r="D286" s="840">
        <v>49.758904109589039</v>
      </c>
      <c r="E286" s="850">
        <v>42440</v>
      </c>
      <c r="F286" s="842">
        <v>60602</v>
      </c>
      <c r="G286" s="843">
        <v>40000000</v>
      </c>
      <c r="H286" s="844">
        <v>2.25</v>
      </c>
    </row>
    <row r="287" spans="1:8" ht="15" customHeight="1">
      <c r="A287" s="838">
        <v>1157</v>
      </c>
      <c r="B287" s="839" t="s">
        <v>956</v>
      </c>
      <c r="C287" s="839" t="s">
        <v>957</v>
      </c>
      <c r="D287" s="840">
        <v>49.871232876712327</v>
      </c>
      <c r="E287" s="850">
        <v>42443</v>
      </c>
      <c r="F287" s="842">
        <v>60646</v>
      </c>
      <c r="G287" s="843">
        <v>20000000</v>
      </c>
      <c r="H287" s="844">
        <v>2.2399999999999998</v>
      </c>
    </row>
    <row r="288" spans="1:8" ht="15" customHeight="1">
      <c r="A288" s="838">
        <v>1155</v>
      </c>
      <c r="B288" s="839" t="s">
        <v>956</v>
      </c>
      <c r="C288" s="839" t="s">
        <v>957</v>
      </c>
      <c r="D288" s="840">
        <v>49.934246575342463</v>
      </c>
      <c r="E288" s="850">
        <v>42438</v>
      </c>
      <c r="F288" s="842">
        <v>60664</v>
      </c>
      <c r="G288" s="843">
        <v>40000000</v>
      </c>
      <c r="H288" s="844">
        <v>2.2999999999999998</v>
      </c>
    </row>
    <row r="289" spans="1:8" ht="15" customHeight="1">
      <c r="A289" s="838">
        <v>1186</v>
      </c>
      <c r="B289" s="839" t="s">
        <v>956</v>
      </c>
      <c r="C289" s="839" t="s">
        <v>957</v>
      </c>
      <c r="D289" s="840">
        <v>48.084931506849315</v>
      </c>
      <c r="E289" s="841">
        <v>43165</v>
      </c>
      <c r="F289" s="842">
        <v>60716</v>
      </c>
      <c r="G289" s="843">
        <v>20000000</v>
      </c>
      <c r="H289" s="844">
        <v>1.72</v>
      </c>
    </row>
    <row r="290" spans="1:8" ht="15" customHeight="1">
      <c r="A290" s="864" t="s">
        <v>963</v>
      </c>
      <c r="B290" s="839" t="s">
        <v>956</v>
      </c>
      <c r="C290" s="839" t="s">
        <v>957</v>
      </c>
      <c r="D290" s="840">
        <v>48.358904109589041</v>
      </c>
      <c r="E290" s="850">
        <v>43182</v>
      </c>
      <c r="F290" s="842">
        <v>60833</v>
      </c>
      <c r="G290" s="843">
        <v>20000000</v>
      </c>
      <c r="H290" s="844">
        <v>1.6500000000000001</v>
      </c>
    </row>
    <row r="291" spans="1:8" ht="15" customHeight="1">
      <c r="A291" s="864" t="s">
        <v>964</v>
      </c>
      <c r="B291" s="839" t="s">
        <v>956</v>
      </c>
      <c r="C291" s="839" t="s">
        <v>957</v>
      </c>
      <c r="D291" s="840">
        <v>49.739726027397261</v>
      </c>
      <c r="E291" s="841">
        <v>42751</v>
      </c>
      <c r="F291" s="842">
        <v>60906</v>
      </c>
      <c r="G291" s="843">
        <v>15000000</v>
      </c>
      <c r="H291" s="844">
        <v>1.87</v>
      </c>
    </row>
    <row r="292" spans="1:8" ht="15" customHeight="1">
      <c r="A292" s="864" t="s">
        <v>965</v>
      </c>
      <c r="B292" s="839" t="s">
        <v>956</v>
      </c>
      <c r="C292" s="839" t="s">
        <v>957</v>
      </c>
      <c r="D292" s="840">
        <v>49.832876712328769</v>
      </c>
      <c r="E292" s="850">
        <v>42748</v>
      </c>
      <c r="F292" s="842">
        <v>60937</v>
      </c>
      <c r="G292" s="843">
        <v>15000000</v>
      </c>
      <c r="H292" s="844">
        <v>1.8900000000000001</v>
      </c>
    </row>
    <row r="293" spans="1:8" ht="15" customHeight="1">
      <c r="A293" s="859" t="s">
        <v>966</v>
      </c>
      <c r="B293" s="839" t="s">
        <v>956</v>
      </c>
      <c r="C293" s="839" t="s">
        <v>957</v>
      </c>
      <c r="D293" s="840">
        <v>49.920547945205477</v>
      </c>
      <c r="E293" s="850">
        <v>42746</v>
      </c>
      <c r="F293" s="842">
        <v>60967</v>
      </c>
      <c r="G293" s="843">
        <v>20000000</v>
      </c>
      <c r="H293" s="844">
        <v>1.8900000000000001</v>
      </c>
    </row>
    <row r="294" spans="1:8" ht="15" customHeight="1">
      <c r="A294" s="859" t="s">
        <v>967</v>
      </c>
      <c r="B294" s="839" t="s">
        <v>956</v>
      </c>
      <c r="C294" s="839" t="s">
        <v>957</v>
      </c>
      <c r="D294" s="840">
        <v>49.843835616438355</v>
      </c>
      <c r="E294" s="841">
        <v>42788</v>
      </c>
      <c r="F294" s="842">
        <v>60981</v>
      </c>
      <c r="G294" s="843">
        <v>25000000</v>
      </c>
      <c r="H294" s="844">
        <v>1.8499999999999999</v>
      </c>
    </row>
    <row r="295" spans="1:8" ht="15" customHeight="1">
      <c r="A295" s="845">
        <v>1180</v>
      </c>
      <c r="B295" s="839" t="s">
        <v>956</v>
      </c>
      <c r="C295" s="839" t="s">
        <v>957</v>
      </c>
      <c r="D295" s="840">
        <v>49.052054794520551</v>
      </c>
      <c r="E295" s="841">
        <v>43123</v>
      </c>
      <c r="F295" s="855">
        <v>61027</v>
      </c>
      <c r="G295" s="843">
        <v>15000000</v>
      </c>
      <c r="H295" s="844">
        <v>1.72</v>
      </c>
    </row>
    <row r="296" spans="1:8" ht="15" customHeight="1">
      <c r="A296" s="845">
        <v>1183</v>
      </c>
      <c r="B296" s="839" t="s">
        <v>956</v>
      </c>
      <c r="C296" s="839" t="s">
        <v>957</v>
      </c>
      <c r="D296" s="840">
        <v>49.016438356164386</v>
      </c>
      <c r="E296" s="841">
        <v>43137</v>
      </c>
      <c r="F296" s="855">
        <v>61028</v>
      </c>
      <c r="G296" s="843">
        <v>15000000</v>
      </c>
      <c r="H296" s="844">
        <v>1.8399999999999999</v>
      </c>
    </row>
    <row r="297" spans="1:8" ht="15" customHeight="1">
      <c r="A297" s="845">
        <v>1172</v>
      </c>
      <c r="B297" s="839" t="s">
        <v>956</v>
      </c>
      <c r="C297" s="839" t="s">
        <v>957</v>
      </c>
      <c r="D297" s="840">
        <v>49.975342465753428</v>
      </c>
      <c r="E297" s="841">
        <v>42816</v>
      </c>
      <c r="F297" s="855">
        <v>61057</v>
      </c>
      <c r="G297" s="843">
        <v>30000000</v>
      </c>
      <c r="H297" s="844">
        <v>1.77</v>
      </c>
    </row>
    <row r="298" spans="1:8" ht="15" customHeight="1">
      <c r="A298" s="845">
        <v>1178</v>
      </c>
      <c r="B298" s="839" t="s">
        <v>956</v>
      </c>
      <c r="C298" s="839" t="s">
        <v>957</v>
      </c>
      <c r="D298" s="840">
        <v>49.797260273972604</v>
      </c>
      <c r="E298" s="841">
        <v>43084</v>
      </c>
      <c r="F298" s="855">
        <v>61260</v>
      </c>
      <c r="G298" s="843">
        <v>15000000</v>
      </c>
      <c r="H298" s="844">
        <v>1.69</v>
      </c>
    </row>
    <row r="299" spans="1:8" ht="15" customHeight="1">
      <c r="A299" s="845">
        <v>1182</v>
      </c>
      <c r="B299" s="839" t="s">
        <v>956</v>
      </c>
      <c r="C299" s="839" t="s">
        <v>957</v>
      </c>
      <c r="D299" s="840">
        <v>49.701369863013696</v>
      </c>
      <c r="E299" s="841">
        <v>43130</v>
      </c>
      <c r="F299" s="855">
        <v>61271</v>
      </c>
      <c r="G299" s="843">
        <v>20000000</v>
      </c>
      <c r="H299" s="844">
        <v>1.7399999999999998</v>
      </c>
    </row>
    <row r="300" spans="1:8" ht="15" customHeight="1">
      <c r="A300" s="860">
        <v>1179</v>
      </c>
      <c r="B300" s="839" t="s">
        <v>956</v>
      </c>
      <c r="C300" s="839" t="s">
        <v>957</v>
      </c>
      <c r="D300" s="840">
        <v>49.865753424657534</v>
      </c>
      <c r="E300" s="850">
        <v>43088</v>
      </c>
      <c r="F300" s="842">
        <v>61289</v>
      </c>
      <c r="G300" s="843">
        <v>20000000</v>
      </c>
      <c r="H300" s="844">
        <v>1.6099999999999999</v>
      </c>
    </row>
    <row r="301" spans="1:8" ht="12.75" customHeight="1">
      <c r="A301" s="845">
        <v>1195</v>
      </c>
      <c r="B301" s="839" t="s">
        <v>956</v>
      </c>
      <c r="C301" s="839" t="s">
        <v>957</v>
      </c>
      <c r="D301" s="840">
        <v>49.008219178082193</v>
      </c>
      <c r="E301" s="841">
        <v>43444</v>
      </c>
      <c r="F301" s="855">
        <v>61332</v>
      </c>
      <c r="G301" s="843">
        <v>15000000</v>
      </c>
      <c r="H301" s="844">
        <v>1.92</v>
      </c>
    </row>
    <row r="302" spans="1:8">
      <c r="A302" s="845">
        <v>1185</v>
      </c>
      <c r="B302" s="839" t="s">
        <v>956</v>
      </c>
      <c r="C302" s="839" t="s">
        <v>957</v>
      </c>
      <c r="D302" s="840">
        <v>49.838356164383562</v>
      </c>
      <c r="E302" s="850">
        <v>43150</v>
      </c>
      <c r="F302" s="855">
        <v>61341</v>
      </c>
      <c r="G302" s="843">
        <v>20000000</v>
      </c>
      <c r="H302" s="844">
        <v>1.92</v>
      </c>
    </row>
    <row r="303" spans="1:8">
      <c r="A303" s="860">
        <v>1181</v>
      </c>
      <c r="B303" s="839" t="s">
        <v>956</v>
      </c>
      <c r="C303" s="839" t="s">
        <v>957</v>
      </c>
      <c r="D303" s="840">
        <v>49.936986301369863</v>
      </c>
      <c r="E303" s="841">
        <v>43124</v>
      </c>
      <c r="F303" s="842">
        <v>61351</v>
      </c>
      <c r="G303" s="843">
        <v>15000000</v>
      </c>
      <c r="H303" s="844">
        <v>1.72</v>
      </c>
    </row>
    <row r="304" spans="1:8">
      <c r="A304" s="860">
        <v>1202</v>
      </c>
      <c r="B304" s="839" t="s">
        <v>956</v>
      </c>
      <c r="C304" s="839" t="s">
        <v>957</v>
      </c>
      <c r="D304" s="840">
        <v>48.906849315068492</v>
      </c>
      <c r="E304" s="861">
        <v>43500</v>
      </c>
      <c r="F304" s="842">
        <v>61351</v>
      </c>
      <c r="G304" s="843">
        <v>20000000</v>
      </c>
      <c r="H304" s="844">
        <v>1.7</v>
      </c>
    </row>
    <row r="305" spans="1:8">
      <c r="A305" s="845">
        <v>1197</v>
      </c>
      <c r="B305" s="839" t="s">
        <v>956</v>
      </c>
      <c r="C305" s="839" t="s">
        <v>957</v>
      </c>
      <c r="D305" s="840">
        <v>49.172602739726024</v>
      </c>
      <c r="E305" s="850">
        <v>43446</v>
      </c>
      <c r="F305" s="855">
        <v>61394</v>
      </c>
      <c r="G305" s="843">
        <v>15000000</v>
      </c>
      <c r="H305" s="844">
        <v>1.78</v>
      </c>
    </row>
    <row r="306" spans="1:8">
      <c r="A306" s="860">
        <v>1188</v>
      </c>
      <c r="B306" s="839" t="s">
        <v>956</v>
      </c>
      <c r="C306" s="839" t="s">
        <v>957</v>
      </c>
      <c r="D306" s="840">
        <v>49.980821917808221</v>
      </c>
      <c r="E306" s="841">
        <v>43180</v>
      </c>
      <c r="F306" s="842">
        <v>61423</v>
      </c>
      <c r="G306" s="843">
        <v>20000000</v>
      </c>
      <c r="H306" s="844">
        <v>1.67</v>
      </c>
    </row>
    <row r="307" spans="1:8">
      <c r="A307" s="860">
        <v>1206</v>
      </c>
      <c r="B307" s="839" t="s">
        <v>956</v>
      </c>
      <c r="C307" s="839" t="s">
        <v>957</v>
      </c>
      <c r="D307" s="840">
        <v>49.665753424657531</v>
      </c>
      <c r="E307" s="861">
        <v>43539</v>
      </c>
      <c r="F307" s="842">
        <v>61667</v>
      </c>
      <c r="G307" s="843">
        <v>28291000</v>
      </c>
      <c r="H307" s="844">
        <v>1.72</v>
      </c>
    </row>
    <row r="308" spans="1:8">
      <c r="A308" s="860">
        <v>1196</v>
      </c>
      <c r="B308" s="839" t="s">
        <v>956</v>
      </c>
      <c r="C308" s="839" t="s">
        <v>957</v>
      </c>
      <c r="D308" s="840">
        <v>50.010958904109586</v>
      </c>
      <c r="E308" s="850">
        <v>43444</v>
      </c>
      <c r="F308" s="842">
        <v>61698</v>
      </c>
      <c r="G308" s="843">
        <v>15000000</v>
      </c>
      <c r="H308" s="844">
        <v>1.92</v>
      </c>
    </row>
    <row r="309" spans="1:8" ht="15" customHeight="1">
      <c r="A309" s="860">
        <v>1201</v>
      </c>
      <c r="B309" s="839" t="s">
        <v>956</v>
      </c>
      <c r="C309" s="839" t="s">
        <v>957</v>
      </c>
      <c r="D309" s="840">
        <v>50</v>
      </c>
      <c r="E309" s="862">
        <v>43488</v>
      </c>
      <c r="F309" s="842">
        <v>61738</v>
      </c>
      <c r="G309" s="843">
        <v>20000000</v>
      </c>
      <c r="H309" s="844">
        <v>1.83</v>
      </c>
    </row>
    <row r="310" spans="1:8">
      <c r="A310" s="860">
        <v>1204</v>
      </c>
      <c r="B310" s="839" t="s">
        <v>956</v>
      </c>
      <c r="C310" s="839" t="s">
        <v>957</v>
      </c>
      <c r="D310" s="840">
        <v>49.93150684931507</v>
      </c>
      <c r="E310" s="850">
        <v>43518</v>
      </c>
      <c r="F310" s="842">
        <v>61743</v>
      </c>
      <c r="G310" s="843">
        <v>20000000</v>
      </c>
      <c r="H310" s="844">
        <v>1.7</v>
      </c>
    </row>
    <row r="311" spans="1:8">
      <c r="A311" s="860">
        <v>1205</v>
      </c>
      <c r="B311" s="839" t="s">
        <v>956</v>
      </c>
      <c r="C311" s="839" t="s">
        <v>957</v>
      </c>
      <c r="D311" s="840">
        <v>49.926027397260277</v>
      </c>
      <c r="E311" s="850">
        <v>43536</v>
      </c>
      <c r="F311" s="842">
        <v>61759</v>
      </c>
      <c r="G311" s="843">
        <v>20000000</v>
      </c>
      <c r="H311" s="844">
        <v>1.67</v>
      </c>
    </row>
    <row r="312" spans="1:8">
      <c r="A312" s="860">
        <v>1206</v>
      </c>
      <c r="B312" s="839" t="s">
        <v>956</v>
      </c>
      <c r="C312" s="839" t="s">
        <v>957</v>
      </c>
      <c r="D312" s="840">
        <v>49.263013698630139</v>
      </c>
      <c r="E312" s="861">
        <v>44020</v>
      </c>
      <c r="F312" s="847">
        <v>62001</v>
      </c>
      <c r="G312" s="843">
        <v>18000000</v>
      </c>
      <c r="H312" s="848">
        <v>0.64</v>
      </c>
    </row>
    <row r="313" spans="1:8">
      <c r="A313" s="860">
        <v>1207</v>
      </c>
      <c r="B313" s="839" t="s">
        <v>956</v>
      </c>
      <c r="C313" s="839" t="s">
        <v>957</v>
      </c>
      <c r="D313" s="840">
        <v>48.813698630136983</v>
      </c>
      <c r="E313" s="850">
        <v>44230</v>
      </c>
      <c r="F313" s="842">
        <v>62047</v>
      </c>
      <c r="G313" s="843">
        <v>20000000</v>
      </c>
      <c r="H313" s="844">
        <v>0.87</v>
      </c>
    </row>
    <row r="314" spans="1:8">
      <c r="A314" s="860">
        <v>1208</v>
      </c>
      <c r="B314" s="839" t="s">
        <v>956</v>
      </c>
      <c r="C314" s="839" t="s">
        <v>957</v>
      </c>
      <c r="D314" s="840">
        <v>49.115068493150687</v>
      </c>
      <c r="E314" s="861">
        <v>44181</v>
      </c>
      <c r="F314" s="842">
        <v>62108</v>
      </c>
      <c r="G314" s="843">
        <v>25000000</v>
      </c>
      <c r="H314" s="844">
        <v>0.68</v>
      </c>
    </row>
    <row r="315" spans="1:8">
      <c r="A315" s="860">
        <v>1224</v>
      </c>
      <c r="B315" s="839" t="s">
        <v>956</v>
      </c>
      <c r="C315" s="839" t="s">
        <v>957</v>
      </c>
      <c r="D315" s="840">
        <v>49.575342465753423</v>
      </c>
      <c r="E315" s="850">
        <v>44018</v>
      </c>
      <c r="F315" s="856">
        <v>62113</v>
      </c>
      <c r="G315" s="843">
        <v>18000000</v>
      </c>
      <c r="H315" s="844">
        <v>0.64</v>
      </c>
    </row>
    <row r="316" spans="1:8">
      <c r="A316" s="860">
        <v>1225</v>
      </c>
      <c r="B316" s="839" t="s">
        <v>956</v>
      </c>
      <c r="C316" s="839" t="s">
        <v>957</v>
      </c>
      <c r="D316" s="840">
        <v>49.632876712328766</v>
      </c>
      <c r="E316" s="850">
        <v>44050</v>
      </c>
      <c r="F316" s="856">
        <v>62166</v>
      </c>
      <c r="G316" s="843">
        <v>20000000</v>
      </c>
      <c r="H316" s="844">
        <v>0.59</v>
      </c>
    </row>
    <row r="317" spans="1:8">
      <c r="A317" s="860">
        <v>1226</v>
      </c>
      <c r="B317" s="839" t="s">
        <v>956</v>
      </c>
      <c r="C317" s="839" t="s">
        <v>957</v>
      </c>
      <c r="D317" s="840">
        <v>49.139726027397259</v>
      </c>
      <c r="E317" s="850">
        <v>44231</v>
      </c>
      <c r="F317" s="856">
        <v>62167</v>
      </c>
      <c r="G317" s="843">
        <v>25000000</v>
      </c>
      <c r="H317" s="844">
        <v>0.88</v>
      </c>
    </row>
    <row r="318" spans="1:8">
      <c r="A318" s="860">
        <v>1227</v>
      </c>
      <c r="B318" s="839" t="s">
        <v>956</v>
      </c>
      <c r="C318" s="839" t="s">
        <v>957</v>
      </c>
      <c r="D318" s="840">
        <v>49.767123287671232</v>
      </c>
      <c r="E318" s="850">
        <v>44048</v>
      </c>
      <c r="F318" s="856">
        <v>62213</v>
      </c>
      <c r="G318" s="843">
        <v>20000000</v>
      </c>
      <c r="H318" s="844">
        <v>0.63</v>
      </c>
    </row>
    <row r="319" spans="1:8">
      <c r="A319" s="860">
        <v>1228</v>
      </c>
      <c r="B319" s="839" t="s">
        <v>956</v>
      </c>
      <c r="C319" s="839" t="s">
        <v>957</v>
      </c>
      <c r="D319" s="840">
        <v>49.673972602739724</v>
      </c>
      <c r="E319" s="850">
        <v>44110</v>
      </c>
      <c r="F319" s="856">
        <v>62241</v>
      </c>
      <c r="G319" s="843">
        <v>15000000</v>
      </c>
      <c r="H319" s="844">
        <v>0.78</v>
      </c>
    </row>
    <row r="320" spans="1:8">
      <c r="A320" s="860">
        <v>1229</v>
      </c>
      <c r="B320" s="839" t="s">
        <v>956</v>
      </c>
      <c r="C320" s="839" t="s">
        <v>957</v>
      </c>
      <c r="D320" s="840">
        <v>49.767123287671232</v>
      </c>
      <c r="E320" s="850">
        <v>44109</v>
      </c>
      <c r="F320" s="856">
        <v>62274</v>
      </c>
      <c r="G320" s="843">
        <v>15000000</v>
      </c>
      <c r="H320" s="844">
        <v>0.78</v>
      </c>
    </row>
    <row r="321" spans="1:9">
      <c r="A321" s="860">
        <v>1230</v>
      </c>
      <c r="B321" s="839" t="s">
        <v>956</v>
      </c>
      <c r="C321" s="839" t="s">
        <v>957</v>
      </c>
      <c r="D321" s="840">
        <v>49.671232876712331</v>
      </c>
      <c r="E321" s="850">
        <v>44144</v>
      </c>
      <c r="F321" s="856">
        <v>62274</v>
      </c>
      <c r="G321" s="843">
        <v>25000000</v>
      </c>
      <c r="H321" s="844">
        <v>0.69</v>
      </c>
    </row>
    <row r="322" spans="1:9">
      <c r="A322" s="860">
        <v>1231</v>
      </c>
      <c r="B322" s="839" t="s">
        <v>956</v>
      </c>
      <c r="C322" s="839" t="s">
        <v>957</v>
      </c>
      <c r="D322" s="840">
        <v>49.797260273972604</v>
      </c>
      <c r="E322" s="861">
        <v>44113</v>
      </c>
      <c r="F322" s="856">
        <v>62289</v>
      </c>
      <c r="G322" s="843">
        <v>15000000</v>
      </c>
      <c r="H322" s="844">
        <v>0.84</v>
      </c>
    </row>
    <row r="323" spans="1:9">
      <c r="A323" s="860">
        <v>1232</v>
      </c>
      <c r="B323" s="839" t="s">
        <v>956</v>
      </c>
      <c r="C323" s="839" t="s">
        <v>957</v>
      </c>
      <c r="D323" s="840">
        <v>49.69315068493151</v>
      </c>
      <c r="E323" s="861">
        <v>44167</v>
      </c>
      <c r="F323" s="856">
        <v>62305</v>
      </c>
      <c r="G323" s="843">
        <v>20000000</v>
      </c>
      <c r="H323" s="844">
        <v>0.8</v>
      </c>
    </row>
    <row r="324" spans="1:9">
      <c r="A324" s="860">
        <v>1233</v>
      </c>
      <c r="B324" s="839" t="s">
        <v>956</v>
      </c>
      <c r="C324" s="839" t="s">
        <v>957</v>
      </c>
      <c r="D324" s="840">
        <v>49.632876712328766</v>
      </c>
      <c r="E324" s="861">
        <v>44204</v>
      </c>
      <c r="F324" s="856">
        <v>62320</v>
      </c>
      <c r="G324" s="843">
        <v>20000000</v>
      </c>
      <c r="H324" s="844">
        <v>0.77</v>
      </c>
    </row>
    <row r="325" spans="1:9">
      <c r="A325" s="860">
        <v>1234</v>
      </c>
      <c r="B325" s="839" t="s">
        <v>956</v>
      </c>
      <c r="C325" s="839" t="s">
        <v>957</v>
      </c>
      <c r="D325" s="840">
        <v>49.936986301369863</v>
      </c>
      <c r="E325" s="850">
        <v>44139</v>
      </c>
      <c r="F325" s="856">
        <v>62366</v>
      </c>
      <c r="G325" s="843">
        <v>20000000</v>
      </c>
      <c r="H325" s="844">
        <v>0.79</v>
      </c>
    </row>
    <row r="326" spans="1:9">
      <c r="A326" s="863">
        <v>1235</v>
      </c>
      <c r="B326" s="839" t="s">
        <v>956</v>
      </c>
      <c r="C326" s="839" t="s">
        <v>957</v>
      </c>
      <c r="D326" s="840">
        <v>49.791780821917811</v>
      </c>
      <c r="E326" s="850">
        <v>44207</v>
      </c>
      <c r="F326" s="842">
        <v>62381</v>
      </c>
      <c r="G326" s="843">
        <v>25000000</v>
      </c>
      <c r="H326" s="844">
        <v>0.8</v>
      </c>
      <c r="I326" s="1359"/>
    </row>
    <row r="327" spans="1:9">
      <c r="A327" s="864">
        <v>1253</v>
      </c>
      <c r="B327" s="839" t="s">
        <v>956</v>
      </c>
      <c r="C327" s="839" t="s">
        <v>957</v>
      </c>
      <c r="D327" s="840">
        <v>49.183561643835617</v>
      </c>
      <c r="E327" s="850">
        <v>44580</v>
      </c>
      <c r="F327" s="856">
        <v>62532</v>
      </c>
      <c r="G327" s="843">
        <v>20000000</v>
      </c>
      <c r="H327" s="844">
        <v>1.1299999999999999</v>
      </c>
      <c r="I327" s="1359"/>
    </row>
    <row r="328" spans="1:9">
      <c r="A328" s="864">
        <v>1258</v>
      </c>
      <c r="B328" s="839" t="s">
        <v>956</v>
      </c>
      <c r="C328" s="839" t="s">
        <v>957</v>
      </c>
      <c r="D328" s="840">
        <v>49.079452054794523</v>
      </c>
      <c r="E328" s="850">
        <v>44628</v>
      </c>
      <c r="F328" s="856">
        <v>62542</v>
      </c>
      <c r="G328" s="843">
        <v>20000000</v>
      </c>
      <c r="H328" s="844">
        <v>1.4</v>
      </c>
      <c r="I328" s="1359"/>
    </row>
    <row r="329" spans="1:9">
      <c r="A329" s="863">
        <v>1251</v>
      </c>
      <c r="B329" s="839" t="s">
        <v>956</v>
      </c>
      <c r="C329" s="839" t="s">
        <v>957</v>
      </c>
      <c r="D329" s="840">
        <v>49.249315068493154</v>
      </c>
      <c r="E329" s="850">
        <v>44572</v>
      </c>
      <c r="F329" s="842">
        <v>62548</v>
      </c>
      <c r="G329" s="843">
        <v>15000000</v>
      </c>
      <c r="H329" s="844">
        <v>1.1399999999999999</v>
      </c>
      <c r="I329" s="1359"/>
    </row>
    <row r="330" spans="1:9">
      <c r="A330" s="863">
        <v>1255</v>
      </c>
      <c r="B330" s="839" t="s">
        <v>956</v>
      </c>
      <c r="C330" s="839" t="s">
        <v>957</v>
      </c>
      <c r="D330" s="840">
        <v>49.169863013698631</v>
      </c>
      <c r="E330" s="850">
        <v>44601</v>
      </c>
      <c r="F330" s="842">
        <v>62548</v>
      </c>
      <c r="G330" s="843">
        <v>20000000</v>
      </c>
      <c r="H330" s="844">
        <v>1.35</v>
      </c>
      <c r="I330" s="1359"/>
    </row>
    <row r="331" spans="1:9">
      <c r="A331" s="860">
        <v>1259</v>
      </c>
      <c r="B331" s="839" t="s">
        <v>956</v>
      </c>
      <c r="C331" s="839" t="s">
        <v>957</v>
      </c>
      <c r="D331" s="840">
        <v>49.095890410958901</v>
      </c>
      <c r="E331" s="850">
        <v>44629</v>
      </c>
      <c r="F331" s="856">
        <v>62549</v>
      </c>
      <c r="G331" s="843">
        <v>14848900</v>
      </c>
      <c r="H331" s="844">
        <v>1.38</v>
      </c>
      <c r="I331" s="1359"/>
    </row>
    <row r="332" spans="1:9">
      <c r="A332" s="853">
        <v>1250</v>
      </c>
      <c r="B332" s="839" t="s">
        <v>956</v>
      </c>
      <c r="C332" s="839" t="s">
        <v>957</v>
      </c>
      <c r="D332" s="840">
        <v>49.389041095890413</v>
      </c>
      <c r="E332" s="850">
        <v>44536</v>
      </c>
      <c r="F332" s="856">
        <v>62563</v>
      </c>
      <c r="G332" s="843">
        <v>20000000</v>
      </c>
      <c r="H332" s="844">
        <v>0.71</v>
      </c>
      <c r="I332" s="1359"/>
    </row>
    <row r="333" spans="1:9">
      <c r="A333" s="864">
        <v>1242</v>
      </c>
      <c r="B333" s="839" t="s">
        <v>956</v>
      </c>
      <c r="C333" s="839" t="s">
        <v>957</v>
      </c>
      <c r="D333" s="840">
        <v>49.594520547945208</v>
      </c>
      <c r="E333" s="850">
        <v>44476</v>
      </c>
      <c r="F333" s="856">
        <v>62578</v>
      </c>
      <c r="G333" s="843">
        <v>15000000</v>
      </c>
      <c r="H333" s="844">
        <v>1.3</v>
      </c>
      <c r="I333" s="1359"/>
    </row>
    <row r="334" spans="1:9">
      <c r="A334" s="860">
        <v>1243</v>
      </c>
      <c r="B334" s="839" t="s">
        <v>956</v>
      </c>
      <c r="C334" s="839" t="s">
        <v>957</v>
      </c>
      <c r="D334" s="840">
        <v>49.665753424657531</v>
      </c>
      <c r="E334" s="850">
        <v>44481</v>
      </c>
      <c r="F334" s="842">
        <v>62609</v>
      </c>
      <c r="G334" s="843">
        <v>20000000</v>
      </c>
      <c r="H334" s="844">
        <v>1.4</v>
      </c>
      <c r="I334" s="1359"/>
    </row>
    <row r="335" spans="1:9">
      <c r="A335" s="864">
        <v>1247</v>
      </c>
      <c r="B335" s="839" t="s">
        <v>956</v>
      </c>
      <c r="C335" s="839" t="s">
        <v>957</v>
      </c>
      <c r="D335" s="840">
        <v>49.589041095890408</v>
      </c>
      <c r="E335" s="850">
        <v>44524</v>
      </c>
      <c r="F335" s="856">
        <v>62624</v>
      </c>
      <c r="G335" s="843">
        <v>20000000</v>
      </c>
      <c r="H335" s="844">
        <v>0.88</v>
      </c>
      <c r="I335" s="1359"/>
    </row>
    <row r="336" spans="1:9">
      <c r="A336" s="860">
        <v>1244</v>
      </c>
      <c r="B336" s="839" t="s">
        <v>956</v>
      </c>
      <c r="C336" s="839" t="s">
        <v>957</v>
      </c>
      <c r="D336" s="840">
        <v>49.69315068493151</v>
      </c>
      <c r="E336" s="850">
        <v>44501</v>
      </c>
      <c r="F336" s="842">
        <v>62639</v>
      </c>
      <c r="G336" s="843">
        <v>15000000</v>
      </c>
      <c r="H336" s="844">
        <v>0.98</v>
      </c>
      <c r="I336" s="1359"/>
    </row>
    <row r="337" spans="1:9">
      <c r="A337" s="860">
        <v>1249</v>
      </c>
      <c r="B337" s="839" t="s">
        <v>956</v>
      </c>
      <c r="C337" s="839" t="s">
        <v>957</v>
      </c>
      <c r="D337" s="840">
        <v>49.646575342465752</v>
      </c>
      <c r="E337" s="856">
        <v>44533</v>
      </c>
      <c r="F337" s="1366">
        <v>62654</v>
      </c>
      <c r="G337" s="843">
        <v>15000000</v>
      </c>
      <c r="H337" s="844">
        <v>0.65</v>
      </c>
      <c r="I337" s="1359"/>
    </row>
    <row r="338" spans="1:9">
      <c r="A338" s="853">
        <v>1245</v>
      </c>
      <c r="B338" s="839" t="s">
        <v>956</v>
      </c>
      <c r="C338" s="839" t="s">
        <v>957</v>
      </c>
      <c r="D338" s="840">
        <v>49.772602739726025</v>
      </c>
      <c r="E338" s="850">
        <v>44503</v>
      </c>
      <c r="F338" s="856">
        <v>62670</v>
      </c>
      <c r="G338" s="843">
        <v>15000000</v>
      </c>
      <c r="H338" s="844">
        <v>1.01</v>
      </c>
      <c r="I338" s="1359"/>
    </row>
    <row r="339" spans="1:9">
      <c r="A339" s="860">
        <v>1246</v>
      </c>
      <c r="B339" s="839" t="s">
        <v>956</v>
      </c>
      <c r="C339" s="839" t="s">
        <v>957</v>
      </c>
      <c r="D339" s="840">
        <v>49.841095890410962</v>
      </c>
      <c r="E339" s="850">
        <v>44509</v>
      </c>
      <c r="F339" s="856">
        <v>62701</v>
      </c>
      <c r="G339" s="843">
        <v>15000000</v>
      </c>
      <c r="H339" s="844">
        <v>1</v>
      </c>
      <c r="I339" s="1359"/>
    </row>
    <row r="340" spans="1:9">
      <c r="A340" s="860">
        <v>1252</v>
      </c>
      <c r="B340" s="839" t="s">
        <v>956</v>
      </c>
      <c r="C340" s="839" t="s">
        <v>957</v>
      </c>
      <c r="D340" s="840">
        <v>49.706849315068496</v>
      </c>
      <c r="E340" s="850">
        <v>44573</v>
      </c>
      <c r="F340" s="856">
        <v>62716</v>
      </c>
      <c r="G340" s="843">
        <v>15000000</v>
      </c>
      <c r="H340" s="844">
        <v>1.1599999999999999</v>
      </c>
      <c r="I340" s="1359"/>
    </row>
    <row r="341" spans="1:9">
      <c r="A341" s="860">
        <v>1248</v>
      </c>
      <c r="B341" s="839" t="s">
        <v>956</v>
      </c>
      <c r="C341" s="839" t="s">
        <v>957</v>
      </c>
      <c r="D341" s="840">
        <v>49.860273972602741</v>
      </c>
      <c r="E341" s="850">
        <v>44532</v>
      </c>
      <c r="F341" s="856">
        <v>62731</v>
      </c>
      <c r="G341" s="843">
        <v>15000000</v>
      </c>
      <c r="H341" s="844">
        <v>0.71</v>
      </c>
      <c r="I341" s="1359"/>
    </row>
    <row r="342" spans="1:9">
      <c r="A342" s="853">
        <v>1256</v>
      </c>
      <c r="B342" s="839" t="s">
        <v>956</v>
      </c>
      <c r="C342" s="839" t="s">
        <v>957</v>
      </c>
      <c r="D342" s="840">
        <v>49.69315068493151</v>
      </c>
      <c r="E342" s="850">
        <v>44608</v>
      </c>
      <c r="F342" s="856">
        <v>62746</v>
      </c>
      <c r="G342" s="843">
        <v>15000000</v>
      </c>
      <c r="H342" s="844">
        <v>1.41</v>
      </c>
      <c r="I342" s="1359"/>
    </row>
    <row r="343" spans="1:9">
      <c r="A343" s="853">
        <v>1254</v>
      </c>
      <c r="B343" s="839" t="s">
        <v>956</v>
      </c>
      <c r="C343" s="839" t="s">
        <v>957</v>
      </c>
      <c r="D343" s="840">
        <v>49.936986301369863</v>
      </c>
      <c r="E343" s="850">
        <v>44596</v>
      </c>
      <c r="F343" s="856">
        <v>62823</v>
      </c>
      <c r="G343" s="843">
        <v>20000000</v>
      </c>
      <c r="H343" s="844">
        <v>1.27</v>
      </c>
      <c r="I343" s="1359"/>
    </row>
    <row r="344" spans="1:9">
      <c r="A344" s="853">
        <v>1257</v>
      </c>
      <c r="B344" s="839" t="s">
        <v>956</v>
      </c>
      <c r="C344" s="839" t="s">
        <v>957</v>
      </c>
      <c r="D344" s="840">
        <v>49.901369863013699</v>
      </c>
      <c r="E344" s="850">
        <v>44624</v>
      </c>
      <c r="F344" s="856">
        <v>62838</v>
      </c>
      <c r="G344" s="843">
        <v>20000000</v>
      </c>
      <c r="H344" s="844">
        <v>1.33</v>
      </c>
      <c r="I344" s="1359"/>
    </row>
    <row r="345" spans="1:9">
      <c r="A345" s="853">
        <v>1260</v>
      </c>
      <c r="B345" s="839" t="s">
        <v>956</v>
      </c>
      <c r="C345" s="839" t="s">
        <v>957</v>
      </c>
      <c r="D345" s="840">
        <v>49.958904109589042</v>
      </c>
      <c r="E345" s="850">
        <v>44634</v>
      </c>
      <c r="F345" s="856">
        <v>62869</v>
      </c>
      <c r="G345" s="843">
        <v>25000000</v>
      </c>
      <c r="H345" s="844">
        <v>1.57</v>
      </c>
    </row>
    <row r="346" spans="1:9">
      <c r="A346" s="853"/>
      <c r="B346" s="839"/>
      <c r="C346" s="839"/>
      <c r="D346" s="840"/>
      <c r="E346" s="850"/>
      <c r="F346" s="856"/>
      <c r="G346" s="843"/>
      <c r="H346" s="844"/>
    </row>
    <row r="347" spans="1:9">
      <c r="A347" s="853"/>
      <c r="B347" s="839"/>
      <c r="C347" s="839"/>
      <c r="D347" s="840"/>
      <c r="E347" s="850"/>
      <c r="F347" s="856"/>
      <c r="G347" s="843"/>
      <c r="H347" s="844"/>
    </row>
    <row r="348" spans="1:9">
      <c r="A348" s="853"/>
      <c r="B348" s="839"/>
      <c r="C348" s="839"/>
      <c r="D348" s="840"/>
      <c r="E348" s="850"/>
      <c r="F348" s="856"/>
      <c r="G348" s="865"/>
      <c r="H348" s="844"/>
    </row>
    <row r="349" spans="1:9">
      <c r="A349" s="853"/>
      <c r="B349" s="839"/>
      <c r="C349" s="839"/>
      <c r="D349" s="840"/>
      <c r="E349" s="850"/>
      <c r="F349" s="856"/>
      <c r="G349" s="865"/>
      <c r="H349" s="844"/>
    </row>
    <row r="350" spans="1:9">
      <c r="A350" s="853"/>
      <c r="B350" s="839"/>
      <c r="C350" s="839"/>
      <c r="D350" s="840"/>
      <c r="E350" s="850"/>
      <c r="F350" s="856"/>
      <c r="G350" s="865"/>
      <c r="H350" s="844"/>
    </row>
    <row r="351" spans="1:9">
      <c r="A351" s="853"/>
      <c r="B351" s="839"/>
      <c r="C351" s="839"/>
      <c r="D351" s="840"/>
      <c r="E351" s="850"/>
      <c r="F351" s="856"/>
      <c r="G351" s="865"/>
      <c r="H351" s="844"/>
    </row>
    <row r="352" spans="1:9">
      <c r="A352" s="853"/>
      <c r="B352" s="839"/>
      <c r="C352" s="839"/>
      <c r="D352" s="840"/>
      <c r="E352" s="850"/>
      <c r="F352" s="856"/>
      <c r="G352" s="865"/>
      <c r="H352" s="844"/>
    </row>
    <row r="353" spans="1:8">
      <c r="A353" s="853"/>
      <c r="B353" s="839"/>
      <c r="C353" s="839"/>
      <c r="D353" s="840"/>
      <c r="E353" s="850"/>
      <c r="F353" s="856"/>
      <c r="G353" s="865"/>
      <c r="H353" s="844"/>
    </row>
    <row r="354" spans="1:8">
      <c r="A354" s="866"/>
      <c r="B354" s="839"/>
      <c r="C354" s="839"/>
      <c r="D354" s="839"/>
      <c r="E354" s="867"/>
      <c r="F354" s="867"/>
      <c r="G354" s="868"/>
      <c r="H354" s="869"/>
    </row>
    <row r="355" spans="1:8">
      <c r="A355" s="866"/>
      <c r="B355" s="839"/>
      <c r="C355" s="839"/>
      <c r="D355" s="839"/>
      <c r="E355" s="867"/>
      <c r="F355" s="867"/>
      <c r="G355" s="868"/>
      <c r="H355" s="869"/>
    </row>
    <row r="356" spans="1:8">
      <c r="A356" s="866"/>
      <c r="B356" s="839"/>
      <c r="C356" s="839"/>
      <c r="D356" s="839"/>
      <c r="E356" s="867"/>
      <c r="F356" s="867"/>
      <c r="G356" s="868"/>
      <c r="H356" s="869"/>
    </row>
    <row r="357" spans="1:8">
      <c r="A357" s="866"/>
      <c r="B357" s="839"/>
      <c r="C357" s="839"/>
      <c r="D357" s="839"/>
      <c r="E357" s="867"/>
      <c r="F357" s="867"/>
      <c r="G357" s="868"/>
      <c r="H357" s="869"/>
    </row>
    <row r="358" spans="1:8">
      <c r="A358" s="866"/>
      <c r="B358" s="839"/>
      <c r="C358" s="839"/>
      <c r="D358" s="839"/>
      <c r="E358" s="867"/>
      <c r="F358" s="867"/>
      <c r="G358" s="868"/>
      <c r="H358" s="869"/>
    </row>
    <row r="359" spans="1:8">
      <c r="A359" s="866"/>
      <c r="B359" s="839"/>
      <c r="C359" s="839"/>
      <c r="D359" s="839"/>
      <c r="E359" s="867"/>
      <c r="F359" s="867"/>
      <c r="G359" s="868"/>
      <c r="H359" s="869"/>
    </row>
    <row r="360" spans="1:8">
      <c r="A360" s="866"/>
      <c r="B360" s="839"/>
      <c r="C360" s="839"/>
      <c r="D360" s="839"/>
      <c r="E360" s="867"/>
      <c r="F360" s="867"/>
      <c r="G360" s="868"/>
      <c r="H360" s="869"/>
    </row>
    <row r="361" spans="1:8">
      <c r="A361" s="866"/>
      <c r="B361" s="839"/>
      <c r="C361" s="839"/>
      <c r="D361" s="839"/>
      <c r="E361" s="867"/>
      <c r="F361" s="867"/>
      <c r="G361" s="868"/>
      <c r="H361" s="869"/>
    </row>
    <row r="362" spans="1:8">
      <c r="A362" s="866"/>
      <c r="B362" s="839"/>
      <c r="C362" s="839"/>
      <c r="D362" s="839"/>
      <c r="E362" s="867"/>
      <c r="F362" s="867"/>
      <c r="G362" s="868"/>
      <c r="H362" s="869"/>
    </row>
    <row r="363" spans="1:8">
      <c r="A363" s="866"/>
      <c r="B363" s="839"/>
      <c r="C363" s="839"/>
      <c r="D363" s="839"/>
      <c r="E363" s="867"/>
      <c r="F363" s="867"/>
      <c r="G363" s="868"/>
      <c r="H363" s="869"/>
    </row>
    <row r="364" spans="1:8">
      <c r="A364" s="866"/>
      <c r="B364" s="839"/>
      <c r="C364" s="839"/>
      <c r="D364" s="839"/>
      <c r="E364" s="867"/>
      <c r="F364" s="867"/>
      <c r="G364" s="868"/>
      <c r="H364" s="869"/>
    </row>
    <row r="365" spans="1:8">
      <c r="A365" s="866"/>
      <c r="B365" s="839"/>
      <c r="C365" s="839"/>
      <c r="D365" s="839"/>
      <c r="E365" s="867"/>
      <c r="F365" s="867"/>
      <c r="G365" s="868"/>
      <c r="H365" s="869"/>
    </row>
    <row r="366" spans="1:8">
      <c r="A366" s="866"/>
      <c r="B366" s="839"/>
      <c r="C366" s="839"/>
      <c r="D366" s="839"/>
      <c r="E366" s="867"/>
      <c r="F366" s="867"/>
      <c r="G366" s="868"/>
      <c r="H366" s="869"/>
    </row>
    <row r="367" spans="1:8">
      <c r="A367" s="866"/>
      <c r="B367" s="839"/>
      <c r="C367" s="839"/>
      <c r="D367" s="839"/>
      <c r="E367" s="867"/>
      <c r="F367" s="867"/>
      <c r="G367" s="868"/>
      <c r="H367" s="869"/>
    </row>
    <row r="368" spans="1:8">
      <c r="A368" s="866"/>
      <c r="B368" s="839"/>
      <c r="C368" s="839"/>
      <c r="D368" s="839"/>
      <c r="E368" s="867"/>
      <c r="F368" s="867"/>
      <c r="G368" s="868"/>
      <c r="H368" s="869"/>
    </row>
    <row r="369" spans="1:8">
      <c r="A369" s="866"/>
      <c r="B369" s="839"/>
      <c r="C369" s="839"/>
      <c r="D369" s="839"/>
      <c r="E369" s="867"/>
      <c r="F369" s="867"/>
      <c r="G369" s="868"/>
      <c r="H369" s="869"/>
    </row>
    <row r="370" spans="1:8">
      <c r="A370" s="866"/>
      <c r="B370" s="839"/>
      <c r="C370" s="839"/>
      <c r="D370" s="839"/>
      <c r="E370" s="867"/>
      <c r="F370" s="867"/>
      <c r="G370" s="868"/>
      <c r="H370" s="869"/>
    </row>
    <row r="371" spans="1:8">
      <c r="A371" s="866"/>
      <c r="B371" s="839"/>
      <c r="C371" s="839"/>
      <c r="D371" s="839"/>
      <c r="E371" s="867"/>
      <c r="F371" s="867"/>
      <c r="G371" s="868"/>
      <c r="H371" s="869"/>
    </row>
    <row r="372" spans="1:8">
      <c r="A372" s="866"/>
      <c r="B372" s="839"/>
      <c r="C372" s="839"/>
      <c r="D372" s="839"/>
      <c r="E372" s="867"/>
      <c r="F372" s="867"/>
      <c r="G372" s="868"/>
      <c r="H372" s="869"/>
    </row>
    <row r="373" spans="1:8">
      <c r="A373" s="866"/>
      <c r="B373" s="839"/>
      <c r="C373" s="839"/>
      <c r="D373" s="839"/>
      <c r="E373" s="867"/>
      <c r="F373" s="867"/>
      <c r="G373" s="868"/>
      <c r="H373" s="869"/>
    </row>
    <row r="374" spans="1:8">
      <c r="A374" s="866"/>
      <c r="B374" s="839"/>
      <c r="C374" s="839"/>
      <c r="D374" s="839"/>
      <c r="E374" s="867"/>
      <c r="F374" s="867"/>
      <c r="G374" s="868"/>
      <c r="H374" s="869"/>
    </row>
    <row r="375" spans="1:8">
      <c r="A375" s="866"/>
      <c r="B375" s="839"/>
      <c r="C375" s="839"/>
      <c r="D375" s="839"/>
      <c r="E375" s="867"/>
      <c r="F375" s="867"/>
      <c r="G375" s="868"/>
      <c r="H375" s="869"/>
    </row>
    <row r="376" spans="1:8">
      <c r="A376" s="866"/>
      <c r="B376" s="839"/>
      <c r="C376" s="839"/>
      <c r="D376" s="839"/>
      <c r="E376" s="867"/>
      <c r="F376" s="867"/>
      <c r="G376" s="868"/>
      <c r="H376" s="869"/>
    </row>
    <row r="377" spans="1:8">
      <c r="A377" s="866"/>
      <c r="B377" s="839"/>
      <c r="C377" s="839"/>
      <c r="D377" s="839"/>
      <c r="E377" s="867"/>
      <c r="F377" s="867"/>
      <c r="G377" s="868"/>
      <c r="H377" s="869"/>
    </row>
    <row r="378" spans="1:8">
      <c r="A378" s="866"/>
      <c r="B378" s="839"/>
      <c r="C378" s="839"/>
      <c r="D378" s="839"/>
      <c r="E378" s="867"/>
      <c r="F378" s="867"/>
      <c r="G378" s="868"/>
      <c r="H378" s="869"/>
    </row>
    <row r="379" spans="1:8">
      <c r="A379" s="866"/>
      <c r="B379" s="839"/>
      <c r="C379" s="839"/>
      <c r="D379" s="839"/>
      <c r="E379" s="867"/>
      <c r="F379" s="867"/>
      <c r="G379" s="868"/>
      <c r="H379" s="869"/>
    </row>
    <row r="380" spans="1:8">
      <c r="A380" s="866"/>
      <c r="B380" s="839"/>
      <c r="C380" s="839"/>
      <c r="D380" s="839"/>
      <c r="E380" s="867"/>
      <c r="F380" s="867"/>
      <c r="G380" s="868"/>
      <c r="H380" s="869"/>
    </row>
    <row r="381" spans="1:8">
      <c r="A381" s="866"/>
      <c r="B381" s="839"/>
      <c r="C381" s="839"/>
      <c r="D381" s="839"/>
      <c r="E381" s="867"/>
      <c r="F381" s="867"/>
      <c r="G381" s="868"/>
      <c r="H381" s="869"/>
    </row>
    <row r="382" spans="1:8">
      <c r="A382" s="866"/>
      <c r="B382" s="839"/>
      <c r="C382" s="839"/>
      <c r="D382" s="839"/>
      <c r="E382" s="867"/>
      <c r="F382" s="867"/>
      <c r="G382" s="868"/>
      <c r="H382" s="869"/>
    </row>
    <row r="383" spans="1:8">
      <c r="A383" s="866"/>
      <c r="B383" s="839"/>
      <c r="C383" s="839"/>
      <c r="D383" s="839"/>
      <c r="E383" s="867"/>
      <c r="F383" s="867"/>
      <c r="G383" s="868"/>
      <c r="H383" s="869"/>
    </row>
    <row r="384" spans="1:8">
      <c r="A384" s="866"/>
      <c r="B384" s="839"/>
      <c r="C384" s="839"/>
      <c r="D384" s="839"/>
      <c r="E384" s="867"/>
      <c r="F384" s="867"/>
      <c r="G384" s="868"/>
      <c r="H384" s="869"/>
    </row>
    <row r="385" spans="1:8">
      <c r="A385" s="866"/>
      <c r="B385" s="839"/>
      <c r="C385" s="839"/>
      <c r="D385" s="839"/>
      <c r="E385" s="867"/>
      <c r="F385" s="867"/>
      <c r="G385" s="868"/>
      <c r="H385" s="869"/>
    </row>
    <row r="386" spans="1:8">
      <c r="A386" s="866"/>
      <c r="B386" s="839"/>
      <c r="C386" s="839"/>
      <c r="D386" s="839"/>
      <c r="E386" s="867"/>
      <c r="F386" s="867"/>
      <c r="G386" s="868"/>
      <c r="H386" s="869"/>
    </row>
    <row r="387" spans="1:8">
      <c r="A387" s="866"/>
      <c r="B387" s="839"/>
      <c r="C387" s="839"/>
      <c r="D387" s="839"/>
      <c r="E387" s="867"/>
      <c r="F387" s="867"/>
      <c r="G387" s="868"/>
      <c r="H387" s="869"/>
    </row>
    <row r="388" spans="1:8">
      <c r="A388" s="866"/>
      <c r="B388" s="839"/>
      <c r="C388" s="839"/>
      <c r="D388" s="839"/>
      <c r="E388" s="867"/>
      <c r="F388" s="867"/>
      <c r="G388" s="868"/>
      <c r="H388" s="869"/>
    </row>
    <row r="389" spans="1:8">
      <c r="A389" s="866"/>
      <c r="B389" s="839"/>
      <c r="C389" s="839"/>
      <c r="D389" s="839"/>
      <c r="E389" s="867"/>
      <c r="F389" s="867"/>
      <c r="G389" s="868"/>
      <c r="H389" s="869"/>
    </row>
    <row r="390" spans="1:8">
      <c r="A390" s="866"/>
      <c r="B390" s="839"/>
      <c r="C390" s="839"/>
      <c r="D390" s="839"/>
      <c r="E390" s="867"/>
      <c r="F390" s="867"/>
      <c r="G390" s="868"/>
      <c r="H390" s="869"/>
    </row>
    <row r="391" spans="1:8">
      <c r="A391" s="866"/>
      <c r="B391" s="839"/>
      <c r="C391" s="839"/>
      <c r="D391" s="839"/>
      <c r="E391" s="867"/>
      <c r="F391" s="867"/>
      <c r="G391" s="868"/>
      <c r="H391" s="869"/>
    </row>
    <row r="392" spans="1:8">
      <c r="A392" s="866"/>
      <c r="B392" s="839"/>
      <c r="C392" s="839"/>
      <c r="D392" s="839"/>
      <c r="E392" s="867"/>
      <c r="F392" s="867"/>
      <c r="G392" s="868"/>
      <c r="H392" s="869"/>
    </row>
    <row r="393" spans="1:8">
      <c r="A393" s="866"/>
      <c r="B393" s="839"/>
      <c r="C393" s="839"/>
      <c r="D393" s="839"/>
      <c r="E393" s="867"/>
      <c r="F393" s="867"/>
      <c r="G393" s="868"/>
      <c r="H393" s="869"/>
    </row>
    <row r="394" spans="1:8">
      <c r="A394" s="866"/>
      <c r="B394" s="839"/>
      <c r="C394" s="839"/>
      <c r="D394" s="839"/>
      <c r="E394" s="867"/>
      <c r="F394" s="867"/>
      <c r="G394" s="868"/>
      <c r="H394" s="869"/>
    </row>
    <row r="395" spans="1:8">
      <c r="A395" s="866"/>
      <c r="B395" s="839"/>
      <c r="C395" s="839"/>
      <c r="D395" s="839"/>
      <c r="E395" s="867"/>
      <c r="F395" s="867"/>
      <c r="G395" s="868"/>
      <c r="H395" s="869"/>
    </row>
    <row r="396" spans="1:8">
      <c r="A396" s="866"/>
      <c r="B396" s="839"/>
      <c r="C396" s="839"/>
      <c r="D396" s="839"/>
      <c r="E396" s="867"/>
      <c r="F396" s="867"/>
      <c r="G396" s="868"/>
      <c r="H396" s="869"/>
    </row>
    <row r="397" spans="1:8">
      <c r="A397" s="866"/>
      <c r="B397" s="839"/>
      <c r="C397" s="839"/>
      <c r="D397" s="839"/>
      <c r="E397" s="867"/>
      <c r="F397" s="867"/>
      <c r="G397" s="868"/>
      <c r="H397" s="869"/>
    </row>
    <row r="398" spans="1:8">
      <c r="A398" s="866"/>
      <c r="B398" s="839"/>
      <c r="C398" s="839"/>
      <c r="D398" s="839"/>
      <c r="E398" s="867"/>
      <c r="F398" s="867"/>
      <c r="G398" s="868"/>
      <c r="H398" s="869"/>
    </row>
    <row r="399" spans="1:8">
      <c r="A399" s="866"/>
      <c r="B399" s="839"/>
      <c r="C399" s="839"/>
      <c r="D399" s="839"/>
      <c r="E399" s="867"/>
      <c r="F399" s="867"/>
      <c r="G399" s="868"/>
      <c r="H399" s="869"/>
    </row>
    <row r="400" spans="1:8">
      <c r="A400" s="866"/>
      <c r="B400" s="839"/>
      <c r="C400" s="839"/>
      <c r="D400" s="839"/>
      <c r="E400" s="867"/>
      <c r="F400" s="867"/>
      <c r="G400" s="868"/>
      <c r="H400" s="869"/>
    </row>
    <row r="401" spans="1:8">
      <c r="A401" s="866"/>
      <c r="B401" s="839"/>
      <c r="C401" s="839"/>
      <c r="D401" s="839"/>
      <c r="E401" s="867"/>
      <c r="F401" s="867"/>
      <c r="G401" s="868"/>
      <c r="H401" s="869"/>
    </row>
    <row r="402" spans="1:8">
      <c r="A402" s="866"/>
      <c r="B402" s="839"/>
      <c r="C402" s="839"/>
      <c r="D402" s="839"/>
      <c r="E402" s="867"/>
      <c r="F402" s="867"/>
      <c r="G402" s="868"/>
      <c r="H402" s="869"/>
    </row>
    <row r="403" spans="1:8">
      <c r="A403" s="866"/>
      <c r="B403" s="839"/>
      <c r="C403" s="839"/>
      <c r="D403" s="839"/>
      <c r="E403" s="867"/>
      <c r="F403" s="867"/>
      <c r="G403" s="868"/>
      <c r="H403" s="869"/>
    </row>
    <row r="404" spans="1:8">
      <c r="A404" s="866"/>
      <c r="B404" s="839"/>
      <c r="C404" s="839"/>
      <c r="D404" s="839"/>
      <c r="E404" s="867"/>
      <c r="F404" s="867"/>
      <c r="G404" s="868"/>
      <c r="H404" s="869"/>
    </row>
    <row r="405" spans="1:8">
      <c r="A405" s="866"/>
      <c r="B405" s="839"/>
      <c r="C405" s="839"/>
      <c r="D405" s="839"/>
      <c r="E405" s="867"/>
      <c r="F405" s="867"/>
      <c r="G405" s="868"/>
      <c r="H405" s="869"/>
    </row>
    <row r="406" spans="1:8">
      <c r="A406" s="866"/>
      <c r="B406" s="839"/>
      <c r="C406" s="839"/>
      <c r="D406" s="839"/>
      <c r="E406" s="867"/>
      <c r="F406" s="867"/>
      <c r="G406" s="868"/>
      <c r="H406" s="869"/>
    </row>
    <row r="407" spans="1:8">
      <c r="A407" s="866"/>
      <c r="B407" s="839"/>
      <c r="C407" s="839"/>
      <c r="D407" s="839"/>
      <c r="E407" s="867"/>
      <c r="F407" s="867"/>
      <c r="G407" s="868"/>
      <c r="H407" s="869"/>
    </row>
    <row r="408" spans="1:8">
      <c r="A408" s="866"/>
      <c r="B408" s="839"/>
      <c r="C408" s="839"/>
      <c r="D408" s="839"/>
      <c r="E408" s="867"/>
      <c r="F408" s="867"/>
      <c r="G408" s="868"/>
      <c r="H408" s="869"/>
    </row>
    <row r="409" spans="1:8">
      <c r="A409" s="866"/>
      <c r="B409" s="839"/>
      <c r="C409" s="839"/>
      <c r="D409" s="839"/>
      <c r="E409" s="867"/>
      <c r="F409" s="867"/>
      <c r="G409" s="868"/>
      <c r="H409" s="869"/>
    </row>
    <row r="410" spans="1:8">
      <c r="A410" s="866"/>
      <c r="B410" s="839"/>
      <c r="C410" s="839"/>
      <c r="D410" s="839"/>
      <c r="E410" s="867"/>
      <c r="F410" s="867"/>
      <c r="G410" s="868"/>
      <c r="H410" s="869"/>
    </row>
    <row r="411" spans="1:8">
      <c r="A411" s="866"/>
      <c r="B411" s="839"/>
      <c r="C411" s="839"/>
      <c r="D411" s="839"/>
      <c r="E411" s="867"/>
      <c r="F411" s="867"/>
      <c r="G411" s="868"/>
      <c r="H411" s="869"/>
    </row>
    <row r="412" spans="1:8">
      <c r="A412" s="866"/>
      <c r="B412" s="839"/>
      <c r="C412" s="839"/>
      <c r="D412" s="839"/>
      <c r="E412" s="867"/>
      <c r="F412" s="867"/>
      <c r="G412" s="868"/>
      <c r="H412" s="869"/>
    </row>
    <row r="413" spans="1:8">
      <c r="A413" s="866"/>
      <c r="B413" s="839"/>
      <c r="C413" s="839"/>
      <c r="D413" s="839"/>
      <c r="E413" s="867"/>
      <c r="F413" s="867"/>
      <c r="G413" s="868"/>
      <c r="H413" s="869"/>
    </row>
    <row r="414" spans="1:8">
      <c r="A414" s="866"/>
      <c r="B414" s="839"/>
      <c r="C414" s="839"/>
      <c r="D414" s="839"/>
      <c r="E414" s="867"/>
      <c r="F414" s="867"/>
      <c r="G414" s="868"/>
      <c r="H414" s="869"/>
    </row>
    <row r="415" spans="1:8">
      <c r="A415" s="866"/>
      <c r="B415" s="839"/>
      <c r="C415" s="839"/>
      <c r="D415" s="839"/>
      <c r="E415" s="867"/>
      <c r="F415" s="867"/>
      <c r="G415" s="868"/>
      <c r="H415" s="869"/>
    </row>
    <row r="416" spans="1:8">
      <c r="A416" s="866"/>
      <c r="B416" s="839"/>
      <c r="C416" s="839"/>
      <c r="D416" s="839"/>
      <c r="E416" s="867"/>
      <c r="F416" s="867"/>
      <c r="G416" s="868"/>
      <c r="H416" s="869"/>
    </row>
    <row r="417" spans="1:8">
      <c r="A417" s="866"/>
      <c r="B417" s="839"/>
      <c r="C417" s="839"/>
      <c r="D417" s="839"/>
      <c r="E417" s="867"/>
      <c r="F417" s="867"/>
      <c r="G417" s="868"/>
      <c r="H417" s="869"/>
    </row>
    <row r="418" spans="1:8">
      <c r="A418" s="866"/>
      <c r="B418" s="839"/>
      <c r="C418" s="839"/>
      <c r="D418" s="839"/>
      <c r="E418" s="867"/>
      <c r="F418" s="867"/>
      <c r="G418" s="868"/>
      <c r="H418" s="869"/>
    </row>
    <row r="419" spans="1:8">
      <c r="A419" s="866"/>
      <c r="B419" s="839"/>
      <c r="C419" s="839"/>
      <c r="D419" s="839"/>
      <c r="E419" s="867"/>
      <c r="F419" s="867"/>
      <c r="G419" s="868"/>
      <c r="H419" s="869"/>
    </row>
    <row r="420" spans="1:8">
      <c r="A420" s="866"/>
      <c r="B420" s="839"/>
      <c r="C420" s="839"/>
      <c r="D420" s="839"/>
      <c r="E420" s="867"/>
      <c r="F420" s="867"/>
      <c r="G420" s="868"/>
      <c r="H420" s="869"/>
    </row>
    <row r="421" spans="1:8">
      <c r="A421" s="866"/>
      <c r="B421" s="839"/>
      <c r="C421" s="839"/>
      <c r="D421" s="839"/>
      <c r="E421" s="867"/>
      <c r="F421" s="867"/>
      <c r="G421" s="868"/>
      <c r="H421" s="869"/>
    </row>
    <row r="422" spans="1:8">
      <c r="A422" s="866"/>
      <c r="B422" s="839"/>
      <c r="C422" s="839"/>
      <c r="D422" s="839"/>
      <c r="E422" s="867"/>
      <c r="F422" s="867"/>
      <c r="G422" s="868"/>
      <c r="H422" s="869"/>
    </row>
    <row r="423" spans="1:8">
      <c r="A423" s="866"/>
      <c r="B423" s="839"/>
      <c r="C423" s="839"/>
      <c r="D423" s="839"/>
      <c r="E423" s="867"/>
      <c r="F423" s="867"/>
      <c r="G423" s="868"/>
      <c r="H423" s="869"/>
    </row>
    <row r="424" spans="1:8">
      <c r="A424" s="866"/>
      <c r="B424" s="839"/>
      <c r="C424" s="839"/>
      <c r="D424" s="839"/>
      <c r="E424" s="867"/>
      <c r="F424" s="867"/>
      <c r="G424" s="868"/>
      <c r="H424" s="869"/>
    </row>
    <row r="425" spans="1:8">
      <c r="A425" s="866"/>
      <c r="B425" s="839"/>
      <c r="C425" s="839"/>
      <c r="D425" s="839"/>
      <c r="E425" s="867"/>
      <c r="F425" s="867"/>
      <c r="G425" s="868"/>
      <c r="H425" s="869"/>
    </row>
    <row r="426" spans="1:8">
      <c r="A426" s="866"/>
      <c r="B426" s="839"/>
      <c r="C426" s="839"/>
      <c r="D426" s="839"/>
      <c r="E426" s="867"/>
      <c r="F426" s="867"/>
      <c r="G426" s="868"/>
      <c r="H426" s="869"/>
    </row>
    <row r="427" spans="1:8">
      <c r="A427" s="866"/>
      <c r="B427" s="839"/>
      <c r="C427" s="839"/>
      <c r="D427" s="839"/>
      <c r="E427" s="867"/>
      <c r="F427" s="867"/>
      <c r="G427" s="868"/>
      <c r="H427" s="869"/>
    </row>
    <row r="428" spans="1:8">
      <c r="A428" s="866"/>
      <c r="B428" s="839"/>
      <c r="C428" s="839"/>
      <c r="D428" s="839"/>
      <c r="E428" s="867"/>
      <c r="F428" s="867"/>
      <c r="G428" s="868"/>
      <c r="H428" s="869"/>
    </row>
    <row r="429" spans="1:8">
      <c r="A429" s="866"/>
      <c r="B429" s="839"/>
      <c r="C429" s="839"/>
      <c r="D429" s="839"/>
      <c r="E429" s="867"/>
      <c r="F429" s="867"/>
      <c r="G429" s="868"/>
      <c r="H429" s="869"/>
    </row>
    <row r="430" spans="1:8">
      <c r="A430" s="866"/>
      <c r="B430" s="839"/>
      <c r="C430" s="839"/>
      <c r="D430" s="839"/>
      <c r="E430" s="867"/>
      <c r="F430" s="867"/>
      <c r="G430" s="868"/>
      <c r="H430" s="869"/>
    </row>
    <row r="431" spans="1:8">
      <c r="A431" s="866"/>
      <c r="B431" s="839"/>
      <c r="C431" s="839"/>
      <c r="D431" s="839"/>
      <c r="E431" s="867"/>
      <c r="F431" s="867"/>
      <c r="G431" s="868"/>
      <c r="H431" s="869"/>
    </row>
    <row r="432" spans="1:8">
      <c r="A432" s="866"/>
      <c r="B432" s="839"/>
      <c r="C432" s="839"/>
      <c r="D432" s="839"/>
      <c r="E432" s="867"/>
      <c r="F432" s="867"/>
      <c r="G432" s="868"/>
      <c r="H432" s="869"/>
    </row>
    <row r="433" spans="1:8">
      <c r="A433" s="866"/>
      <c r="B433" s="839"/>
      <c r="C433" s="839"/>
      <c r="D433" s="839"/>
      <c r="E433" s="867"/>
      <c r="F433" s="867"/>
      <c r="G433" s="868"/>
      <c r="H433" s="869"/>
    </row>
    <row r="434" spans="1:8">
      <c r="A434" s="866"/>
      <c r="B434" s="839"/>
      <c r="C434" s="839"/>
      <c r="D434" s="839"/>
      <c r="E434" s="867"/>
      <c r="F434" s="867"/>
      <c r="G434" s="868"/>
      <c r="H434" s="869"/>
    </row>
    <row r="435" spans="1:8">
      <c r="A435" s="866"/>
      <c r="B435" s="839"/>
      <c r="C435" s="839"/>
      <c r="D435" s="839"/>
      <c r="E435" s="867"/>
      <c r="F435" s="867"/>
      <c r="G435" s="868"/>
      <c r="H435" s="869"/>
    </row>
    <row r="436" spans="1:8">
      <c r="A436" s="866"/>
      <c r="B436" s="839"/>
      <c r="C436" s="839"/>
      <c r="D436" s="839"/>
      <c r="E436" s="867"/>
      <c r="F436" s="867"/>
      <c r="G436" s="868"/>
      <c r="H436" s="869"/>
    </row>
    <row r="437" spans="1:8">
      <c r="A437" s="866"/>
      <c r="B437" s="839"/>
      <c r="C437" s="839"/>
      <c r="D437" s="839"/>
      <c r="E437" s="867"/>
      <c r="F437" s="867"/>
      <c r="G437" s="868"/>
      <c r="H437" s="869"/>
    </row>
    <row r="438" spans="1:8">
      <c r="A438" s="866"/>
      <c r="B438" s="839"/>
      <c r="C438" s="839"/>
      <c r="D438" s="839"/>
      <c r="E438" s="867"/>
      <c r="F438" s="867"/>
      <c r="G438" s="868"/>
      <c r="H438" s="869"/>
    </row>
    <row r="439" spans="1:8">
      <c r="A439" s="866"/>
      <c r="B439" s="839"/>
      <c r="C439" s="839"/>
      <c r="D439" s="839"/>
      <c r="E439" s="867"/>
      <c r="F439" s="867"/>
      <c r="G439" s="868"/>
      <c r="H439" s="869"/>
    </row>
    <row r="440" spans="1:8">
      <c r="A440" s="866"/>
      <c r="B440" s="839"/>
      <c r="C440" s="839"/>
      <c r="D440" s="839"/>
      <c r="E440" s="867"/>
      <c r="F440" s="867"/>
      <c r="G440" s="868"/>
      <c r="H440" s="869"/>
    </row>
    <row r="441" spans="1:8">
      <c r="A441" s="866"/>
      <c r="B441" s="839"/>
      <c r="C441" s="839"/>
      <c r="D441" s="839"/>
      <c r="E441" s="867"/>
      <c r="F441" s="867"/>
      <c r="G441" s="868"/>
      <c r="H441" s="869"/>
    </row>
    <row r="442" spans="1:8">
      <c r="A442" s="866"/>
      <c r="B442" s="839"/>
      <c r="C442" s="839"/>
      <c r="D442" s="839"/>
      <c r="E442" s="867"/>
      <c r="F442" s="867"/>
      <c r="G442" s="868"/>
      <c r="H442" s="869"/>
    </row>
    <row r="443" spans="1:8">
      <c r="A443" s="866"/>
      <c r="B443" s="839"/>
      <c r="C443" s="839"/>
      <c r="D443" s="839"/>
      <c r="E443" s="867"/>
      <c r="F443" s="867"/>
      <c r="G443" s="868"/>
      <c r="H443" s="869"/>
    </row>
    <row r="444" spans="1:8">
      <c r="A444" s="866"/>
      <c r="B444" s="839"/>
      <c r="C444" s="839"/>
      <c r="D444" s="839"/>
      <c r="E444" s="867"/>
      <c r="F444" s="867"/>
      <c r="G444" s="868"/>
      <c r="H444" s="869"/>
    </row>
    <row r="445" spans="1:8">
      <c r="A445" s="866"/>
      <c r="B445" s="839"/>
      <c r="C445" s="839"/>
      <c r="D445" s="839"/>
      <c r="E445" s="867"/>
      <c r="F445" s="867"/>
      <c r="G445" s="868"/>
      <c r="H445" s="869"/>
    </row>
    <row r="446" spans="1:8">
      <c r="A446" s="866"/>
      <c r="B446" s="839"/>
      <c r="C446" s="839"/>
      <c r="D446" s="839"/>
      <c r="E446" s="867"/>
      <c r="F446" s="867"/>
      <c r="G446" s="868"/>
      <c r="H446" s="869"/>
    </row>
    <row r="447" spans="1:8">
      <c r="A447" s="866"/>
      <c r="B447" s="839"/>
      <c r="C447" s="839"/>
      <c r="D447" s="839"/>
      <c r="E447" s="867"/>
      <c r="F447" s="867"/>
      <c r="G447" s="868"/>
      <c r="H447" s="869"/>
    </row>
    <row r="448" spans="1:8">
      <c r="A448" s="866"/>
      <c r="B448" s="839"/>
      <c r="C448" s="839"/>
      <c r="D448" s="839"/>
      <c r="E448" s="867"/>
      <c r="F448" s="867"/>
      <c r="G448" s="868"/>
      <c r="H448" s="869"/>
    </row>
    <row r="449" spans="1:8">
      <c r="A449" s="866"/>
      <c r="B449" s="839"/>
      <c r="C449" s="839"/>
      <c r="D449" s="839"/>
      <c r="E449" s="867"/>
      <c r="F449" s="867"/>
      <c r="G449" s="868"/>
      <c r="H449" s="869"/>
    </row>
    <row r="450" spans="1:8">
      <c r="A450" s="866"/>
      <c r="B450" s="839"/>
      <c r="C450" s="839"/>
      <c r="D450" s="839"/>
      <c r="E450" s="867"/>
      <c r="F450" s="867"/>
      <c r="G450" s="868"/>
      <c r="H450" s="869"/>
    </row>
    <row r="451" spans="1:8">
      <c r="A451" s="866"/>
      <c r="B451" s="839"/>
      <c r="C451" s="839"/>
      <c r="D451" s="839"/>
      <c r="E451" s="867"/>
      <c r="F451" s="867"/>
      <c r="G451" s="868"/>
      <c r="H451" s="869"/>
    </row>
    <row r="452" spans="1:8">
      <c r="A452" s="866"/>
      <c r="B452" s="839"/>
      <c r="C452" s="839"/>
      <c r="D452" s="839"/>
      <c r="E452" s="867"/>
      <c r="F452" s="867"/>
      <c r="G452" s="868"/>
      <c r="H452" s="869"/>
    </row>
    <row r="453" spans="1:8">
      <c r="A453" s="866"/>
      <c r="B453" s="839"/>
      <c r="C453" s="839"/>
      <c r="D453" s="839"/>
      <c r="E453" s="867"/>
      <c r="F453" s="867"/>
      <c r="G453" s="868"/>
      <c r="H453" s="869"/>
    </row>
    <row r="454" spans="1:8">
      <c r="A454" s="866"/>
      <c r="B454" s="839"/>
      <c r="C454" s="839"/>
      <c r="D454" s="839"/>
      <c r="E454" s="867"/>
      <c r="F454" s="867"/>
      <c r="G454" s="868"/>
      <c r="H454" s="869"/>
    </row>
    <row r="455" spans="1:8">
      <c r="A455" s="866"/>
      <c r="B455" s="839"/>
      <c r="C455" s="839"/>
      <c r="D455" s="839"/>
      <c r="E455" s="867"/>
      <c r="F455" s="867"/>
      <c r="G455" s="868"/>
      <c r="H455" s="869"/>
    </row>
    <row r="456" spans="1:8">
      <c r="A456" s="866"/>
      <c r="B456" s="839"/>
      <c r="C456" s="839"/>
      <c r="D456" s="839"/>
      <c r="E456" s="867"/>
      <c r="F456" s="867"/>
      <c r="G456" s="868"/>
      <c r="H456" s="869"/>
    </row>
    <row r="457" spans="1:8">
      <c r="A457" s="866"/>
      <c r="B457" s="839"/>
      <c r="C457" s="839"/>
      <c r="D457" s="839"/>
      <c r="E457" s="867"/>
      <c r="F457" s="867"/>
      <c r="G457" s="868"/>
      <c r="H457" s="869"/>
    </row>
    <row r="458" spans="1:8">
      <c r="A458" s="866"/>
      <c r="B458" s="839"/>
      <c r="C458" s="839"/>
      <c r="D458" s="839"/>
      <c r="E458" s="867"/>
      <c r="F458" s="867"/>
      <c r="G458" s="868"/>
      <c r="H458" s="869"/>
    </row>
    <row r="459" spans="1:8">
      <c r="A459" s="866"/>
      <c r="B459" s="839"/>
      <c r="C459" s="839"/>
      <c r="D459" s="839"/>
      <c r="E459" s="867"/>
      <c r="F459" s="867"/>
      <c r="G459" s="868"/>
      <c r="H459" s="869"/>
    </row>
    <row r="460" spans="1:8">
      <c r="A460" s="866"/>
      <c r="B460" s="839"/>
      <c r="C460" s="839"/>
      <c r="D460" s="839"/>
      <c r="E460" s="867"/>
      <c r="F460" s="867"/>
      <c r="G460" s="868"/>
      <c r="H460" s="869"/>
    </row>
    <row r="461" spans="1:8">
      <c r="A461" s="866"/>
      <c r="B461" s="839"/>
      <c r="C461" s="839"/>
      <c r="D461" s="839"/>
      <c r="E461" s="867"/>
      <c r="F461" s="867"/>
      <c r="G461" s="868"/>
      <c r="H461" s="869"/>
    </row>
    <row r="462" spans="1:8">
      <c r="A462" s="866"/>
      <c r="B462" s="839"/>
      <c r="C462" s="839"/>
      <c r="D462" s="839"/>
      <c r="E462" s="867"/>
      <c r="F462" s="867"/>
      <c r="G462" s="868"/>
      <c r="H462" s="869"/>
    </row>
    <row r="463" spans="1:8">
      <c r="A463" s="866"/>
      <c r="B463" s="839"/>
      <c r="C463" s="839"/>
      <c r="D463" s="839"/>
      <c r="E463" s="867"/>
      <c r="F463" s="867"/>
      <c r="G463" s="868"/>
      <c r="H463" s="869"/>
    </row>
    <row r="464" spans="1:8">
      <c r="A464" s="866"/>
      <c r="B464" s="839"/>
      <c r="C464" s="839"/>
      <c r="D464" s="839"/>
      <c r="E464" s="867"/>
      <c r="F464" s="867"/>
      <c r="G464" s="868"/>
      <c r="H464" s="869"/>
    </row>
    <row r="465" spans="1:8">
      <c r="A465" s="866"/>
      <c r="B465" s="839"/>
      <c r="C465" s="839"/>
      <c r="D465" s="839"/>
      <c r="E465" s="867"/>
      <c r="F465" s="867"/>
      <c r="G465" s="868"/>
      <c r="H465" s="869"/>
    </row>
    <row r="466" spans="1:8">
      <c r="A466" s="866"/>
      <c r="B466" s="839"/>
      <c r="C466" s="839"/>
      <c r="D466" s="839"/>
      <c r="E466" s="867"/>
      <c r="F466" s="867"/>
      <c r="G466" s="868"/>
      <c r="H466" s="869"/>
    </row>
    <row r="467" spans="1:8">
      <c r="A467" s="866"/>
      <c r="B467" s="839"/>
      <c r="C467" s="839"/>
      <c r="D467" s="839"/>
      <c r="E467" s="867"/>
      <c r="F467" s="867"/>
      <c r="G467" s="868"/>
      <c r="H467" s="869"/>
    </row>
    <row r="468" spans="1:8">
      <c r="A468" s="866"/>
      <c r="B468" s="839"/>
      <c r="C468" s="839"/>
      <c r="D468" s="839"/>
      <c r="E468" s="867"/>
      <c r="F468" s="867"/>
      <c r="G468" s="868"/>
      <c r="H468" s="869"/>
    </row>
    <row r="469" spans="1:8">
      <c r="A469" s="866"/>
      <c r="B469" s="839"/>
      <c r="C469" s="839"/>
      <c r="D469" s="839"/>
      <c r="E469" s="867"/>
      <c r="F469" s="867"/>
      <c r="G469" s="868"/>
      <c r="H469" s="869"/>
    </row>
    <row r="470" spans="1:8">
      <c r="A470" s="866"/>
      <c r="B470" s="839"/>
      <c r="C470" s="839"/>
      <c r="D470" s="839"/>
      <c r="E470" s="867"/>
      <c r="F470" s="867"/>
      <c r="G470" s="868"/>
      <c r="H470" s="869"/>
    </row>
    <row r="471" spans="1:8">
      <c r="A471" s="866"/>
      <c r="B471" s="839"/>
      <c r="C471" s="839"/>
      <c r="D471" s="839"/>
      <c r="E471" s="867"/>
      <c r="F471" s="867"/>
      <c r="G471" s="868"/>
      <c r="H471" s="869"/>
    </row>
    <row r="472" spans="1:8">
      <c r="A472" s="866"/>
      <c r="B472" s="839"/>
      <c r="C472" s="839"/>
      <c r="D472" s="839"/>
      <c r="E472" s="867"/>
      <c r="F472" s="867"/>
      <c r="G472" s="868"/>
      <c r="H472" s="869"/>
    </row>
    <row r="473" spans="1:8">
      <c r="A473" s="866"/>
      <c r="B473" s="839"/>
      <c r="C473" s="839"/>
      <c r="D473" s="839"/>
      <c r="E473" s="867"/>
      <c r="F473" s="867"/>
      <c r="G473" s="868"/>
      <c r="H473" s="869"/>
    </row>
    <row r="474" spans="1:8">
      <c r="A474" s="866"/>
      <c r="B474" s="839"/>
      <c r="C474" s="839"/>
      <c r="D474" s="839"/>
      <c r="E474" s="867"/>
      <c r="F474" s="867"/>
      <c r="G474" s="868"/>
      <c r="H474" s="869"/>
    </row>
    <row r="475" spans="1:8">
      <c r="A475" s="866"/>
      <c r="B475" s="839"/>
      <c r="C475" s="839"/>
      <c r="D475" s="839"/>
      <c r="E475" s="867"/>
      <c r="F475" s="867"/>
      <c r="G475" s="868"/>
      <c r="H475" s="869"/>
    </row>
    <row r="476" spans="1:8">
      <c r="A476" s="866"/>
      <c r="B476" s="839"/>
      <c r="C476" s="839"/>
      <c r="D476" s="839"/>
      <c r="E476" s="867"/>
      <c r="F476" s="867"/>
      <c r="G476" s="868"/>
      <c r="H476" s="869"/>
    </row>
    <row r="477" spans="1:8">
      <c r="A477" s="866"/>
      <c r="B477" s="839"/>
      <c r="C477" s="839"/>
      <c r="D477" s="839"/>
      <c r="E477" s="867"/>
      <c r="F477" s="867"/>
      <c r="G477" s="868"/>
      <c r="H477" s="869"/>
    </row>
    <row r="478" spans="1:8">
      <c r="A478" s="866"/>
      <c r="B478" s="839"/>
      <c r="C478" s="839"/>
      <c r="D478" s="839"/>
      <c r="E478" s="867"/>
      <c r="F478" s="867"/>
      <c r="G478" s="868"/>
      <c r="H478" s="869"/>
    </row>
    <row r="479" spans="1:8">
      <c r="A479" s="866"/>
      <c r="B479" s="839"/>
      <c r="C479" s="839"/>
      <c r="D479" s="839"/>
      <c r="E479" s="867"/>
      <c r="F479" s="867"/>
      <c r="G479" s="868"/>
      <c r="H479" s="869"/>
    </row>
    <row r="480" spans="1:8">
      <c r="A480" s="866"/>
      <c r="B480" s="839"/>
      <c r="C480" s="839"/>
      <c r="D480" s="839"/>
      <c r="E480" s="867"/>
      <c r="F480" s="867"/>
      <c r="G480" s="868"/>
      <c r="H480" s="869"/>
    </row>
    <row r="481" spans="1:8">
      <c r="A481" s="866"/>
      <c r="B481" s="839"/>
      <c r="C481" s="839"/>
      <c r="D481" s="839"/>
      <c r="E481" s="867"/>
      <c r="F481" s="867"/>
      <c r="G481" s="868"/>
      <c r="H481" s="869"/>
    </row>
    <row r="482" spans="1:8">
      <c r="A482" s="866"/>
      <c r="B482" s="839"/>
      <c r="C482" s="839"/>
      <c r="D482" s="839"/>
      <c r="E482" s="867"/>
      <c r="F482" s="867"/>
      <c r="G482" s="868"/>
      <c r="H482" s="869"/>
    </row>
    <row r="483" spans="1:8">
      <c r="A483" s="866"/>
      <c r="B483" s="839"/>
      <c r="C483" s="839"/>
      <c r="D483" s="839"/>
      <c r="E483" s="867"/>
      <c r="F483" s="867"/>
      <c r="G483" s="868"/>
      <c r="H483" s="869"/>
    </row>
    <row r="484" spans="1:8">
      <c r="A484" s="866"/>
      <c r="B484" s="839"/>
      <c r="C484" s="839"/>
      <c r="D484" s="839"/>
      <c r="E484" s="867"/>
      <c r="F484" s="867"/>
      <c r="G484" s="868"/>
      <c r="H484" s="869"/>
    </row>
    <row r="485" spans="1:8">
      <c r="A485" s="866"/>
      <c r="B485" s="839"/>
      <c r="C485" s="839"/>
      <c r="D485" s="839"/>
      <c r="E485" s="867"/>
      <c r="F485" s="867"/>
      <c r="G485" s="868"/>
      <c r="H485" s="869"/>
    </row>
    <row r="486" spans="1:8">
      <c r="A486" s="866"/>
      <c r="B486" s="839"/>
      <c r="C486" s="839"/>
      <c r="D486" s="839"/>
      <c r="E486" s="867"/>
      <c r="F486" s="867"/>
      <c r="G486" s="868"/>
      <c r="H486" s="869"/>
    </row>
    <row r="487" spans="1:8">
      <c r="A487" s="866"/>
      <c r="B487" s="839"/>
      <c r="C487" s="839"/>
      <c r="D487" s="839"/>
      <c r="E487" s="867"/>
      <c r="F487" s="867"/>
      <c r="G487" s="868"/>
      <c r="H487" s="869"/>
    </row>
    <row r="488" spans="1:8">
      <c r="A488" s="866"/>
      <c r="B488" s="839"/>
      <c r="C488" s="839"/>
      <c r="D488" s="839"/>
      <c r="E488" s="867"/>
      <c r="F488" s="867"/>
      <c r="G488" s="868"/>
      <c r="H488" s="869"/>
    </row>
    <row r="489" spans="1:8">
      <c r="A489" s="866"/>
      <c r="B489" s="839"/>
      <c r="C489" s="839"/>
      <c r="D489" s="839"/>
      <c r="E489" s="867"/>
      <c r="F489" s="867"/>
      <c r="G489" s="868"/>
      <c r="H489" s="869"/>
    </row>
    <row r="490" spans="1:8">
      <c r="A490" s="866"/>
      <c r="B490" s="839"/>
      <c r="C490" s="839"/>
      <c r="D490" s="839"/>
      <c r="E490" s="867"/>
      <c r="F490" s="867"/>
      <c r="G490" s="868"/>
      <c r="H490" s="869"/>
    </row>
    <row r="491" spans="1:8">
      <c r="A491" s="866"/>
      <c r="B491" s="839"/>
      <c r="C491" s="839"/>
      <c r="D491" s="839"/>
      <c r="E491" s="867"/>
      <c r="F491" s="867"/>
      <c r="G491" s="868"/>
      <c r="H491" s="869"/>
    </row>
    <row r="492" spans="1:8">
      <c r="A492" s="866"/>
      <c r="B492" s="839"/>
      <c r="C492" s="839"/>
      <c r="D492" s="839"/>
      <c r="E492" s="867"/>
      <c r="F492" s="867"/>
      <c r="G492" s="868"/>
      <c r="H492" s="869"/>
    </row>
    <row r="493" spans="1:8">
      <c r="A493" s="866"/>
      <c r="B493" s="839"/>
      <c r="C493" s="839"/>
      <c r="D493" s="839"/>
      <c r="E493" s="867"/>
      <c r="F493" s="867"/>
      <c r="G493" s="868"/>
      <c r="H493" s="869"/>
    </row>
    <row r="494" spans="1:8">
      <c r="A494" s="866"/>
      <c r="B494" s="839"/>
      <c r="C494" s="839"/>
      <c r="D494" s="839"/>
      <c r="E494" s="867"/>
      <c r="F494" s="867"/>
      <c r="G494" s="868"/>
      <c r="H494" s="869"/>
    </row>
    <row r="495" spans="1:8">
      <c r="A495" s="866"/>
      <c r="B495" s="839"/>
      <c r="C495" s="839"/>
      <c r="D495" s="839"/>
      <c r="E495" s="867"/>
      <c r="F495" s="867"/>
      <c r="G495" s="868"/>
      <c r="H495" s="869"/>
    </row>
    <row r="496" spans="1:8">
      <c r="A496" s="866"/>
      <c r="B496" s="839"/>
      <c r="C496" s="839"/>
      <c r="D496" s="839"/>
      <c r="E496" s="867"/>
      <c r="F496" s="867"/>
      <c r="G496" s="868"/>
      <c r="H496" s="869"/>
    </row>
    <row r="497" spans="1:8">
      <c r="A497" s="866"/>
      <c r="B497" s="839"/>
      <c r="C497" s="839"/>
      <c r="D497" s="839"/>
      <c r="E497" s="867"/>
      <c r="F497" s="867"/>
      <c r="G497" s="868"/>
      <c r="H497" s="869"/>
    </row>
    <row r="498" spans="1:8">
      <c r="A498" s="866"/>
      <c r="B498" s="839"/>
      <c r="C498" s="839"/>
      <c r="D498" s="839"/>
      <c r="E498" s="867"/>
      <c r="F498" s="867"/>
      <c r="G498" s="868"/>
      <c r="H498" s="869"/>
    </row>
    <row r="499" spans="1:8">
      <c r="A499" s="866"/>
      <c r="B499" s="839"/>
      <c r="C499" s="839"/>
      <c r="D499" s="839"/>
      <c r="E499" s="867"/>
      <c r="F499" s="867"/>
      <c r="G499" s="868"/>
      <c r="H499" s="869"/>
    </row>
    <row r="500" spans="1:8">
      <c r="A500" s="866"/>
      <c r="B500" s="839"/>
      <c r="C500" s="839"/>
      <c r="D500" s="839"/>
      <c r="E500" s="867"/>
      <c r="F500" s="867"/>
      <c r="G500" s="868"/>
      <c r="H500" s="869"/>
    </row>
    <row r="501" spans="1:8">
      <c r="A501" s="866"/>
      <c r="B501" s="839"/>
      <c r="C501" s="839"/>
      <c r="D501" s="839"/>
      <c r="E501" s="867"/>
      <c r="F501" s="867"/>
      <c r="G501" s="868"/>
      <c r="H501" s="869"/>
    </row>
    <row r="502" spans="1:8" ht="13" thickBot="1"/>
    <row r="503" spans="1:8">
      <c r="A503" s="478"/>
      <c r="B503" s="479"/>
      <c r="C503" s="479"/>
      <c r="D503" s="479"/>
      <c r="E503" s="480"/>
    </row>
    <row r="504" spans="1:8">
      <c r="A504" s="481" t="s">
        <v>724</v>
      </c>
      <c r="B504" s="482"/>
      <c r="C504" s="482"/>
      <c r="D504" s="483" t="s">
        <v>725</v>
      </c>
      <c r="E504" s="484"/>
    </row>
    <row r="505" spans="1:8">
      <c r="A505" s="485"/>
      <c r="B505" s="482"/>
      <c r="C505" s="482"/>
      <c r="D505" s="482"/>
      <c r="E505" s="484"/>
    </row>
    <row r="506" spans="1:8">
      <c r="A506" s="481" t="s">
        <v>726</v>
      </c>
      <c r="B506" s="482"/>
      <c r="C506" s="482"/>
      <c r="D506" s="483" t="s">
        <v>725</v>
      </c>
      <c r="E506" s="484"/>
    </row>
    <row r="507" spans="1:8">
      <c r="A507" s="485"/>
      <c r="B507" s="482"/>
      <c r="C507" s="482"/>
      <c r="D507" s="482"/>
      <c r="E507" s="484"/>
    </row>
    <row r="508" spans="1:8">
      <c r="A508" s="481" t="s">
        <v>727</v>
      </c>
      <c r="B508" s="482"/>
      <c r="C508" s="482"/>
      <c r="D508" s="486"/>
      <c r="E508" s="484"/>
    </row>
    <row r="509" spans="1:8" ht="13" thickBot="1">
      <c r="A509" s="487"/>
      <c r="B509" s="488"/>
      <c r="C509" s="488"/>
      <c r="D509" s="488"/>
      <c r="E509" s="489"/>
    </row>
    <row r="510" spans="1:8">
      <c r="E510" s="241"/>
    </row>
  </sheetData>
  <autoFilter ref="A6:H345" xr:uid="{00000000-0001-0000-1000-000000000000}"/>
  <pageMargins left="0.74803149606299213" right="0.74803149606299213" top="0.98425196850393704" bottom="0.98425196850393704" header="0.51181102362204722" footer="0.51181102362204722"/>
  <pageSetup paperSize="9" scale="77" fitToHeight="0" orientation="landscape" r:id="rId1"/>
  <headerFooter alignWithMargins="0">
    <oddFooter>&amp;RRegulatory Accounts - M tables 2010-11 v1.2&amp;L&amp;1#&amp;"Arial"&amp;11&amp;K000000SW Internal Commercial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2:L507"/>
  <sheetViews>
    <sheetView zoomScaleNormal="100" workbookViewId="0">
      <selection sqref="A1:XFD1048576"/>
    </sheetView>
  </sheetViews>
  <sheetFormatPr defaultColWidth="8.81640625" defaultRowHeight="12.5"/>
  <cols>
    <col min="1" max="1" width="15.7265625" style="248" customWidth="1"/>
    <col min="2" max="4" width="10.7265625" style="240" customWidth="1"/>
    <col min="5" max="5" width="19.7265625" style="240" bestFit="1" customWidth="1"/>
    <col min="6" max="7" width="20.7265625" style="240" customWidth="1"/>
    <col min="8" max="11" width="20.7265625" style="241" customWidth="1"/>
    <col min="12" max="16384" width="8.81640625" style="241"/>
  </cols>
  <sheetData>
    <row r="2" spans="1:12" ht="13">
      <c r="A2" s="421"/>
    </row>
    <row r="3" spans="1:12" ht="15.5">
      <c r="A3" s="239" t="s">
        <v>14</v>
      </c>
    </row>
    <row r="4" spans="1:12" ht="15.5">
      <c r="A4" s="239" t="s">
        <v>734</v>
      </c>
    </row>
    <row r="5" spans="1:12" s="246" customFormat="1" ht="15.5">
      <c r="A5" s="1151"/>
      <c r="B5" s="1152"/>
      <c r="C5" s="1152"/>
      <c r="D5" s="1152"/>
      <c r="E5" s="1152"/>
      <c r="F5" s="1152"/>
      <c r="G5" s="243"/>
      <c r="H5" s="243"/>
      <c r="I5" s="243"/>
      <c r="J5" s="1153"/>
      <c r="K5" s="243"/>
    </row>
    <row r="6" spans="1:12" ht="15.5">
      <c r="A6" s="242"/>
      <c r="G6" s="243"/>
      <c r="H6" s="243"/>
      <c r="I6" s="1605" t="s">
        <v>545</v>
      </c>
      <c r="J6" s="1605"/>
      <c r="K6" s="243"/>
    </row>
    <row r="7" spans="1:12" s="246" customFormat="1" ht="13">
      <c r="A7" s="244" t="s">
        <v>537</v>
      </c>
      <c r="B7" s="245" t="s">
        <v>538</v>
      </c>
      <c r="C7" s="245" t="s">
        <v>539</v>
      </c>
      <c r="D7" s="245" t="s">
        <v>540</v>
      </c>
      <c r="E7" s="245" t="s">
        <v>545</v>
      </c>
      <c r="F7" s="245" t="s">
        <v>541</v>
      </c>
      <c r="G7" s="253" t="s">
        <v>542</v>
      </c>
      <c r="H7" s="253" t="s">
        <v>543</v>
      </c>
      <c r="I7" s="253" t="str">
        <f>"During " &amp; reportyear</f>
        <v>During 2021-22</v>
      </c>
      <c r="J7" s="253" t="str">
        <f>"After " &amp; endofreportyear</f>
        <v>After 31/03/2022</v>
      </c>
      <c r="K7" s="253" t="s">
        <v>544</v>
      </c>
      <c r="L7" s="241"/>
    </row>
    <row r="8" spans="1:12" s="246" customFormat="1">
      <c r="A8" s="866">
        <v>406338</v>
      </c>
      <c r="B8" s="839" t="s">
        <v>958</v>
      </c>
      <c r="C8" s="839" t="s">
        <v>962</v>
      </c>
      <c r="D8" s="839">
        <v>60.041095890410958</v>
      </c>
      <c r="E8" s="839" t="s">
        <v>968</v>
      </c>
      <c r="F8" s="867">
        <v>25703</v>
      </c>
      <c r="G8" s="867">
        <v>47618</v>
      </c>
      <c r="H8" s="868">
        <v>4960.9100000000008</v>
      </c>
      <c r="I8" s="868">
        <v>345.15999999999997</v>
      </c>
      <c r="J8" s="868">
        <v>4615.7500000000009</v>
      </c>
      <c r="K8" s="848">
        <v>9.25</v>
      </c>
      <c r="L8" s="247"/>
    </row>
    <row r="9" spans="1:12" s="246" customFormat="1">
      <c r="A9" s="866">
        <v>422789</v>
      </c>
      <c r="B9" s="839" t="s">
        <v>958</v>
      </c>
      <c r="C9" s="839" t="s">
        <v>962</v>
      </c>
      <c r="D9" s="839">
        <v>59.56986301369863</v>
      </c>
      <c r="E9" s="839" t="s">
        <v>968</v>
      </c>
      <c r="F9" s="867">
        <v>26606</v>
      </c>
      <c r="G9" s="867">
        <v>48349</v>
      </c>
      <c r="H9" s="868">
        <v>242.64</v>
      </c>
      <c r="I9" s="868">
        <v>12.73</v>
      </c>
      <c r="J9" s="868">
        <v>229.90999999999997</v>
      </c>
      <c r="K9" s="848">
        <v>9.25</v>
      </c>
      <c r="L9" s="247"/>
    </row>
    <row r="10" spans="1:12" s="246" customFormat="1">
      <c r="A10" s="866">
        <v>425427</v>
      </c>
      <c r="B10" s="839" t="s">
        <v>958</v>
      </c>
      <c r="C10" s="839" t="s">
        <v>962</v>
      </c>
      <c r="D10" s="839">
        <v>59.756164383561647</v>
      </c>
      <c r="E10" s="839" t="s">
        <v>968</v>
      </c>
      <c r="F10" s="867">
        <v>26718</v>
      </c>
      <c r="G10" s="867">
        <v>48529</v>
      </c>
      <c r="H10" s="868">
        <v>8889.83</v>
      </c>
      <c r="I10" s="868">
        <v>429.53999999999996</v>
      </c>
      <c r="J10" s="868">
        <v>8460.2900000000009</v>
      </c>
      <c r="K10" s="848">
        <v>9.25</v>
      </c>
      <c r="L10" s="247"/>
    </row>
    <row r="11" spans="1:12" s="246" customFormat="1">
      <c r="A11" s="866">
        <v>7000406338</v>
      </c>
      <c r="B11" s="839" t="s">
        <v>958</v>
      </c>
      <c r="C11" s="839" t="s">
        <v>959</v>
      </c>
      <c r="D11" s="839">
        <v>59.93150684931507</v>
      </c>
      <c r="E11" s="839" t="s">
        <v>968</v>
      </c>
      <c r="F11" s="867">
        <v>25703</v>
      </c>
      <c r="G11" s="867">
        <v>47578</v>
      </c>
      <c r="H11" s="868">
        <v>3967.38</v>
      </c>
      <c r="I11" s="868">
        <v>275.92</v>
      </c>
      <c r="J11" s="868">
        <v>3691.46</v>
      </c>
      <c r="K11" s="848">
        <v>9.25</v>
      </c>
      <c r="L11" s="247"/>
    </row>
    <row r="12" spans="1:12" s="246" customFormat="1">
      <c r="A12" s="866">
        <v>7000422789</v>
      </c>
      <c r="B12" s="839" t="s">
        <v>958</v>
      </c>
      <c r="C12" s="839" t="s">
        <v>959</v>
      </c>
      <c r="D12" s="839">
        <v>59.961643835616435</v>
      </c>
      <c r="E12" s="839" t="s">
        <v>968</v>
      </c>
      <c r="F12" s="867">
        <v>26606</v>
      </c>
      <c r="G12" s="867">
        <v>48492</v>
      </c>
      <c r="H12" s="868">
        <v>7304.41</v>
      </c>
      <c r="I12" s="868">
        <v>352.77</v>
      </c>
      <c r="J12" s="868">
        <v>6951.64</v>
      </c>
      <c r="K12" s="848">
        <v>9.25</v>
      </c>
      <c r="L12" s="247"/>
    </row>
    <row r="13" spans="1:12" s="246" customFormat="1">
      <c r="A13" s="866">
        <v>9000406338</v>
      </c>
      <c r="B13" s="839" t="s">
        <v>958</v>
      </c>
      <c r="C13" s="839" t="s">
        <v>960</v>
      </c>
      <c r="D13" s="839">
        <v>59.958904109589042</v>
      </c>
      <c r="E13" s="839" t="s">
        <v>968</v>
      </c>
      <c r="F13" s="867">
        <v>25703</v>
      </c>
      <c r="G13" s="867">
        <v>47588</v>
      </c>
      <c r="H13" s="868">
        <v>3734.97</v>
      </c>
      <c r="I13" s="868">
        <v>259.77</v>
      </c>
      <c r="J13" s="868">
        <v>3475.2000000000007</v>
      </c>
      <c r="K13" s="848">
        <v>9.25</v>
      </c>
      <c r="L13" s="247"/>
    </row>
    <row r="14" spans="1:12" s="246" customFormat="1">
      <c r="A14" s="866">
        <v>9000422789</v>
      </c>
      <c r="B14" s="839" t="s">
        <v>958</v>
      </c>
      <c r="C14" s="839" t="s">
        <v>960</v>
      </c>
      <c r="D14" s="839">
        <v>59.487671232876714</v>
      </c>
      <c r="E14" s="839" t="s">
        <v>968</v>
      </c>
      <c r="F14" s="867">
        <v>26606</v>
      </c>
      <c r="G14" s="867">
        <v>48319</v>
      </c>
      <c r="H14" s="868">
        <v>182.6</v>
      </c>
      <c r="I14" s="868">
        <v>9.58</v>
      </c>
      <c r="J14" s="868">
        <v>173.02</v>
      </c>
      <c r="K14" s="848">
        <v>9.25</v>
      </c>
      <c r="L14" s="241"/>
    </row>
    <row r="15" spans="1:12" s="246" customFormat="1">
      <c r="A15" s="866">
        <v>9000425427</v>
      </c>
      <c r="B15" s="839" t="s">
        <v>958</v>
      </c>
      <c r="C15" s="839" t="s">
        <v>960</v>
      </c>
      <c r="D15" s="839">
        <v>59.682191780821917</v>
      </c>
      <c r="E15" s="839" t="s">
        <v>968</v>
      </c>
      <c r="F15" s="867">
        <v>26718</v>
      </c>
      <c r="G15" s="867">
        <v>48502</v>
      </c>
      <c r="H15" s="868">
        <v>6692.39</v>
      </c>
      <c r="I15" s="868">
        <v>323.3</v>
      </c>
      <c r="J15" s="868">
        <v>6369.0900000000011</v>
      </c>
      <c r="K15" s="848">
        <v>9.25</v>
      </c>
      <c r="L15" s="241"/>
    </row>
    <row r="16" spans="1:12">
      <c r="A16" s="866"/>
      <c r="B16" s="839"/>
      <c r="C16" s="839"/>
      <c r="D16" s="839"/>
      <c r="E16" s="839"/>
      <c r="F16" s="867"/>
      <c r="G16" s="867"/>
      <c r="H16" s="868"/>
      <c r="I16" s="868"/>
      <c r="J16" s="868"/>
      <c r="K16" s="869"/>
    </row>
    <row r="17" spans="1:11">
      <c r="A17" s="866"/>
      <c r="B17" s="839"/>
      <c r="C17" s="839"/>
      <c r="D17" s="839"/>
      <c r="E17" s="839"/>
      <c r="F17" s="867"/>
      <c r="G17" s="867"/>
      <c r="H17" s="868"/>
      <c r="I17" s="868"/>
      <c r="J17" s="868"/>
      <c r="K17" s="869"/>
    </row>
    <row r="18" spans="1:11">
      <c r="A18" s="866"/>
      <c r="B18" s="839"/>
      <c r="C18" s="839"/>
      <c r="D18" s="839"/>
      <c r="E18" s="839"/>
      <c r="F18" s="867"/>
      <c r="G18" s="867"/>
      <c r="H18" s="868"/>
      <c r="I18" s="868"/>
      <c r="J18" s="868"/>
      <c r="K18" s="869"/>
    </row>
    <row r="19" spans="1:11">
      <c r="A19" s="866"/>
      <c r="B19" s="839"/>
      <c r="C19" s="839"/>
      <c r="D19" s="839"/>
      <c r="E19" s="839"/>
      <c r="F19" s="867"/>
      <c r="G19" s="867"/>
      <c r="H19" s="868"/>
      <c r="I19" s="868"/>
      <c r="J19" s="868"/>
      <c r="K19" s="869"/>
    </row>
    <row r="20" spans="1:11">
      <c r="A20" s="866"/>
      <c r="B20" s="839"/>
      <c r="C20" s="839"/>
      <c r="D20" s="839"/>
      <c r="E20" s="839"/>
      <c r="F20" s="867"/>
      <c r="G20" s="867"/>
      <c r="H20" s="868"/>
      <c r="I20" s="868"/>
      <c r="J20" s="868"/>
      <c r="K20" s="869"/>
    </row>
    <row r="21" spans="1:11">
      <c r="A21" s="866"/>
      <c r="B21" s="839"/>
      <c r="C21" s="839"/>
      <c r="D21" s="839"/>
      <c r="E21" s="839"/>
      <c r="F21" s="867"/>
      <c r="G21" s="867"/>
      <c r="H21" s="868"/>
      <c r="I21" s="868"/>
      <c r="J21" s="868"/>
      <c r="K21" s="869"/>
    </row>
    <row r="22" spans="1:11">
      <c r="A22" s="866"/>
      <c r="B22" s="839"/>
      <c r="C22" s="839"/>
      <c r="D22" s="839"/>
      <c r="E22" s="839"/>
      <c r="F22" s="867"/>
      <c r="G22" s="867"/>
      <c r="H22" s="868"/>
      <c r="I22" s="868"/>
      <c r="J22" s="868"/>
      <c r="K22" s="869"/>
    </row>
    <row r="23" spans="1:11">
      <c r="A23" s="866"/>
      <c r="B23" s="839"/>
      <c r="C23" s="839"/>
      <c r="D23" s="839"/>
      <c r="E23" s="839"/>
      <c r="F23" s="867"/>
      <c r="G23" s="867"/>
      <c r="H23" s="868"/>
      <c r="I23" s="868"/>
      <c r="J23" s="868"/>
      <c r="K23" s="869"/>
    </row>
    <row r="24" spans="1:11">
      <c r="A24" s="866"/>
      <c r="B24" s="839"/>
      <c r="C24" s="839"/>
      <c r="D24" s="839"/>
      <c r="E24" s="839"/>
      <c r="F24" s="867"/>
      <c r="G24" s="867"/>
      <c r="H24" s="868"/>
      <c r="I24" s="868"/>
      <c r="J24" s="868"/>
      <c r="K24" s="869"/>
    </row>
    <row r="25" spans="1:11">
      <c r="A25" s="866"/>
      <c r="B25" s="839"/>
      <c r="C25" s="839"/>
      <c r="D25" s="839"/>
      <c r="E25" s="839"/>
      <c r="F25" s="867"/>
      <c r="G25" s="867"/>
      <c r="H25" s="868"/>
      <c r="I25" s="868"/>
      <c r="J25" s="868"/>
      <c r="K25" s="869"/>
    </row>
    <row r="26" spans="1:11">
      <c r="A26" s="866"/>
      <c r="B26" s="839"/>
      <c r="C26" s="839"/>
      <c r="D26" s="839"/>
      <c r="E26" s="839"/>
      <c r="F26" s="867"/>
      <c r="G26" s="867"/>
      <c r="H26" s="868"/>
      <c r="I26" s="868"/>
      <c r="J26" s="868"/>
      <c r="K26" s="869"/>
    </row>
    <row r="27" spans="1:11">
      <c r="A27" s="866"/>
      <c r="B27" s="839"/>
      <c r="C27" s="839"/>
      <c r="D27" s="839"/>
      <c r="E27" s="839"/>
      <c r="F27" s="867"/>
      <c r="G27" s="867"/>
      <c r="H27" s="868"/>
      <c r="I27" s="868"/>
      <c r="J27" s="868"/>
      <c r="K27" s="869"/>
    </row>
    <row r="28" spans="1:11">
      <c r="A28" s="866"/>
      <c r="B28" s="839"/>
      <c r="C28" s="839"/>
      <c r="D28" s="839"/>
      <c r="E28" s="839"/>
      <c r="F28" s="867"/>
      <c r="G28" s="867"/>
      <c r="H28" s="868"/>
      <c r="I28" s="868"/>
      <c r="J28" s="868"/>
      <c r="K28" s="869"/>
    </row>
    <row r="29" spans="1:11">
      <c r="A29" s="866"/>
      <c r="B29" s="839"/>
      <c r="C29" s="839"/>
      <c r="D29" s="839"/>
      <c r="E29" s="839"/>
      <c r="F29" s="867"/>
      <c r="G29" s="867"/>
      <c r="H29" s="868"/>
      <c r="I29" s="868"/>
      <c r="J29" s="868"/>
      <c r="K29" s="869"/>
    </row>
    <row r="30" spans="1:11">
      <c r="A30" s="866"/>
      <c r="B30" s="839"/>
      <c r="C30" s="839"/>
      <c r="D30" s="839"/>
      <c r="E30" s="839"/>
      <c r="F30" s="867"/>
      <c r="G30" s="867"/>
      <c r="H30" s="868"/>
      <c r="I30" s="868"/>
      <c r="J30" s="868"/>
      <c r="K30" s="869"/>
    </row>
    <row r="31" spans="1:11">
      <c r="A31" s="866"/>
      <c r="B31" s="839"/>
      <c r="C31" s="839"/>
      <c r="D31" s="839"/>
      <c r="E31" s="839"/>
      <c r="F31" s="867"/>
      <c r="G31" s="867"/>
      <c r="H31" s="868"/>
      <c r="I31" s="868"/>
      <c r="J31" s="868"/>
      <c r="K31" s="869"/>
    </row>
    <row r="32" spans="1:11">
      <c r="A32" s="866"/>
      <c r="B32" s="839"/>
      <c r="C32" s="839"/>
      <c r="D32" s="839"/>
      <c r="E32" s="839"/>
      <c r="F32" s="867"/>
      <c r="G32" s="867"/>
      <c r="H32" s="868"/>
      <c r="I32" s="868"/>
      <c r="J32" s="868"/>
      <c r="K32" s="869"/>
    </row>
    <row r="33" spans="1:11">
      <c r="A33" s="866"/>
      <c r="B33" s="839"/>
      <c r="C33" s="839"/>
      <c r="D33" s="839"/>
      <c r="E33" s="839"/>
      <c r="F33" s="867"/>
      <c r="G33" s="867"/>
      <c r="H33" s="868"/>
      <c r="I33" s="868"/>
      <c r="J33" s="868"/>
      <c r="K33" s="869"/>
    </row>
    <row r="34" spans="1:11">
      <c r="A34" s="866"/>
      <c r="B34" s="839"/>
      <c r="C34" s="839"/>
      <c r="D34" s="839"/>
      <c r="E34" s="839"/>
      <c r="F34" s="867"/>
      <c r="G34" s="867"/>
      <c r="H34" s="868"/>
      <c r="I34" s="868"/>
      <c r="J34" s="868"/>
      <c r="K34" s="869"/>
    </row>
    <row r="35" spans="1:11">
      <c r="A35" s="866"/>
      <c r="B35" s="839"/>
      <c r="C35" s="839"/>
      <c r="D35" s="839"/>
      <c r="E35" s="839"/>
      <c r="F35" s="867"/>
      <c r="G35" s="867"/>
      <c r="H35" s="868"/>
      <c r="I35" s="868"/>
      <c r="J35" s="868"/>
      <c r="K35" s="869"/>
    </row>
    <row r="36" spans="1:11">
      <c r="A36" s="866"/>
      <c r="B36" s="839"/>
      <c r="C36" s="839"/>
      <c r="D36" s="839"/>
      <c r="E36" s="839"/>
      <c r="F36" s="867"/>
      <c r="G36" s="867"/>
      <c r="H36" s="868"/>
      <c r="I36" s="868"/>
      <c r="J36" s="868"/>
      <c r="K36" s="869"/>
    </row>
    <row r="37" spans="1:11">
      <c r="A37" s="866"/>
      <c r="B37" s="839"/>
      <c r="C37" s="839"/>
      <c r="D37" s="839"/>
      <c r="E37" s="839"/>
      <c r="F37" s="867"/>
      <c r="G37" s="867"/>
      <c r="H37" s="868"/>
      <c r="I37" s="868"/>
      <c r="J37" s="868"/>
      <c r="K37" s="869"/>
    </row>
    <row r="38" spans="1:11">
      <c r="A38" s="866"/>
      <c r="B38" s="839"/>
      <c r="C38" s="839"/>
      <c r="D38" s="839"/>
      <c r="E38" s="839"/>
      <c r="F38" s="867"/>
      <c r="G38" s="867"/>
      <c r="H38" s="868"/>
      <c r="I38" s="868"/>
      <c r="J38" s="868"/>
      <c r="K38" s="869"/>
    </row>
    <row r="39" spans="1:11">
      <c r="A39" s="866"/>
      <c r="B39" s="839"/>
      <c r="C39" s="839"/>
      <c r="D39" s="839"/>
      <c r="E39" s="839"/>
      <c r="F39" s="867"/>
      <c r="G39" s="867"/>
      <c r="H39" s="868"/>
      <c r="I39" s="868"/>
      <c r="J39" s="868"/>
      <c r="K39" s="869"/>
    </row>
    <row r="40" spans="1:11">
      <c r="A40" s="866"/>
      <c r="B40" s="839"/>
      <c r="C40" s="839"/>
      <c r="D40" s="839"/>
      <c r="E40" s="839"/>
      <c r="F40" s="867"/>
      <c r="G40" s="867"/>
      <c r="H40" s="868"/>
      <c r="I40" s="868"/>
      <c r="J40" s="868"/>
      <c r="K40" s="869"/>
    </row>
    <row r="41" spans="1:11">
      <c r="A41" s="866"/>
      <c r="B41" s="839"/>
      <c r="C41" s="839"/>
      <c r="D41" s="839"/>
      <c r="E41" s="839"/>
      <c r="F41" s="867"/>
      <c r="G41" s="867"/>
      <c r="H41" s="868"/>
      <c r="I41" s="868"/>
      <c r="J41" s="868"/>
      <c r="K41" s="869"/>
    </row>
    <row r="42" spans="1:11">
      <c r="A42" s="866"/>
      <c r="B42" s="839"/>
      <c r="C42" s="839"/>
      <c r="D42" s="839"/>
      <c r="E42" s="839"/>
      <c r="F42" s="867"/>
      <c r="G42" s="867"/>
      <c r="H42" s="868"/>
      <c r="I42" s="868"/>
      <c r="J42" s="868"/>
      <c r="K42" s="869"/>
    </row>
    <row r="43" spans="1:11">
      <c r="A43" s="866"/>
      <c r="B43" s="839"/>
      <c r="C43" s="839"/>
      <c r="D43" s="839"/>
      <c r="E43" s="839"/>
      <c r="F43" s="867"/>
      <c r="G43" s="867"/>
      <c r="H43" s="868"/>
      <c r="I43" s="868"/>
      <c r="J43" s="868"/>
      <c r="K43" s="869"/>
    </row>
    <row r="44" spans="1:11">
      <c r="A44" s="866"/>
      <c r="B44" s="839"/>
      <c r="C44" s="839"/>
      <c r="D44" s="839"/>
      <c r="E44" s="839"/>
      <c r="F44" s="867"/>
      <c r="G44" s="867"/>
      <c r="H44" s="868"/>
      <c r="I44" s="868"/>
      <c r="J44" s="868"/>
      <c r="K44" s="869"/>
    </row>
    <row r="45" spans="1:11">
      <c r="A45" s="866"/>
      <c r="B45" s="839"/>
      <c r="C45" s="839"/>
      <c r="D45" s="839"/>
      <c r="E45" s="839"/>
      <c r="F45" s="867"/>
      <c r="G45" s="867"/>
      <c r="H45" s="868"/>
      <c r="I45" s="868"/>
      <c r="J45" s="868"/>
      <c r="K45" s="869"/>
    </row>
    <row r="46" spans="1:11">
      <c r="A46" s="866"/>
      <c r="B46" s="839"/>
      <c r="C46" s="839"/>
      <c r="D46" s="839"/>
      <c r="E46" s="839"/>
      <c r="F46" s="867"/>
      <c r="G46" s="867"/>
      <c r="H46" s="868"/>
      <c r="I46" s="868"/>
      <c r="J46" s="868"/>
      <c r="K46" s="869"/>
    </row>
    <row r="47" spans="1:11">
      <c r="A47" s="866"/>
      <c r="B47" s="839"/>
      <c r="C47" s="839"/>
      <c r="D47" s="839"/>
      <c r="E47" s="839"/>
      <c r="F47" s="867"/>
      <c r="G47" s="867"/>
      <c r="H47" s="868"/>
      <c r="I47" s="868"/>
      <c r="J47" s="868"/>
      <c r="K47" s="869"/>
    </row>
    <row r="48" spans="1:11">
      <c r="A48" s="866"/>
      <c r="B48" s="839"/>
      <c r="C48" s="839"/>
      <c r="D48" s="839"/>
      <c r="E48" s="839"/>
      <c r="F48" s="867"/>
      <c r="G48" s="867"/>
      <c r="H48" s="868"/>
      <c r="I48" s="868"/>
      <c r="J48" s="868"/>
      <c r="K48" s="869"/>
    </row>
    <row r="49" spans="1:11">
      <c r="A49" s="866"/>
      <c r="B49" s="839"/>
      <c r="C49" s="839"/>
      <c r="D49" s="839"/>
      <c r="E49" s="839"/>
      <c r="F49" s="867"/>
      <c r="G49" s="867"/>
      <c r="H49" s="868"/>
      <c r="I49" s="868"/>
      <c r="J49" s="868"/>
      <c r="K49" s="869"/>
    </row>
    <row r="50" spans="1:11">
      <c r="A50" s="866"/>
      <c r="B50" s="839"/>
      <c r="C50" s="839"/>
      <c r="D50" s="839"/>
      <c r="E50" s="839"/>
      <c r="F50" s="867"/>
      <c r="G50" s="867"/>
      <c r="H50" s="868"/>
      <c r="I50" s="868"/>
      <c r="J50" s="868"/>
      <c r="K50" s="869"/>
    </row>
    <row r="51" spans="1:11">
      <c r="A51" s="866"/>
      <c r="B51" s="839"/>
      <c r="C51" s="839"/>
      <c r="D51" s="839"/>
      <c r="E51" s="839"/>
      <c r="F51" s="867"/>
      <c r="G51" s="867"/>
      <c r="H51" s="868"/>
      <c r="I51" s="868"/>
      <c r="J51" s="868"/>
      <c r="K51" s="869"/>
    </row>
    <row r="52" spans="1:11">
      <c r="A52" s="866"/>
      <c r="B52" s="839"/>
      <c r="C52" s="839"/>
      <c r="D52" s="839"/>
      <c r="E52" s="839"/>
      <c r="F52" s="867"/>
      <c r="G52" s="867"/>
      <c r="H52" s="868"/>
      <c r="I52" s="868"/>
      <c r="J52" s="868"/>
      <c r="K52" s="869"/>
    </row>
    <row r="53" spans="1:11">
      <c r="A53" s="866"/>
      <c r="B53" s="839"/>
      <c r="C53" s="839"/>
      <c r="D53" s="839"/>
      <c r="E53" s="839"/>
      <c r="F53" s="867"/>
      <c r="G53" s="867"/>
      <c r="H53" s="868"/>
      <c r="I53" s="868"/>
      <c r="J53" s="868"/>
      <c r="K53" s="869"/>
    </row>
    <row r="54" spans="1:11">
      <c r="A54" s="866"/>
      <c r="B54" s="839"/>
      <c r="C54" s="839"/>
      <c r="D54" s="839"/>
      <c r="E54" s="839"/>
      <c r="F54" s="867"/>
      <c r="G54" s="867"/>
      <c r="H54" s="868"/>
      <c r="I54" s="868"/>
      <c r="J54" s="868"/>
      <c r="K54" s="869"/>
    </row>
    <row r="55" spans="1:11">
      <c r="A55" s="866"/>
      <c r="B55" s="839"/>
      <c r="C55" s="839"/>
      <c r="D55" s="839"/>
      <c r="E55" s="839"/>
      <c r="F55" s="867"/>
      <c r="G55" s="867"/>
      <c r="H55" s="868"/>
      <c r="I55" s="868"/>
      <c r="J55" s="868"/>
      <c r="K55" s="869"/>
    </row>
    <row r="56" spans="1:11">
      <c r="A56" s="866"/>
      <c r="B56" s="839"/>
      <c r="C56" s="839"/>
      <c r="D56" s="839"/>
      <c r="E56" s="839"/>
      <c r="F56" s="867"/>
      <c r="G56" s="867"/>
      <c r="H56" s="868"/>
      <c r="I56" s="868"/>
      <c r="J56" s="868"/>
      <c r="K56" s="869"/>
    </row>
    <row r="57" spans="1:11">
      <c r="A57" s="866"/>
      <c r="B57" s="839"/>
      <c r="C57" s="839"/>
      <c r="D57" s="839"/>
      <c r="E57" s="839"/>
      <c r="F57" s="867"/>
      <c r="G57" s="867"/>
      <c r="H57" s="868"/>
      <c r="I57" s="868"/>
      <c r="J57" s="868"/>
      <c r="K57" s="869"/>
    </row>
    <row r="58" spans="1:11">
      <c r="A58" s="866"/>
      <c r="B58" s="839"/>
      <c r="C58" s="839"/>
      <c r="D58" s="839"/>
      <c r="E58" s="839"/>
      <c r="F58" s="867"/>
      <c r="G58" s="867"/>
      <c r="H58" s="868"/>
      <c r="I58" s="868"/>
      <c r="J58" s="868"/>
      <c r="K58" s="869"/>
    </row>
    <row r="59" spans="1:11">
      <c r="A59" s="866"/>
      <c r="B59" s="839"/>
      <c r="C59" s="839"/>
      <c r="D59" s="839"/>
      <c r="E59" s="839"/>
      <c r="F59" s="867"/>
      <c r="G59" s="867"/>
      <c r="H59" s="868"/>
      <c r="I59" s="868"/>
      <c r="J59" s="868"/>
      <c r="K59" s="869"/>
    </row>
    <row r="60" spans="1:11">
      <c r="A60" s="866"/>
      <c r="B60" s="839"/>
      <c r="C60" s="839"/>
      <c r="D60" s="839"/>
      <c r="E60" s="839"/>
      <c r="F60" s="867"/>
      <c r="G60" s="867"/>
      <c r="H60" s="868"/>
      <c r="I60" s="868"/>
      <c r="J60" s="868"/>
      <c r="K60" s="869"/>
    </row>
    <row r="61" spans="1:11">
      <c r="A61" s="866"/>
      <c r="B61" s="839"/>
      <c r="C61" s="839"/>
      <c r="D61" s="839"/>
      <c r="E61" s="839"/>
      <c r="F61" s="867"/>
      <c r="G61" s="867"/>
      <c r="H61" s="868"/>
      <c r="I61" s="868"/>
      <c r="J61" s="868"/>
      <c r="K61" s="869"/>
    </row>
    <row r="62" spans="1:11">
      <c r="A62" s="866"/>
      <c r="B62" s="839"/>
      <c r="C62" s="839"/>
      <c r="D62" s="839"/>
      <c r="E62" s="839"/>
      <c r="F62" s="867"/>
      <c r="G62" s="867"/>
      <c r="H62" s="868"/>
      <c r="I62" s="868"/>
      <c r="J62" s="868"/>
      <c r="K62" s="869"/>
    </row>
    <row r="63" spans="1:11">
      <c r="A63" s="866"/>
      <c r="B63" s="839"/>
      <c r="C63" s="839"/>
      <c r="D63" s="839"/>
      <c r="E63" s="839"/>
      <c r="F63" s="867"/>
      <c r="G63" s="867"/>
      <c r="H63" s="868"/>
      <c r="I63" s="868"/>
      <c r="J63" s="868"/>
      <c r="K63" s="869"/>
    </row>
    <row r="64" spans="1:11">
      <c r="A64" s="866"/>
      <c r="B64" s="839"/>
      <c r="C64" s="839"/>
      <c r="D64" s="839"/>
      <c r="E64" s="839"/>
      <c r="F64" s="867"/>
      <c r="G64" s="867"/>
      <c r="H64" s="868"/>
      <c r="I64" s="868"/>
      <c r="J64" s="868"/>
      <c r="K64" s="869"/>
    </row>
    <row r="65" spans="1:11">
      <c r="A65" s="866"/>
      <c r="B65" s="839"/>
      <c r="C65" s="839"/>
      <c r="D65" s="839"/>
      <c r="E65" s="839"/>
      <c r="F65" s="867"/>
      <c r="G65" s="867"/>
      <c r="H65" s="868"/>
      <c r="I65" s="868"/>
      <c r="J65" s="868"/>
      <c r="K65" s="869"/>
    </row>
    <row r="66" spans="1:11">
      <c r="A66" s="866"/>
      <c r="B66" s="839"/>
      <c r="C66" s="839"/>
      <c r="D66" s="839"/>
      <c r="E66" s="839"/>
      <c r="F66" s="867"/>
      <c r="G66" s="867"/>
      <c r="H66" s="868"/>
      <c r="I66" s="868"/>
      <c r="J66" s="868"/>
      <c r="K66" s="869"/>
    </row>
    <row r="67" spans="1:11">
      <c r="A67" s="866"/>
      <c r="B67" s="839"/>
      <c r="C67" s="839"/>
      <c r="D67" s="839"/>
      <c r="E67" s="839"/>
      <c r="F67" s="867"/>
      <c r="G67" s="867"/>
      <c r="H67" s="868"/>
      <c r="I67" s="868"/>
      <c r="J67" s="868"/>
      <c r="K67" s="869"/>
    </row>
    <row r="68" spans="1:11">
      <c r="A68" s="866"/>
      <c r="B68" s="839"/>
      <c r="C68" s="839"/>
      <c r="D68" s="839"/>
      <c r="E68" s="839"/>
      <c r="F68" s="867"/>
      <c r="G68" s="867"/>
      <c r="H68" s="868"/>
      <c r="I68" s="868"/>
      <c r="J68" s="868"/>
      <c r="K68" s="869"/>
    </row>
    <row r="69" spans="1:11">
      <c r="A69" s="866"/>
      <c r="B69" s="839"/>
      <c r="C69" s="839"/>
      <c r="D69" s="839"/>
      <c r="E69" s="839"/>
      <c r="F69" s="867"/>
      <c r="G69" s="867"/>
      <c r="H69" s="868"/>
      <c r="I69" s="868"/>
      <c r="J69" s="868"/>
      <c r="K69" s="869"/>
    </row>
    <row r="70" spans="1:11">
      <c r="A70" s="866"/>
      <c r="B70" s="839"/>
      <c r="C70" s="839"/>
      <c r="D70" s="839"/>
      <c r="E70" s="839"/>
      <c r="F70" s="867"/>
      <c r="G70" s="867"/>
      <c r="H70" s="868"/>
      <c r="I70" s="868"/>
      <c r="J70" s="868"/>
      <c r="K70" s="869"/>
    </row>
    <row r="71" spans="1:11">
      <c r="A71" s="866"/>
      <c r="B71" s="839"/>
      <c r="C71" s="839"/>
      <c r="D71" s="839"/>
      <c r="E71" s="839"/>
      <c r="F71" s="867"/>
      <c r="G71" s="867"/>
      <c r="H71" s="868"/>
      <c r="I71" s="868"/>
      <c r="J71" s="868"/>
      <c r="K71" s="869"/>
    </row>
    <row r="72" spans="1:11">
      <c r="A72" s="866"/>
      <c r="B72" s="839"/>
      <c r="C72" s="839"/>
      <c r="D72" s="839"/>
      <c r="E72" s="839"/>
      <c r="F72" s="867"/>
      <c r="G72" s="867"/>
      <c r="H72" s="868"/>
      <c r="I72" s="868"/>
      <c r="J72" s="868"/>
      <c r="K72" s="869"/>
    </row>
    <row r="73" spans="1:11">
      <c r="A73" s="866"/>
      <c r="B73" s="839"/>
      <c r="C73" s="839"/>
      <c r="D73" s="839"/>
      <c r="E73" s="839"/>
      <c r="F73" s="867"/>
      <c r="G73" s="867"/>
      <c r="H73" s="868"/>
      <c r="I73" s="868"/>
      <c r="J73" s="868"/>
      <c r="K73" s="869"/>
    </row>
    <row r="74" spans="1:11">
      <c r="A74" s="866"/>
      <c r="B74" s="839"/>
      <c r="C74" s="839"/>
      <c r="D74" s="839"/>
      <c r="E74" s="839"/>
      <c r="F74" s="867"/>
      <c r="G74" s="867"/>
      <c r="H74" s="868"/>
      <c r="I74" s="868"/>
      <c r="J74" s="868"/>
      <c r="K74" s="869"/>
    </row>
    <row r="75" spans="1:11">
      <c r="A75" s="866"/>
      <c r="B75" s="839"/>
      <c r="C75" s="839"/>
      <c r="D75" s="839"/>
      <c r="E75" s="839"/>
      <c r="F75" s="867"/>
      <c r="G75" s="867"/>
      <c r="H75" s="868"/>
      <c r="I75" s="868"/>
      <c r="J75" s="868"/>
      <c r="K75" s="869"/>
    </row>
    <row r="76" spans="1:11">
      <c r="A76" s="866"/>
      <c r="B76" s="839"/>
      <c r="C76" s="839"/>
      <c r="D76" s="839"/>
      <c r="E76" s="839"/>
      <c r="F76" s="867"/>
      <c r="G76" s="867"/>
      <c r="H76" s="868"/>
      <c r="I76" s="868"/>
      <c r="J76" s="868"/>
      <c r="K76" s="869"/>
    </row>
    <row r="77" spans="1:11">
      <c r="A77" s="866"/>
      <c r="B77" s="839"/>
      <c r="C77" s="839"/>
      <c r="D77" s="839"/>
      <c r="E77" s="839"/>
      <c r="F77" s="867"/>
      <c r="G77" s="867"/>
      <c r="H77" s="868"/>
      <c r="I77" s="868"/>
      <c r="J77" s="868"/>
      <c r="K77" s="869"/>
    </row>
    <row r="78" spans="1:11">
      <c r="A78" s="866"/>
      <c r="B78" s="839"/>
      <c r="C78" s="839"/>
      <c r="D78" s="839"/>
      <c r="E78" s="839"/>
      <c r="F78" s="867"/>
      <c r="G78" s="867"/>
      <c r="H78" s="868"/>
      <c r="I78" s="868"/>
      <c r="J78" s="868"/>
      <c r="K78" s="869"/>
    </row>
    <row r="79" spans="1:11">
      <c r="A79" s="866"/>
      <c r="B79" s="839"/>
      <c r="C79" s="839"/>
      <c r="D79" s="839"/>
      <c r="E79" s="839"/>
      <c r="F79" s="867"/>
      <c r="G79" s="867"/>
      <c r="H79" s="868"/>
      <c r="I79" s="868"/>
      <c r="J79" s="868"/>
      <c r="K79" s="869"/>
    </row>
    <row r="80" spans="1:11">
      <c r="A80" s="866"/>
      <c r="B80" s="839"/>
      <c r="C80" s="839"/>
      <c r="D80" s="839"/>
      <c r="E80" s="839"/>
      <c r="F80" s="867"/>
      <c r="G80" s="867"/>
      <c r="H80" s="868"/>
      <c r="I80" s="868"/>
      <c r="J80" s="868"/>
      <c r="K80" s="869"/>
    </row>
    <row r="81" spans="1:11">
      <c r="A81" s="866"/>
      <c r="B81" s="839"/>
      <c r="C81" s="839"/>
      <c r="D81" s="839"/>
      <c r="E81" s="839"/>
      <c r="F81" s="867"/>
      <c r="G81" s="867"/>
      <c r="H81" s="868"/>
      <c r="I81" s="868"/>
      <c r="J81" s="868"/>
      <c r="K81" s="869"/>
    </row>
    <row r="82" spans="1:11">
      <c r="A82" s="866"/>
      <c r="B82" s="839"/>
      <c r="C82" s="839"/>
      <c r="D82" s="839"/>
      <c r="E82" s="839"/>
      <c r="F82" s="867"/>
      <c r="G82" s="867"/>
      <c r="H82" s="868"/>
      <c r="I82" s="868"/>
      <c r="J82" s="868"/>
      <c r="K82" s="869"/>
    </row>
    <row r="83" spans="1:11">
      <c r="A83" s="866"/>
      <c r="B83" s="839"/>
      <c r="C83" s="839"/>
      <c r="D83" s="839"/>
      <c r="E83" s="839"/>
      <c r="F83" s="867"/>
      <c r="G83" s="867"/>
      <c r="H83" s="868"/>
      <c r="I83" s="868"/>
      <c r="J83" s="868"/>
      <c r="K83" s="869"/>
    </row>
    <row r="84" spans="1:11">
      <c r="A84" s="866"/>
      <c r="B84" s="839"/>
      <c r="C84" s="839"/>
      <c r="D84" s="839"/>
      <c r="E84" s="839"/>
      <c r="F84" s="867"/>
      <c r="G84" s="867"/>
      <c r="H84" s="868"/>
      <c r="I84" s="868"/>
      <c r="J84" s="868"/>
      <c r="K84" s="869"/>
    </row>
    <row r="85" spans="1:11">
      <c r="A85" s="866"/>
      <c r="B85" s="839"/>
      <c r="C85" s="839"/>
      <c r="D85" s="839"/>
      <c r="E85" s="839"/>
      <c r="F85" s="867"/>
      <c r="G85" s="867"/>
      <c r="H85" s="868"/>
      <c r="I85" s="868"/>
      <c r="J85" s="868"/>
      <c r="K85" s="869"/>
    </row>
    <row r="86" spans="1:11">
      <c r="A86" s="866"/>
      <c r="B86" s="839"/>
      <c r="C86" s="839"/>
      <c r="D86" s="839"/>
      <c r="E86" s="839"/>
      <c r="F86" s="867"/>
      <c r="G86" s="867"/>
      <c r="H86" s="868"/>
      <c r="I86" s="868"/>
      <c r="J86" s="868"/>
      <c r="K86" s="869"/>
    </row>
    <row r="87" spans="1:11">
      <c r="A87" s="866"/>
      <c r="B87" s="839"/>
      <c r="C87" s="839"/>
      <c r="D87" s="839"/>
      <c r="E87" s="839"/>
      <c r="F87" s="867"/>
      <c r="G87" s="867"/>
      <c r="H87" s="868"/>
      <c r="I87" s="868"/>
      <c r="J87" s="868"/>
      <c r="K87" s="869"/>
    </row>
    <row r="88" spans="1:11">
      <c r="A88" s="866"/>
      <c r="B88" s="839"/>
      <c r="C88" s="839"/>
      <c r="D88" s="839"/>
      <c r="E88" s="839"/>
      <c r="F88" s="867"/>
      <c r="G88" s="867"/>
      <c r="H88" s="868"/>
      <c r="I88" s="868"/>
      <c r="J88" s="868"/>
      <c r="K88" s="869"/>
    </row>
    <row r="89" spans="1:11">
      <c r="A89" s="866"/>
      <c r="B89" s="839"/>
      <c r="C89" s="839"/>
      <c r="D89" s="839"/>
      <c r="E89" s="839"/>
      <c r="F89" s="867"/>
      <c r="G89" s="867"/>
      <c r="H89" s="868"/>
      <c r="I89" s="868"/>
      <c r="J89" s="868"/>
      <c r="K89" s="869"/>
    </row>
    <row r="90" spans="1:11">
      <c r="A90" s="866"/>
      <c r="B90" s="839"/>
      <c r="C90" s="839"/>
      <c r="D90" s="839"/>
      <c r="E90" s="839"/>
      <c r="F90" s="867"/>
      <c r="G90" s="867"/>
      <c r="H90" s="868"/>
      <c r="I90" s="868"/>
      <c r="J90" s="868"/>
      <c r="K90" s="869"/>
    </row>
    <row r="91" spans="1:11">
      <c r="A91" s="866"/>
      <c r="B91" s="839"/>
      <c r="C91" s="839"/>
      <c r="D91" s="839"/>
      <c r="E91" s="839"/>
      <c r="F91" s="867"/>
      <c r="G91" s="867"/>
      <c r="H91" s="868"/>
      <c r="I91" s="868"/>
      <c r="J91" s="868"/>
      <c r="K91" s="869"/>
    </row>
    <row r="92" spans="1:11">
      <c r="A92" s="866"/>
      <c r="B92" s="839"/>
      <c r="C92" s="839"/>
      <c r="D92" s="839"/>
      <c r="E92" s="839"/>
      <c r="F92" s="867"/>
      <c r="G92" s="867"/>
      <c r="H92" s="868"/>
      <c r="I92" s="868"/>
      <c r="J92" s="868"/>
      <c r="K92" s="869"/>
    </row>
    <row r="93" spans="1:11">
      <c r="A93" s="866"/>
      <c r="B93" s="839"/>
      <c r="C93" s="839"/>
      <c r="D93" s="839"/>
      <c r="E93" s="839"/>
      <c r="F93" s="867"/>
      <c r="G93" s="867"/>
      <c r="H93" s="868"/>
      <c r="I93" s="868"/>
      <c r="J93" s="868"/>
      <c r="K93" s="869"/>
    </row>
    <row r="94" spans="1:11">
      <c r="A94" s="866"/>
      <c r="B94" s="839"/>
      <c r="C94" s="839"/>
      <c r="D94" s="839"/>
      <c r="E94" s="839"/>
      <c r="F94" s="867"/>
      <c r="G94" s="867"/>
      <c r="H94" s="868"/>
      <c r="I94" s="868"/>
      <c r="J94" s="868"/>
      <c r="K94" s="869"/>
    </row>
    <row r="95" spans="1:11">
      <c r="A95" s="866"/>
      <c r="B95" s="839"/>
      <c r="C95" s="839"/>
      <c r="D95" s="839"/>
      <c r="E95" s="839"/>
      <c r="F95" s="867"/>
      <c r="G95" s="867"/>
      <c r="H95" s="868"/>
      <c r="I95" s="868"/>
      <c r="J95" s="868"/>
      <c r="K95" s="869"/>
    </row>
    <row r="96" spans="1:11">
      <c r="A96" s="866"/>
      <c r="B96" s="839"/>
      <c r="C96" s="839"/>
      <c r="D96" s="839"/>
      <c r="E96" s="839"/>
      <c r="F96" s="867"/>
      <c r="G96" s="867"/>
      <c r="H96" s="868"/>
      <c r="I96" s="868"/>
      <c r="J96" s="868"/>
      <c r="K96" s="869"/>
    </row>
    <row r="97" spans="1:11">
      <c r="A97" s="866"/>
      <c r="B97" s="839"/>
      <c r="C97" s="839"/>
      <c r="D97" s="839"/>
      <c r="E97" s="839"/>
      <c r="F97" s="867"/>
      <c r="G97" s="867"/>
      <c r="H97" s="868"/>
      <c r="I97" s="868"/>
      <c r="J97" s="868"/>
      <c r="K97" s="869"/>
    </row>
    <row r="98" spans="1:11">
      <c r="A98" s="866"/>
      <c r="B98" s="839"/>
      <c r="C98" s="839"/>
      <c r="D98" s="839"/>
      <c r="E98" s="839"/>
      <c r="F98" s="867"/>
      <c r="G98" s="867"/>
      <c r="H98" s="868"/>
      <c r="I98" s="868"/>
      <c r="J98" s="868"/>
      <c r="K98" s="869"/>
    </row>
    <row r="99" spans="1:11">
      <c r="A99" s="866"/>
      <c r="B99" s="839"/>
      <c r="C99" s="839"/>
      <c r="D99" s="839"/>
      <c r="E99" s="839"/>
      <c r="F99" s="867"/>
      <c r="G99" s="867"/>
      <c r="H99" s="868"/>
      <c r="I99" s="868"/>
      <c r="J99" s="868"/>
      <c r="K99" s="869"/>
    </row>
    <row r="100" spans="1:11">
      <c r="A100" s="866"/>
      <c r="B100" s="839"/>
      <c r="C100" s="839"/>
      <c r="D100" s="839"/>
      <c r="E100" s="839"/>
      <c r="F100" s="867"/>
      <c r="G100" s="867"/>
      <c r="H100" s="868"/>
      <c r="I100" s="868"/>
      <c r="J100" s="868"/>
      <c r="K100" s="869"/>
    </row>
    <row r="101" spans="1:11">
      <c r="A101" s="866"/>
      <c r="B101" s="839"/>
      <c r="C101" s="839"/>
      <c r="D101" s="839"/>
      <c r="E101" s="839"/>
      <c r="F101" s="867"/>
      <c r="G101" s="867"/>
      <c r="H101" s="868"/>
      <c r="I101" s="868"/>
      <c r="J101" s="868"/>
      <c r="K101" s="869"/>
    </row>
    <row r="102" spans="1:11">
      <c r="A102" s="866"/>
      <c r="B102" s="839"/>
      <c r="C102" s="839"/>
      <c r="D102" s="839"/>
      <c r="E102" s="839"/>
      <c r="F102" s="867"/>
      <c r="G102" s="867"/>
      <c r="H102" s="868"/>
      <c r="I102" s="868"/>
      <c r="J102" s="868"/>
      <c r="K102" s="869"/>
    </row>
    <row r="103" spans="1:11">
      <c r="A103" s="866"/>
      <c r="B103" s="839"/>
      <c r="C103" s="839"/>
      <c r="D103" s="839"/>
      <c r="E103" s="839"/>
      <c r="F103" s="867"/>
      <c r="G103" s="867"/>
      <c r="H103" s="868"/>
      <c r="I103" s="868"/>
      <c r="J103" s="868"/>
      <c r="K103" s="869"/>
    </row>
    <row r="104" spans="1:11">
      <c r="A104" s="866"/>
      <c r="B104" s="839"/>
      <c r="C104" s="839"/>
      <c r="D104" s="839"/>
      <c r="E104" s="839"/>
      <c r="F104" s="867"/>
      <c r="G104" s="867"/>
      <c r="H104" s="868"/>
      <c r="I104" s="868"/>
      <c r="J104" s="868"/>
      <c r="K104" s="869"/>
    </row>
    <row r="105" spans="1:11">
      <c r="A105" s="866"/>
      <c r="B105" s="839"/>
      <c r="C105" s="839"/>
      <c r="D105" s="839"/>
      <c r="E105" s="839"/>
      <c r="F105" s="867"/>
      <c r="G105" s="867"/>
      <c r="H105" s="868"/>
      <c r="I105" s="868"/>
      <c r="J105" s="868"/>
      <c r="K105" s="869"/>
    </row>
    <row r="106" spans="1:11">
      <c r="A106" s="866"/>
      <c r="B106" s="839"/>
      <c r="C106" s="839"/>
      <c r="D106" s="839"/>
      <c r="E106" s="839"/>
      <c r="F106" s="867"/>
      <c r="G106" s="867"/>
      <c r="H106" s="868"/>
      <c r="I106" s="868"/>
      <c r="J106" s="868"/>
      <c r="K106" s="869"/>
    </row>
    <row r="107" spans="1:11">
      <c r="A107" s="866"/>
      <c r="B107" s="839"/>
      <c r="C107" s="839"/>
      <c r="D107" s="839"/>
      <c r="E107" s="839"/>
      <c r="F107" s="867"/>
      <c r="G107" s="867"/>
      <c r="H107" s="868"/>
      <c r="I107" s="868"/>
      <c r="J107" s="868"/>
      <c r="K107" s="869"/>
    </row>
    <row r="108" spans="1:11">
      <c r="A108" s="866"/>
      <c r="B108" s="839"/>
      <c r="C108" s="839"/>
      <c r="D108" s="839"/>
      <c r="E108" s="839"/>
      <c r="F108" s="867"/>
      <c r="G108" s="867"/>
      <c r="H108" s="868"/>
      <c r="I108" s="868"/>
      <c r="J108" s="868"/>
      <c r="K108" s="869"/>
    </row>
    <row r="109" spans="1:11">
      <c r="A109" s="866"/>
      <c r="B109" s="839"/>
      <c r="C109" s="839"/>
      <c r="D109" s="839"/>
      <c r="E109" s="839"/>
      <c r="F109" s="867"/>
      <c r="G109" s="867"/>
      <c r="H109" s="868"/>
      <c r="I109" s="868"/>
      <c r="J109" s="868"/>
      <c r="K109" s="869"/>
    </row>
    <row r="110" spans="1:11">
      <c r="A110" s="866"/>
      <c r="B110" s="839"/>
      <c r="C110" s="839"/>
      <c r="D110" s="839"/>
      <c r="E110" s="839"/>
      <c r="F110" s="867"/>
      <c r="G110" s="867"/>
      <c r="H110" s="868"/>
      <c r="I110" s="868"/>
      <c r="J110" s="868"/>
      <c r="K110" s="869"/>
    </row>
    <row r="111" spans="1:11">
      <c r="A111" s="866"/>
      <c r="B111" s="839"/>
      <c r="C111" s="839"/>
      <c r="D111" s="839"/>
      <c r="E111" s="839"/>
      <c r="F111" s="867"/>
      <c r="G111" s="867"/>
      <c r="H111" s="868"/>
      <c r="I111" s="868"/>
      <c r="J111" s="868"/>
      <c r="K111" s="869"/>
    </row>
    <row r="112" spans="1:11">
      <c r="A112" s="866"/>
      <c r="B112" s="839"/>
      <c r="C112" s="839"/>
      <c r="D112" s="839"/>
      <c r="E112" s="839"/>
      <c r="F112" s="867"/>
      <c r="G112" s="867"/>
      <c r="H112" s="868"/>
      <c r="I112" s="868"/>
      <c r="J112" s="868"/>
      <c r="K112" s="869"/>
    </row>
    <row r="113" spans="1:11">
      <c r="A113" s="866"/>
      <c r="B113" s="839"/>
      <c r="C113" s="839"/>
      <c r="D113" s="839"/>
      <c r="E113" s="839"/>
      <c r="F113" s="867"/>
      <c r="G113" s="867"/>
      <c r="H113" s="868"/>
      <c r="I113" s="868"/>
      <c r="J113" s="868"/>
      <c r="K113" s="869"/>
    </row>
    <row r="114" spans="1:11">
      <c r="A114" s="866"/>
      <c r="B114" s="839"/>
      <c r="C114" s="839"/>
      <c r="D114" s="839"/>
      <c r="E114" s="839"/>
      <c r="F114" s="867"/>
      <c r="G114" s="867"/>
      <c r="H114" s="868"/>
      <c r="I114" s="868"/>
      <c r="J114" s="868"/>
      <c r="K114" s="869"/>
    </row>
    <row r="115" spans="1:11">
      <c r="A115" s="866"/>
      <c r="B115" s="839"/>
      <c r="C115" s="839"/>
      <c r="D115" s="839"/>
      <c r="E115" s="839"/>
      <c r="F115" s="867"/>
      <c r="G115" s="867"/>
      <c r="H115" s="868"/>
      <c r="I115" s="868"/>
      <c r="J115" s="868"/>
      <c r="K115" s="869"/>
    </row>
    <row r="116" spans="1:11">
      <c r="A116" s="866"/>
      <c r="B116" s="839"/>
      <c r="C116" s="839"/>
      <c r="D116" s="839"/>
      <c r="E116" s="839"/>
      <c r="F116" s="867"/>
      <c r="G116" s="867"/>
      <c r="H116" s="868"/>
      <c r="I116" s="868"/>
      <c r="J116" s="868"/>
      <c r="K116" s="869"/>
    </row>
    <row r="117" spans="1:11">
      <c r="A117" s="866"/>
      <c r="B117" s="839"/>
      <c r="C117" s="839"/>
      <c r="D117" s="839"/>
      <c r="E117" s="839"/>
      <c r="F117" s="867"/>
      <c r="G117" s="867"/>
      <c r="H117" s="868"/>
      <c r="I117" s="868"/>
      <c r="J117" s="868"/>
      <c r="K117" s="869"/>
    </row>
    <row r="118" spans="1:11">
      <c r="A118" s="866"/>
      <c r="B118" s="839"/>
      <c r="C118" s="839"/>
      <c r="D118" s="839"/>
      <c r="E118" s="839"/>
      <c r="F118" s="867"/>
      <c r="G118" s="867"/>
      <c r="H118" s="868"/>
      <c r="I118" s="868"/>
      <c r="J118" s="868"/>
      <c r="K118" s="869"/>
    </row>
    <row r="119" spans="1:11">
      <c r="A119" s="866"/>
      <c r="B119" s="839"/>
      <c r="C119" s="839"/>
      <c r="D119" s="839"/>
      <c r="E119" s="839"/>
      <c r="F119" s="867"/>
      <c r="G119" s="867"/>
      <c r="H119" s="868"/>
      <c r="I119" s="868"/>
      <c r="J119" s="868"/>
      <c r="K119" s="869"/>
    </row>
    <row r="120" spans="1:11">
      <c r="A120" s="866"/>
      <c r="B120" s="839"/>
      <c r="C120" s="839"/>
      <c r="D120" s="839"/>
      <c r="E120" s="839"/>
      <c r="F120" s="867"/>
      <c r="G120" s="867"/>
      <c r="H120" s="868"/>
      <c r="I120" s="868"/>
      <c r="J120" s="868"/>
      <c r="K120" s="869"/>
    </row>
    <row r="121" spans="1:11">
      <c r="A121" s="866"/>
      <c r="B121" s="839"/>
      <c r="C121" s="839"/>
      <c r="D121" s="839"/>
      <c r="E121" s="839"/>
      <c r="F121" s="867"/>
      <c r="G121" s="867"/>
      <c r="H121" s="868"/>
      <c r="I121" s="868"/>
      <c r="J121" s="868"/>
      <c r="K121" s="869"/>
    </row>
    <row r="122" spans="1:11">
      <c r="A122" s="866"/>
      <c r="B122" s="839"/>
      <c r="C122" s="839"/>
      <c r="D122" s="839"/>
      <c r="E122" s="839"/>
      <c r="F122" s="867"/>
      <c r="G122" s="867"/>
      <c r="H122" s="868"/>
      <c r="I122" s="868"/>
      <c r="J122" s="868"/>
      <c r="K122" s="869"/>
    </row>
    <row r="123" spans="1:11">
      <c r="A123" s="866"/>
      <c r="B123" s="839"/>
      <c r="C123" s="839"/>
      <c r="D123" s="839"/>
      <c r="E123" s="839"/>
      <c r="F123" s="867"/>
      <c r="G123" s="867"/>
      <c r="H123" s="868"/>
      <c r="I123" s="868"/>
      <c r="J123" s="868"/>
      <c r="K123" s="869"/>
    </row>
    <row r="124" spans="1:11">
      <c r="A124" s="866"/>
      <c r="B124" s="839"/>
      <c r="C124" s="839"/>
      <c r="D124" s="839"/>
      <c r="E124" s="839"/>
      <c r="F124" s="867"/>
      <c r="G124" s="867"/>
      <c r="H124" s="868"/>
      <c r="I124" s="868"/>
      <c r="J124" s="868"/>
      <c r="K124" s="869"/>
    </row>
    <row r="125" spans="1:11">
      <c r="A125" s="866"/>
      <c r="B125" s="839"/>
      <c r="C125" s="839"/>
      <c r="D125" s="839"/>
      <c r="E125" s="839"/>
      <c r="F125" s="867"/>
      <c r="G125" s="867"/>
      <c r="H125" s="868"/>
      <c r="I125" s="868"/>
      <c r="J125" s="868"/>
      <c r="K125" s="869"/>
    </row>
    <row r="126" spans="1:11">
      <c r="A126" s="866"/>
      <c r="B126" s="839"/>
      <c r="C126" s="839"/>
      <c r="D126" s="839"/>
      <c r="E126" s="839"/>
      <c r="F126" s="867"/>
      <c r="G126" s="867"/>
      <c r="H126" s="868"/>
      <c r="I126" s="868"/>
      <c r="J126" s="868"/>
      <c r="K126" s="869"/>
    </row>
    <row r="127" spans="1:11">
      <c r="A127" s="866"/>
      <c r="B127" s="839"/>
      <c r="C127" s="839"/>
      <c r="D127" s="839"/>
      <c r="E127" s="839"/>
      <c r="F127" s="867"/>
      <c r="G127" s="867"/>
      <c r="H127" s="868"/>
      <c r="I127" s="868"/>
      <c r="J127" s="868"/>
      <c r="K127" s="869"/>
    </row>
    <row r="128" spans="1:11">
      <c r="A128" s="866"/>
      <c r="B128" s="839"/>
      <c r="C128" s="839"/>
      <c r="D128" s="839"/>
      <c r="E128" s="839"/>
      <c r="F128" s="867"/>
      <c r="G128" s="867"/>
      <c r="H128" s="868"/>
      <c r="I128" s="868"/>
      <c r="J128" s="868"/>
      <c r="K128" s="869"/>
    </row>
    <row r="129" spans="1:11">
      <c r="A129" s="866"/>
      <c r="B129" s="839"/>
      <c r="C129" s="839"/>
      <c r="D129" s="839"/>
      <c r="E129" s="839"/>
      <c r="F129" s="867"/>
      <c r="G129" s="867"/>
      <c r="H129" s="868"/>
      <c r="I129" s="868"/>
      <c r="J129" s="868"/>
      <c r="K129" s="869"/>
    </row>
    <row r="130" spans="1:11">
      <c r="A130" s="866"/>
      <c r="B130" s="839"/>
      <c r="C130" s="839"/>
      <c r="D130" s="839"/>
      <c r="E130" s="839"/>
      <c r="F130" s="867"/>
      <c r="G130" s="867"/>
      <c r="H130" s="868"/>
      <c r="I130" s="868"/>
      <c r="J130" s="868"/>
      <c r="K130" s="869"/>
    </row>
    <row r="131" spans="1:11">
      <c r="A131" s="866"/>
      <c r="B131" s="839"/>
      <c r="C131" s="839"/>
      <c r="D131" s="839"/>
      <c r="E131" s="839"/>
      <c r="F131" s="867"/>
      <c r="G131" s="867"/>
      <c r="H131" s="868"/>
      <c r="I131" s="868"/>
      <c r="J131" s="868"/>
      <c r="K131" s="869"/>
    </row>
    <row r="132" spans="1:11">
      <c r="A132" s="866"/>
      <c r="B132" s="839"/>
      <c r="C132" s="839"/>
      <c r="D132" s="839"/>
      <c r="E132" s="839"/>
      <c r="F132" s="867"/>
      <c r="G132" s="867"/>
      <c r="H132" s="868"/>
      <c r="I132" s="868"/>
      <c r="J132" s="868"/>
      <c r="K132" s="869"/>
    </row>
    <row r="133" spans="1:11">
      <c r="A133" s="866"/>
      <c r="B133" s="839"/>
      <c r="C133" s="839"/>
      <c r="D133" s="839"/>
      <c r="E133" s="839"/>
      <c r="F133" s="867"/>
      <c r="G133" s="867"/>
      <c r="H133" s="868"/>
      <c r="I133" s="868"/>
      <c r="J133" s="868"/>
      <c r="K133" s="869"/>
    </row>
    <row r="134" spans="1:11">
      <c r="A134" s="866"/>
      <c r="B134" s="839"/>
      <c r="C134" s="839"/>
      <c r="D134" s="839"/>
      <c r="E134" s="839"/>
      <c r="F134" s="867"/>
      <c r="G134" s="867"/>
      <c r="H134" s="868"/>
      <c r="I134" s="868"/>
      <c r="J134" s="868"/>
      <c r="K134" s="869"/>
    </row>
    <row r="135" spans="1:11">
      <c r="A135" s="866"/>
      <c r="B135" s="839"/>
      <c r="C135" s="839"/>
      <c r="D135" s="839"/>
      <c r="E135" s="839"/>
      <c r="F135" s="867"/>
      <c r="G135" s="867"/>
      <c r="H135" s="868"/>
      <c r="I135" s="868"/>
      <c r="J135" s="868"/>
      <c r="K135" s="869"/>
    </row>
    <row r="136" spans="1:11">
      <c r="A136" s="866"/>
      <c r="B136" s="839"/>
      <c r="C136" s="839"/>
      <c r="D136" s="839"/>
      <c r="E136" s="839"/>
      <c r="F136" s="867"/>
      <c r="G136" s="867"/>
      <c r="H136" s="868"/>
      <c r="I136" s="868"/>
      <c r="J136" s="868"/>
      <c r="K136" s="869"/>
    </row>
    <row r="137" spans="1:11">
      <c r="A137" s="866"/>
      <c r="B137" s="839"/>
      <c r="C137" s="839"/>
      <c r="D137" s="839"/>
      <c r="E137" s="839"/>
      <c r="F137" s="867"/>
      <c r="G137" s="867"/>
      <c r="H137" s="868"/>
      <c r="I137" s="868"/>
      <c r="J137" s="868"/>
      <c r="K137" s="869"/>
    </row>
    <row r="138" spans="1:11">
      <c r="A138" s="866"/>
      <c r="B138" s="839"/>
      <c r="C138" s="839"/>
      <c r="D138" s="839"/>
      <c r="E138" s="839"/>
      <c r="F138" s="867"/>
      <c r="G138" s="867"/>
      <c r="H138" s="868"/>
      <c r="I138" s="868"/>
      <c r="J138" s="868"/>
      <c r="K138" s="869"/>
    </row>
    <row r="139" spans="1:11">
      <c r="A139" s="866"/>
      <c r="B139" s="839"/>
      <c r="C139" s="839"/>
      <c r="D139" s="839"/>
      <c r="E139" s="839"/>
      <c r="F139" s="867"/>
      <c r="G139" s="867"/>
      <c r="H139" s="868"/>
      <c r="I139" s="868"/>
      <c r="J139" s="868"/>
      <c r="K139" s="869"/>
    </row>
    <row r="140" spans="1:11">
      <c r="A140" s="866"/>
      <c r="B140" s="839"/>
      <c r="C140" s="839"/>
      <c r="D140" s="839"/>
      <c r="E140" s="839"/>
      <c r="F140" s="867"/>
      <c r="G140" s="867"/>
      <c r="H140" s="868"/>
      <c r="I140" s="868"/>
      <c r="J140" s="868"/>
      <c r="K140" s="869"/>
    </row>
    <row r="141" spans="1:11">
      <c r="A141" s="866"/>
      <c r="B141" s="839"/>
      <c r="C141" s="839"/>
      <c r="D141" s="839"/>
      <c r="E141" s="839"/>
      <c r="F141" s="867"/>
      <c r="G141" s="867"/>
      <c r="H141" s="868"/>
      <c r="I141" s="868"/>
      <c r="J141" s="868"/>
      <c r="K141" s="869"/>
    </row>
    <row r="142" spans="1:11">
      <c r="A142" s="866"/>
      <c r="B142" s="839"/>
      <c r="C142" s="839"/>
      <c r="D142" s="839"/>
      <c r="E142" s="839"/>
      <c r="F142" s="867"/>
      <c r="G142" s="867"/>
      <c r="H142" s="868"/>
      <c r="I142" s="868"/>
      <c r="J142" s="868"/>
      <c r="K142" s="869"/>
    </row>
    <row r="143" spans="1:11">
      <c r="A143" s="866"/>
      <c r="B143" s="839"/>
      <c r="C143" s="839"/>
      <c r="D143" s="839"/>
      <c r="E143" s="839"/>
      <c r="F143" s="867"/>
      <c r="G143" s="867"/>
      <c r="H143" s="868"/>
      <c r="I143" s="868"/>
      <c r="J143" s="868"/>
      <c r="K143" s="869"/>
    </row>
    <row r="144" spans="1:11">
      <c r="A144" s="866"/>
      <c r="B144" s="839"/>
      <c r="C144" s="839"/>
      <c r="D144" s="839"/>
      <c r="E144" s="839"/>
      <c r="F144" s="867"/>
      <c r="G144" s="867"/>
      <c r="H144" s="868"/>
      <c r="I144" s="868"/>
      <c r="J144" s="868"/>
      <c r="K144" s="869"/>
    </row>
    <row r="145" spans="1:11">
      <c r="A145" s="866"/>
      <c r="B145" s="839"/>
      <c r="C145" s="839"/>
      <c r="D145" s="839"/>
      <c r="E145" s="839"/>
      <c r="F145" s="867"/>
      <c r="G145" s="867"/>
      <c r="H145" s="868"/>
      <c r="I145" s="868"/>
      <c r="J145" s="868"/>
      <c r="K145" s="869"/>
    </row>
    <row r="146" spans="1:11">
      <c r="A146" s="866"/>
      <c r="B146" s="839"/>
      <c r="C146" s="839"/>
      <c r="D146" s="839"/>
      <c r="E146" s="839"/>
      <c r="F146" s="867"/>
      <c r="G146" s="867"/>
      <c r="H146" s="868"/>
      <c r="I146" s="868"/>
      <c r="J146" s="868"/>
      <c r="K146" s="869"/>
    </row>
    <row r="147" spans="1:11">
      <c r="A147" s="866"/>
      <c r="B147" s="839"/>
      <c r="C147" s="839"/>
      <c r="D147" s="839"/>
      <c r="E147" s="839"/>
      <c r="F147" s="867"/>
      <c r="G147" s="867"/>
      <c r="H147" s="868"/>
      <c r="I147" s="868"/>
      <c r="J147" s="868"/>
      <c r="K147" s="869"/>
    </row>
    <row r="148" spans="1:11">
      <c r="A148" s="866"/>
      <c r="B148" s="839"/>
      <c r="C148" s="839"/>
      <c r="D148" s="839"/>
      <c r="E148" s="839"/>
      <c r="F148" s="867"/>
      <c r="G148" s="867"/>
      <c r="H148" s="868"/>
      <c r="I148" s="868"/>
      <c r="J148" s="868"/>
      <c r="K148" s="869"/>
    </row>
    <row r="149" spans="1:11">
      <c r="A149" s="866"/>
      <c r="B149" s="839"/>
      <c r="C149" s="839"/>
      <c r="D149" s="839"/>
      <c r="E149" s="839"/>
      <c r="F149" s="867"/>
      <c r="G149" s="867"/>
      <c r="H149" s="868"/>
      <c r="I149" s="868"/>
      <c r="J149" s="868"/>
      <c r="K149" s="869"/>
    </row>
    <row r="150" spans="1:11">
      <c r="A150" s="866"/>
      <c r="B150" s="839"/>
      <c r="C150" s="839"/>
      <c r="D150" s="839"/>
      <c r="E150" s="839"/>
      <c r="F150" s="867"/>
      <c r="G150" s="867"/>
      <c r="H150" s="868"/>
      <c r="I150" s="868"/>
      <c r="J150" s="868"/>
      <c r="K150" s="869"/>
    </row>
    <row r="151" spans="1:11">
      <c r="A151" s="866"/>
      <c r="B151" s="839"/>
      <c r="C151" s="839"/>
      <c r="D151" s="839"/>
      <c r="E151" s="839"/>
      <c r="F151" s="867"/>
      <c r="G151" s="867"/>
      <c r="H151" s="868"/>
      <c r="I151" s="868"/>
      <c r="J151" s="868"/>
      <c r="K151" s="869"/>
    </row>
    <row r="152" spans="1:11">
      <c r="A152" s="866"/>
      <c r="B152" s="839"/>
      <c r="C152" s="839"/>
      <c r="D152" s="839"/>
      <c r="E152" s="839"/>
      <c r="F152" s="867"/>
      <c r="G152" s="867"/>
      <c r="H152" s="868"/>
      <c r="I152" s="868"/>
      <c r="J152" s="868"/>
      <c r="K152" s="869"/>
    </row>
    <row r="153" spans="1:11">
      <c r="A153" s="866"/>
      <c r="B153" s="839"/>
      <c r="C153" s="839"/>
      <c r="D153" s="839"/>
      <c r="E153" s="839"/>
      <c r="F153" s="867"/>
      <c r="G153" s="867"/>
      <c r="H153" s="868"/>
      <c r="I153" s="868"/>
      <c r="J153" s="868"/>
      <c r="K153" s="869"/>
    </row>
    <row r="154" spans="1:11">
      <c r="A154" s="866"/>
      <c r="B154" s="839"/>
      <c r="C154" s="839"/>
      <c r="D154" s="839"/>
      <c r="E154" s="839"/>
      <c r="F154" s="867"/>
      <c r="G154" s="867"/>
      <c r="H154" s="868"/>
      <c r="I154" s="868"/>
      <c r="J154" s="868"/>
      <c r="K154" s="869"/>
    </row>
    <row r="155" spans="1:11">
      <c r="A155" s="866"/>
      <c r="B155" s="839"/>
      <c r="C155" s="839"/>
      <c r="D155" s="839"/>
      <c r="E155" s="839"/>
      <c r="F155" s="867"/>
      <c r="G155" s="867"/>
      <c r="H155" s="868"/>
      <c r="I155" s="868"/>
      <c r="J155" s="868"/>
      <c r="K155" s="869"/>
    </row>
    <row r="156" spans="1:11">
      <c r="A156" s="866"/>
      <c r="B156" s="839"/>
      <c r="C156" s="839"/>
      <c r="D156" s="839"/>
      <c r="E156" s="839"/>
      <c r="F156" s="867"/>
      <c r="G156" s="867"/>
      <c r="H156" s="868"/>
      <c r="I156" s="868"/>
      <c r="J156" s="868"/>
      <c r="K156" s="869"/>
    </row>
    <row r="157" spans="1:11">
      <c r="A157" s="866"/>
      <c r="B157" s="839"/>
      <c r="C157" s="839"/>
      <c r="D157" s="839"/>
      <c r="E157" s="839"/>
      <c r="F157" s="867"/>
      <c r="G157" s="867"/>
      <c r="H157" s="868"/>
      <c r="I157" s="868"/>
      <c r="J157" s="868"/>
      <c r="K157" s="869"/>
    </row>
    <row r="158" spans="1:11">
      <c r="A158" s="866"/>
      <c r="B158" s="839"/>
      <c r="C158" s="839"/>
      <c r="D158" s="839"/>
      <c r="E158" s="839"/>
      <c r="F158" s="867"/>
      <c r="G158" s="867"/>
      <c r="H158" s="868"/>
      <c r="I158" s="868"/>
      <c r="J158" s="868"/>
      <c r="K158" s="869"/>
    </row>
    <row r="159" spans="1:11">
      <c r="A159" s="866"/>
      <c r="B159" s="839"/>
      <c r="C159" s="839"/>
      <c r="D159" s="839"/>
      <c r="E159" s="839"/>
      <c r="F159" s="867"/>
      <c r="G159" s="867"/>
      <c r="H159" s="868"/>
      <c r="I159" s="868"/>
      <c r="J159" s="868"/>
      <c r="K159" s="869"/>
    </row>
    <row r="160" spans="1:11">
      <c r="A160" s="866"/>
      <c r="B160" s="839"/>
      <c r="C160" s="839"/>
      <c r="D160" s="839"/>
      <c r="E160" s="839"/>
      <c r="F160" s="867"/>
      <c r="G160" s="867"/>
      <c r="H160" s="868"/>
      <c r="I160" s="868"/>
      <c r="J160" s="868"/>
      <c r="K160" s="869"/>
    </row>
    <row r="161" spans="1:11">
      <c r="A161" s="866"/>
      <c r="B161" s="839"/>
      <c r="C161" s="839"/>
      <c r="D161" s="839"/>
      <c r="E161" s="839"/>
      <c r="F161" s="867"/>
      <c r="G161" s="867"/>
      <c r="H161" s="868"/>
      <c r="I161" s="868"/>
      <c r="J161" s="868"/>
      <c r="K161" s="869"/>
    </row>
    <row r="162" spans="1:11">
      <c r="A162" s="866"/>
      <c r="B162" s="839"/>
      <c r="C162" s="839"/>
      <c r="D162" s="839"/>
      <c r="E162" s="839"/>
      <c r="F162" s="867"/>
      <c r="G162" s="867"/>
      <c r="H162" s="868"/>
      <c r="I162" s="868"/>
      <c r="J162" s="868"/>
      <c r="K162" s="869"/>
    </row>
    <row r="163" spans="1:11">
      <c r="A163" s="866"/>
      <c r="B163" s="839"/>
      <c r="C163" s="839"/>
      <c r="D163" s="839"/>
      <c r="E163" s="839"/>
      <c r="F163" s="867"/>
      <c r="G163" s="867"/>
      <c r="H163" s="868"/>
      <c r="I163" s="868"/>
      <c r="J163" s="868"/>
      <c r="K163" s="869"/>
    </row>
    <row r="164" spans="1:11">
      <c r="A164" s="866"/>
      <c r="B164" s="839"/>
      <c r="C164" s="839"/>
      <c r="D164" s="839"/>
      <c r="E164" s="839"/>
      <c r="F164" s="867"/>
      <c r="G164" s="867"/>
      <c r="H164" s="868"/>
      <c r="I164" s="868"/>
      <c r="J164" s="868"/>
      <c r="K164" s="869"/>
    </row>
    <row r="165" spans="1:11">
      <c r="A165" s="866"/>
      <c r="B165" s="839"/>
      <c r="C165" s="839"/>
      <c r="D165" s="839"/>
      <c r="E165" s="839"/>
      <c r="F165" s="867"/>
      <c r="G165" s="867"/>
      <c r="H165" s="868"/>
      <c r="I165" s="868"/>
      <c r="J165" s="868"/>
      <c r="K165" s="869"/>
    </row>
    <row r="166" spans="1:11">
      <c r="A166" s="866"/>
      <c r="B166" s="839"/>
      <c r="C166" s="839"/>
      <c r="D166" s="839"/>
      <c r="E166" s="839"/>
      <c r="F166" s="867"/>
      <c r="G166" s="867"/>
      <c r="H166" s="868"/>
      <c r="I166" s="868"/>
      <c r="J166" s="868"/>
      <c r="K166" s="869"/>
    </row>
    <row r="167" spans="1:11">
      <c r="A167" s="866"/>
      <c r="B167" s="839"/>
      <c r="C167" s="839"/>
      <c r="D167" s="839"/>
      <c r="E167" s="839"/>
      <c r="F167" s="867"/>
      <c r="G167" s="867"/>
      <c r="H167" s="868"/>
      <c r="I167" s="868"/>
      <c r="J167" s="868"/>
      <c r="K167" s="869"/>
    </row>
    <row r="168" spans="1:11">
      <c r="A168" s="866"/>
      <c r="B168" s="839"/>
      <c r="C168" s="839"/>
      <c r="D168" s="839"/>
      <c r="E168" s="839"/>
      <c r="F168" s="867"/>
      <c r="G168" s="867"/>
      <c r="H168" s="868"/>
      <c r="I168" s="868"/>
      <c r="J168" s="868"/>
      <c r="K168" s="869"/>
    </row>
    <row r="169" spans="1:11">
      <c r="A169" s="866"/>
      <c r="B169" s="839"/>
      <c r="C169" s="839"/>
      <c r="D169" s="839"/>
      <c r="E169" s="839"/>
      <c r="F169" s="867"/>
      <c r="G169" s="867"/>
      <c r="H169" s="868"/>
      <c r="I169" s="868"/>
      <c r="J169" s="868"/>
      <c r="K169" s="869"/>
    </row>
    <row r="170" spans="1:11">
      <c r="A170" s="866"/>
      <c r="B170" s="839"/>
      <c r="C170" s="839"/>
      <c r="D170" s="839"/>
      <c r="E170" s="839"/>
      <c r="F170" s="867"/>
      <c r="G170" s="867"/>
      <c r="H170" s="868"/>
      <c r="I170" s="868"/>
      <c r="J170" s="868"/>
      <c r="K170" s="869"/>
    </row>
    <row r="171" spans="1:11">
      <c r="A171" s="866"/>
      <c r="B171" s="839"/>
      <c r="C171" s="839"/>
      <c r="D171" s="839"/>
      <c r="E171" s="839"/>
      <c r="F171" s="867"/>
      <c r="G171" s="867"/>
      <c r="H171" s="868"/>
      <c r="I171" s="868"/>
      <c r="J171" s="868"/>
      <c r="K171" s="869"/>
    </row>
    <row r="172" spans="1:11">
      <c r="A172" s="866"/>
      <c r="B172" s="839"/>
      <c r="C172" s="839"/>
      <c r="D172" s="839"/>
      <c r="E172" s="839"/>
      <c r="F172" s="867"/>
      <c r="G172" s="867"/>
      <c r="H172" s="868"/>
      <c r="I172" s="868"/>
      <c r="J172" s="868"/>
      <c r="K172" s="869"/>
    </row>
    <row r="173" spans="1:11">
      <c r="A173" s="866"/>
      <c r="B173" s="839"/>
      <c r="C173" s="839"/>
      <c r="D173" s="839"/>
      <c r="E173" s="839"/>
      <c r="F173" s="867"/>
      <c r="G173" s="867"/>
      <c r="H173" s="868"/>
      <c r="I173" s="868"/>
      <c r="J173" s="868"/>
      <c r="K173" s="869"/>
    </row>
    <row r="174" spans="1:11">
      <c r="A174" s="866"/>
      <c r="B174" s="839"/>
      <c r="C174" s="839"/>
      <c r="D174" s="839"/>
      <c r="E174" s="839"/>
      <c r="F174" s="867"/>
      <c r="G174" s="867"/>
      <c r="H174" s="868"/>
      <c r="I174" s="868"/>
      <c r="J174" s="868"/>
      <c r="K174" s="869"/>
    </row>
    <row r="175" spans="1:11">
      <c r="A175" s="866"/>
      <c r="B175" s="839"/>
      <c r="C175" s="839"/>
      <c r="D175" s="839"/>
      <c r="E175" s="839"/>
      <c r="F175" s="867"/>
      <c r="G175" s="867"/>
      <c r="H175" s="868"/>
      <c r="I175" s="868"/>
      <c r="J175" s="868"/>
      <c r="K175" s="869"/>
    </row>
    <row r="176" spans="1:11">
      <c r="A176" s="866"/>
      <c r="B176" s="839"/>
      <c r="C176" s="839"/>
      <c r="D176" s="839"/>
      <c r="E176" s="839"/>
      <c r="F176" s="867"/>
      <c r="G176" s="867"/>
      <c r="H176" s="868"/>
      <c r="I176" s="868"/>
      <c r="J176" s="868"/>
      <c r="K176" s="869"/>
    </row>
    <row r="177" spans="1:11">
      <c r="A177" s="866"/>
      <c r="B177" s="839"/>
      <c r="C177" s="839"/>
      <c r="D177" s="839"/>
      <c r="E177" s="839"/>
      <c r="F177" s="867"/>
      <c r="G177" s="867"/>
      <c r="H177" s="868"/>
      <c r="I177" s="868"/>
      <c r="J177" s="868"/>
      <c r="K177" s="869"/>
    </row>
    <row r="178" spans="1:11">
      <c r="A178" s="866"/>
      <c r="B178" s="839"/>
      <c r="C178" s="839"/>
      <c r="D178" s="839"/>
      <c r="E178" s="839"/>
      <c r="F178" s="867"/>
      <c r="G178" s="867"/>
      <c r="H178" s="868"/>
      <c r="I178" s="868"/>
      <c r="J178" s="868"/>
      <c r="K178" s="869"/>
    </row>
    <row r="179" spans="1:11">
      <c r="A179" s="866"/>
      <c r="B179" s="839"/>
      <c r="C179" s="839"/>
      <c r="D179" s="839"/>
      <c r="E179" s="839"/>
      <c r="F179" s="867"/>
      <c r="G179" s="867"/>
      <c r="H179" s="868"/>
      <c r="I179" s="868"/>
      <c r="J179" s="868"/>
      <c r="K179" s="869"/>
    </row>
    <row r="180" spans="1:11">
      <c r="A180" s="866"/>
      <c r="B180" s="839"/>
      <c r="C180" s="839"/>
      <c r="D180" s="839"/>
      <c r="E180" s="839"/>
      <c r="F180" s="867"/>
      <c r="G180" s="867"/>
      <c r="H180" s="868"/>
      <c r="I180" s="868"/>
      <c r="J180" s="868"/>
      <c r="K180" s="869"/>
    </row>
    <row r="181" spans="1:11">
      <c r="A181" s="866"/>
      <c r="B181" s="839"/>
      <c r="C181" s="839"/>
      <c r="D181" s="839"/>
      <c r="E181" s="839"/>
      <c r="F181" s="867"/>
      <c r="G181" s="867"/>
      <c r="H181" s="868"/>
      <c r="I181" s="868"/>
      <c r="J181" s="868"/>
      <c r="K181" s="869"/>
    </row>
    <row r="182" spans="1:11">
      <c r="A182" s="866"/>
      <c r="B182" s="839"/>
      <c r="C182" s="839"/>
      <c r="D182" s="839"/>
      <c r="E182" s="839"/>
      <c r="F182" s="867"/>
      <c r="G182" s="867"/>
      <c r="H182" s="868"/>
      <c r="I182" s="868"/>
      <c r="J182" s="868"/>
      <c r="K182" s="869"/>
    </row>
    <row r="183" spans="1:11">
      <c r="A183" s="866"/>
      <c r="B183" s="839"/>
      <c r="C183" s="839"/>
      <c r="D183" s="839"/>
      <c r="E183" s="839"/>
      <c r="F183" s="867"/>
      <c r="G183" s="867"/>
      <c r="H183" s="868"/>
      <c r="I183" s="868"/>
      <c r="J183" s="868"/>
      <c r="K183" s="869"/>
    </row>
    <row r="184" spans="1:11">
      <c r="A184" s="866"/>
      <c r="B184" s="839"/>
      <c r="C184" s="839"/>
      <c r="D184" s="839"/>
      <c r="E184" s="839"/>
      <c r="F184" s="867"/>
      <c r="G184" s="867"/>
      <c r="H184" s="868"/>
      <c r="I184" s="868"/>
      <c r="J184" s="868"/>
      <c r="K184" s="869"/>
    </row>
    <row r="185" spans="1:11">
      <c r="A185" s="866"/>
      <c r="B185" s="839"/>
      <c r="C185" s="839"/>
      <c r="D185" s="839"/>
      <c r="E185" s="839"/>
      <c r="F185" s="867"/>
      <c r="G185" s="867"/>
      <c r="H185" s="868"/>
      <c r="I185" s="868"/>
      <c r="J185" s="868"/>
      <c r="K185" s="869"/>
    </row>
    <row r="186" spans="1:11">
      <c r="A186" s="866"/>
      <c r="B186" s="839"/>
      <c r="C186" s="839"/>
      <c r="D186" s="839"/>
      <c r="E186" s="839"/>
      <c r="F186" s="867"/>
      <c r="G186" s="867"/>
      <c r="H186" s="868"/>
      <c r="I186" s="868"/>
      <c r="J186" s="868"/>
      <c r="K186" s="869"/>
    </row>
    <row r="187" spans="1:11">
      <c r="A187" s="866"/>
      <c r="B187" s="839"/>
      <c r="C187" s="839"/>
      <c r="D187" s="839"/>
      <c r="E187" s="839"/>
      <c r="F187" s="867"/>
      <c r="G187" s="867"/>
      <c r="H187" s="868"/>
      <c r="I187" s="868"/>
      <c r="J187" s="868"/>
      <c r="K187" s="869"/>
    </row>
    <row r="188" spans="1:11">
      <c r="A188" s="866"/>
      <c r="B188" s="839"/>
      <c r="C188" s="839"/>
      <c r="D188" s="839"/>
      <c r="E188" s="839"/>
      <c r="F188" s="867"/>
      <c r="G188" s="867"/>
      <c r="H188" s="868"/>
      <c r="I188" s="868"/>
      <c r="J188" s="868"/>
      <c r="K188" s="869"/>
    </row>
    <row r="189" spans="1:11">
      <c r="A189" s="866"/>
      <c r="B189" s="839"/>
      <c r="C189" s="839"/>
      <c r="D189" s="839"/>
      <c r="E189" s="839"/>
      <c r="F189" s="867"/>
      <c r="G189" s="867"/>
      <c r="H189" s="868"/>
      <c r="I189" s="868"/>
      <c r="J189" s="868"/>
      <c r="K189" s="869"/>
    </row>
    <row r="190" spans="1:11">
      <c r="A190" s="866"/>
      <c r="B190" s="839"/>
      <c r="C190" s="839"/>
      <c r="D190" s="839"/>
      <c r="E190" s="839"/>
      <c r="F190" s="867"/>
      <c r="G190" s="867"/>
      <c r="H190" s="868"/>
      <c r="I190" s="868"/>
      <c r="J190" s="868"/>
      <c r="K190" s="869"/>
    </row>
    <row r="191" spans="1:11">
      <c r="A191" s="866"/>
      <c r="B191" s="839"/>
      <c r="C191" s="839"/>
      <c r="D191" s="839"/>
      <c r="E191" s="839"/>
      <c r="F191" s="867"/>
      <c r="G191" s="867"/>
      <c r="H191" s="868"/>
      <c r="I191" s="868"/>
      <c r="J191" s="868"/>
      <c r="K191" s="869"/>
    </row>
    <row r="192" spans="1:11">
      <c r="A192" s="866"/>
      <c r="B192" s="839"/>
      <c r="C192" s="839"/>
      <c r="D192" s="839"/>
      <c r="E192" s="839"/>
      <c r="F192" s="867"/>
      <c r="G192" s="867"/>
      <c r="H192" s="868"/>
      <c r="I192" s="868"/>
      <c r="J192" s="868"/>
      <c r="K192" s="869"/>
    </row>
    <row r="193" spans="1:11">
      <c r="A193" s="866"/>
      <c r="B193" s="839"/>
      <c r="C193" s="839"/>
      <c r="D193" s="839"/>
      <c r="E193" s="839"/>
      <c r="F193" s="867"/>
      <c r="G193" s="867"/>
      <c r="H193" s="868"/>
      <c r="I193" s="868"/>
      <c r="J193" s="868"/>
      <c r="K193" s="869"/>
    </row>
    <row r="194" spans="1:11">
      <c r="A194" s="866"/>
      <c r="B194" s="839"/>
      <c r="C194" s="839"/>
      <c r="D194" s="839"/>
      <c r="E194" s="839"/>
      <c r="F194" s="867"/>
      <c r="G194" s="867"/>
      <c r="H194" s="868"/>
      <c r="I194" s="868"/>
      <c r="J194" s="868"/>
      <c r="K194" s="869"/>
    </row>
    <row r="195" spans="1:11">
      <c r="A195" s="866"/>
      <c r="B195" s="839"/>
      <c r="C195" s="839"/>
      <c r="D195" s="839"/>
      <c r="E195" s="839"/>
      <c r="F195" s="867"/>
      <c r="G195" s="867"/>
      <c r="H195" s="868"/>
      <c r="I195" s="868"/>
      <c r="J195" s="868"/>
      <c r="K195" s="869"/>
    </row>
    <row r="196" spans="1:11">
      <c r="A196" s="866"/>
      <c r="B196" s="839"/>
      <c r="C196" s="839"/>
      <c r="D196" s="839"/>
      <c r="E196" s="839"/>
      <c r="F196" s="867"/>
      <c r="G196" s="867"/>
      <c r="H196" s="868"/>
      <c r="I196" s="868"/>
      <c r="J196" s="868"/>
      <c r="K196" s="869"/>
    </row>
    <row r="197" spans="1:11">
      <c r="A197" s="866"/>
      <c r="B197" s="839"/>
      <c r="C197" s="839"/>
      <c r="D197" s="839"/>
      <c r="E197" s="839"/>
      <c r="F197" s="867"/>
      <c r="G197" s="867"/>
      <c r="H197" s="868"/>
      <c r="I197" s="868"/>
      <c r="J197" s="868"/>
      <c r="K197" s="869"/>
    </row>
    <row r="198" spans="1:11">
      <c r="A198" s="866"/>
      <c r="B198" s="839"/>
      <c r="C198" s="839"/>
      <c r="D198" s="839"/>
      <c r="E198" s="839"/>
      <c r="F198" s="867"/>
      <c r="G198" s="867"/>
      <c r="H198" s="868"/>
      <c r="I198" s="868"/>
      <c r="J198" s="868"/>
      <c r="K198" s="869"/>
    </row>
    <row r="199" spans="1:11">
      <c r="A199" s="866"/>
      <c r="B199" s="839"/>
      <c r="C199" s="839"/>
      <c r="D199" s="839"/>
      <c r="E199" s="839"/>
      <c r="F199" s="867"/>
      <c r="G199" s="867"/>
      <c r="H199" s="868"/>
      <c r="I199" s="868"/>
      <c r="J199" s="868"/>
      <c r="K199" s="869"/>
    </row>
    <row r="200" spans="1:11">
      <c r="A200" s="866"/>
      <c r="B200" s="839"/>
      <c r="C200" s="839"/>
      <c r="D200" s="839"/>
      <c r="E200" s="839"/>
      <c r="F200" s="867"/>
      <c r="G200" s="867"/>
      <c r="H200" s="868"/>
      <c r="I200" s="868"/>
      <c r="J200" s="868"/>
      <c r="K200" s="869"/>
    </row>
    <row r="201" spans="1:11">
      <c r="A201" s="866"/>
      <c r="B201" s="839"/>
      <c r="C201" s="839"/>
      <c r="D201" s="839"/>
      <c r="E201" s="839"/>
      <c r="F201" s="867"/>
      <c r="G201" s="867"/>
      <c r="H201" s="868"/>
      <c r="I201" s="868"/>
      <c r="J201" s="868"/>
      <c r="K201" s="869"/>
    </row>
    <row r="202" spans="1:11">
      <c r="A202" s="866"/>
      <c r="B202" s="839"/>
      <c r="C202" s="839"/>
      <c r="D202" s="839"/>
      <c r="E202" s="839"/>
      <c r="F202" s="867"/>
      <c r="G202" s="867"/>
      <c r="H202" s="868"/>
      <c r="I202" s="868"/>
      <c r="J202" s="868"/>
      <c r="K202" s="869"/>
    </row>
    <row r="203" spans="1:11">
      <c r="A203" s="866"/>
      <c r="B203" s="839"/>
      <c r="C203" s="839"/>
      <c r="D203" s="839"/>
      <c r="E203" s="839"/>
      <c r="F203" s="867"/>
      <c r="G203" s="867"/>
      <c r="H203" s="868"/>
      <c r="I203" s="868"/>
      <c r="J203" s="868"/>
      <c r="K203" s="869"/>
    </row>
    <row r="204" spans="1:11">
      <c r="A204" s="866"/>
      <c r="B204" s="839"/>
      <c r="C204" s="839"/>
      <c r="D204" s="839"/>
      <c r="E204" s="839"/>
      <c r="F204" s="867"/>
      <c r="G204" s="867"/>
      <c r="H204" s="868"/>
      <c r="I204" s="868"/>
      <c r="J204" s="868"/>
      <c r="K204" s="869"/>
    </row>
    <row r="205" spans="1:11">
      <c r="A205" s="866"/>
      <c r="B205" s="839"/>
      <c r="C205" s="839"/>
      <c r="D205" s="839"/>
      <c r="E205" s="839"/>
      <c r="F205" s="867"/>
      <c r="G205" s="867"/>
      <c r="H205" s="868"/>
      <c r="I205" s="868"/>
      <c r="J205" s="868"/>
      <c r="K205" s="869"/>
    </row>
    <row r="206" spans="1:11">
      <c r="A206" s="866"/>
      <c r="B206" s="839"/>
      <c r="C206" s="839"/>
      <c r="D206" s="839"/>
      <c r="E206" s="839"/>
      <c r="F206" s="867"/>
      <c r="G206" s="867"/>
      <c r="H206" s="868"/>
      <c r="I206" s="868"/>
      <c r="J206" s="868"/>
      <c r="K206" s="869"/>
    </row>
    <row r="207" spans="1:11">
      <c r="A207" s="866"/>
      <c r="B207" s="839"/>
      <c r="C207" s="839"/>
      <c r="D207" s="839"/>
      <c r="E207" s="839"/>
      <c r="F207" s="867"/>
      <c r="G207" s="867"/>
      <c r="H207" s="868"/>
      <c r="I207" s="868"/>
      <c r="J207" s="868"/>
      <c r="K207" s="869"/>
    </row>
    <row r="208" spans="1:11">
      <c r="A208" s="866"/>
      <c r="B208" s="839"/>
      <c r="C208" s="839"/>
      <c r="D208" s="839"/>
      <c r="E208" s="839"/>
      <c r="F208" s="867"/>
      <c r="G208" s="867"/>
      <c r="H208" s="868"/>
      <c r="I208" s="868"/>
      <c r="J208" s="868"/>
      <c r="K208" s="869"/>
    </row>
    <row r="209" spans="1:11">
      <c r="A209" s="866"/>
      <c r="B209" s="839"/>
      <c r="C209" s="839"/>
      <c r="D209" s="839"/>
      <c r="E209" s="839"/>
      <c r="F209" s="867"/>
      <c r="G209" s="867"/>
      <c r="H209" s="868"/>
      <c r="I209" s="868"/>
      <c r="J209" s="868"/>
      <c r="K209" s="869"/>
    </row>
    <row r="210" spans="1:11">
      <c r="A210" s="866"/>
      <c r="B210" s="839"/>
      <c r="C210" s="839"/>
      <c r="D210" s="839"/>
      <c r="E210" s="839"/>
      <c r="F210" s="867"/>
      <c r="G210" s="867"/>
      <c r="H210" s="868"/>
      <c r="I210" s="868"/>
      <c r="J210" s="868"/>
      <c r="K210" s="869"/>
    </row>
    <row r="211" spans="1:11">
      <c r="A211" s="866"/>
      <c r="B211" s="839"/>
      <c r="C211" s="839"/>
      <c r="D211" s="839"/>
      <c r="E211" s="839"/>
      <c r="F211" s="867"/>
      <c r="G211" s="867"/>
      <c r="H211" s="868"/>
      <c r="I211" s="868"/>
      <c r="J211" s="868"/>
      <c r="K211" s="869"/>
    </row>
    <row r="212" spans="1:11">
      <c r="A212" s="866"/>
      <c r="B212" s="839"/>
      <c r="C212" s="839"/>
      <c r="D212" s="839"/>
      <c r="E212" s="839"/>
      <c r="F212" s="867"/>
      <c r="G212" s="867"/>
      <c r="H212" s="868"/>
      <c r="I212" s="868"/>
      <c r="J212" s="868"/>
      <c r="K212" s="869"/>
    </row>
    <row r="213" spans="1:11">
      <c r="A213" s="866"/>
      <c r="B213" s="839"/>
      <c r="C213" s="839"/>
      <c r="D213" s="839"/>
      <c r="E213" s="839"/>
      <c r="F213" s="867"/>
      <c r="G213" s="867"/>
      <c r="H213" s="868"/>
      <c r="I213" s="868"/>
      <c r="J213" s="868"/>
      <c r="K213" s="869"/>
    </row>
    <row r="214" spans="1:11">
      <c r="A214" s="866"/>
      <c r="B214" s="839"/>
      <c r="C214" s="839"/>
      <c r="D214" s="839"/>
      <c r="E214" s="839"/>
      <c r="F214" s="867"/>
      <c r="G214" s="867"/>
      <c r="H214" s="868"/>
      <c r="I214" s="868"/>
      <c r="J214" s="868"/>
      <c r="K214" s="869"/>
    </row>
    <row r="215" spans="1:11">
      <c r="A215" s="866"/>
      <c r="B215" s="839"/>
      <c r="C215" s="839"/>
      <c r="D215" s="839"/>
      <c r="E215" s="839"/>
      <c r="F215" s="867"/>
      <c r="G215" s="867"/>
      <c r="H215" s="868"/>
      <c r="I215" s="868"/>
      <c r="J215" s="868"/>
      <c r="K215" s="869"/>
    </row>
    <row r="216" spans="1:11">
      <c r="A216" s="866"/>
      <c r="B216" s="839"/>
      <c r="C216" s="839"/>
      <c r="D216" s="839"/>
      <c r="E216" s="839"/>
      <c r="F216" s="867"/>
      <c r="G216" s="867"/>
      <c r="H216" s="868"/>
      <c r="I216" s="868"/>
      <c r="J216" s="868"/>
      <c r="K216" s="869"/>
    </row>
    <row r="217" spans="1:11">
      <c r="A217" s="866"/>
      <c r="B217" s="839"/>
      <c r="C217" s="839"/>
      <c r="D217" s="839"/>
      <c r="E217" s="839"/>
      <c r="F217" s="867"/>
      <c r="G217" s="867"/>
      <c r="H217" s="868"/>
      <c r="I217" s="868"/>
      <c r="J217" s="868"/>
      <c r="K217" s="869"/>
    </row>
    <row r="218" spans="1:11">
      <c r="A218" s="866"/>
      <c r="B218" s="839"/>
      <c r="C218" s="839"/>
      <c r="D218" s="839"/>
      <c r="E218" s="839"/>
      <c r="F218" s="867"/>
      <c r="G218" s="867"/>
      <c r="H218" s="868"/>
      <c r="I218" s="868"/>
      <c r="J218" s="868"/>
      <c r="K218" s="869"/>
    </row>
    <row r="219" spans="1:11">
      <c r="A219" s="866"/>
      <c r="B219" s="839"/>
      <c r="C219" s="839"/>
      <c r="D219" s="839"/>
      <c r="E219" s="839"/>
      <c r="F219" s="867"/>
      <c r="G219" s="867"/>
      <c r="H219" s="868"/>
      <c r="I219" s="868"/>
      <c r="J219" s="868"/>
      <c r="K219" s="869"/>
    </row>
    <row r="220" spans="1:11">
      <c r="A220" s="866"/>
      <c r="B220" s="839"/>
      <c r="C220" s="839"/>
      <c r="D220" s="839"/>
      <c r="E220" s="839"/>
      <c r="F220" s="867"/>
      <c r="G220" s="867"/>
      <c r="H220" s="868"/>
      <c r="I220" s="868"/>
      <c r="J220" s="868"/>
      <c r="K220" s="869"/>
    </row>
    <row r="221" spans="1:11">
      <c r="A221" s="866"/>
      <c r="B221" s="839"/>
      <c r="C221" s="839"/>
      <c r="D221" s="839"/>
      <c r="E221" s="839"/>
      <c r="F221" s="867"/>
      <c r="G221" s="867"/>
      <c r="H221" s="868"/>
      <c r="I221" s="868"/>
      <c r="J221" s="868"/>
      <c r="K221" s="869"/>
    </row>
    <row r="222" spans="1:11">
      <c r="A222" s="866"/>
      <c r="B222" s="839"/>
      <c r="C222" s="839"/>
      <c r="D222" s="839"/>
      <c r="E222" s="839"/>
      <c r="F222" s="867"/>
      <c r="G222" s="867"/>
      <c r="H222" s="868"/>
      <c r="I222" s="868"/>
      <c r="J222" s="868"/>
      <c r="K222" s="869"/>
    </row>
    <row r="223" spans="1:11">
      <c r="A223" s="866"/>
      <c r="B223" s="839"/>
      <c r="C223" s="839"/>
      <c r="D223" s="839"/>
      <c r="E223" s="839"/>
      <c r="F223" s="867"/>
      <c r="G223" s="867"/>
      <c r="H223" s="868"/>
      <c r="I223" s="868"/>
      <c r="J223" s="868"/>
      <c r="K223" s="869"/>
    </row>
    <row r="224" spans="1:11">
      <c r="A224" s="866"/>
      <c r="B224" s="839"/>
      <c r="C224" s="839"/>
      <c r="D224" s="839"/>
      <c r="E224" s="839"/>
      <c r="F224" s="867"/>
      <c r="G224" s="867"/>
      <c r="H224" s="868"/>
      <c r="I224" s="868"/>
      <c r="J224" s="868"/>
      <c r="K224" s="869"/>
    </row>
    <row r="225" spans="1:11">
      <c r="A225" s="866"/>
      <c r="B225" s="839"/>
      <c r="C225" s="839"/>
      <c r="D225" s="839"/>
      <c r="E225" s="839"/>
      <c r="F225" s="867"/>
      <c r="G225" s="867"/>
      <c r="H225" s="868"/>
      <c r="I225" s="868"/>
      <c r="J225" s="868"/>
      <c r="K225" s="869"/>
    </row>
    <row r="226" spans="1:11">
      <c r="A226" s="866"/>
      <c r="B226" s="839"/>
      <c r="C226" s="839"/>
      <c r="D226" s="839"/>
      <c r="E226" s="839"/>
      <c r="F226" s="867"/>
      <c r="G226" s="867"/>
      <c r="H226" s="868"/>
      <c r="I226" s="868"/>
      <c r="J226" s="868"/>
      <c r="K226" s="869"/>
    </row>
    <row r="227" spans="1:11">
      <c r="A227" s="866"/>
      <c r="B227" s="839"/>
      <c r="C227" s="839"/>
      <c r="D227" s="839"/>
      <c r="E227" s="839"/>
      <c r="F227" s="867"/>
      <c r="G227" s="867"/>
      <c r="H227" s="868"/>
      <c r="I227" s="868"/>
      <c r="J227" s="868"/>
      <c r="K227" s="869"/>
    </row>
    <row r="228" spans="1:11">
      <c r="A228" s="866"/>
      <c r="B228" s="839"/>
      <c r="C228" s="839"/>
      <c r="D228" s="839"/>
      <c r="E228" s="839"/>
      <c r="F228" s="867"/>
      <c r="G228" s="867"/>
      <c r="H228" s="868"/>
      <c r="I228" s="868"/>
      <c r="J228" s="868"/>
      <c r="K228" s="869"/>
    </row>
    <row r="229" spans="1:11">
      <c r="A229" s="866"/>
      <c r="B229" s="839"/>
      <c r="C229" s="839"/>
      <c r="D229" s="839"/>
      <c r="E229" s="839"/>
      <c r="F229" s="867"/>
      <c r="G229" s="867"/>
      <c r="H229" s="868"/>
      <c r="I229" s="868"/>
      <c r="J229" s="868"/>
      <c r="K229" s="869"/>
    </row>
    <row r="230" spans="1:11">
      <c r="A230" s="866"/>
      <c r="B230" s="839"/>
      <c r="C230" s="839"/>
      <c r="D230" s="839"/>
      <c r="E230" s="839"/>
      <c r="F230" s="867"/>
      <c r="G230" s="867"/>
      <c r="H230" s="868"/>
      <c r="I230" s="868"/>
      <c r="J230" s="868"/>
      <c r="K230" s="869"/>
    </row>
    <row r="231" spans="1:11">
      <c r="A231" s="866"/>
      <c r="B231" s="839"/>
      <c r="C231" s="839"/>
      <c r="D231" s="839"/>
      <c r="E231" s="839"/>
      <c r="F231" s="867"/>
      <c r="G231" s="867"/>
      <c r="H231" s="868"/>
      <c r="I231" s="868"/>
      <c r="J231" s="868"/>
      <c r="K231" s="869"/>
    </row>
    <row r="232" spans="1:11">
      <c r="A232" s="866"/>
      <c r="B232" s="839"/>
      <c r="C232" s="839"/>
      <c r="D232" s="839"/>
      <c r="E232" s="839"/>
      <c r="F232" s="867"/>
      <c r="G232" s="867"/>
      <c r="H232" s="868"/>
      <c r="I232" s="868"/>
      <c r="J232" s="868"/>
      <c r="K232" s="869"/>
    </row>
    <row r="233" spans="1:11">
      <c r="A233" s="866"/>
      <c r="B233" s="839"/>
      <c r="C233" s="839"/>
      <c r="D233" s="839"/>
      <c r="E233" s="839"/>
      <c r="F233" s="867"/>
      <c r="G233" s="867"/>
      <c r="H233" s="868"/>
      <c r="I233" s="868"/>
      <c r="J233" s="868"/>
      <c r="K233" s="869"/>
    </row>
    <row r="234" spans="1:11">
      <c r="A234" s="866"/>
      <c r="B234" s="839"/>
      <c r="C234" s="839"/>
      <c r="D234" s="839"/>
      <c r="E234" s="839"/>
      <c r="F234" s="867"/>
      <c r="G234" s="867"/>
      <c r="H234" s="868"/>
      <c r="I234" s="868"/>
      <c r="J234" s="868"/>
      <c r="K234" s="869"/>
    </row>
    <row r="235" spans="1:11">
      <c r="A235" s="866"/>
      <c r="B235" s="839"/>
      <c r="C235" s="839"/>
      <c r="D235" s="839"/>
      <c r="E235" s="839"/>
      <c r="F235" s="867"/>
      <c r="G235" s="867"/>
      <c r="H235" s="868"/>
      <c r="I235" s="868"/>
      <c r="J235" s="868"/>
      <c r="K235" s="869"/>
    </row>
    <row r="236" spans="1:11">
      <c r="A236" s="866"/>
      <c r="B236" s="839"/>
      <c r="C236" s="839"/>
      <c r="D236" s="839"/>
      <c r="E236" s="839"/>
      <c r="F236" s="867"/>
      <c r="G236" s="867"/>
      <c r="H236" s="868"/>
      <c r="I236" s="868"/>
      <c r="J236" s="868"/>
      <c r="K236" s="869"/>
    </row>
    <row r="237" spans="1:11">
      <c r="A237" s="866"/>
      <c r="B237" s="839"/>
      <c r="C237" s="839"/>
      <c r="D237" s="839"/>
      <c r="E237" s="839"/>
      <c r="F237" s="867"/>
      <c r="G237" s="867"/>
      <c r="H237" s="868"/>
      <c r="I237" s="868"/>
      <c r="J237" s="868"/>
      <c r="K237" s="869"/>
    </row>
    <row r="238" spans="1:11">
      <c r="A238" s="866"/>
      <c r="B238" s="839"/>
      <c r="C238" s="839"/>
      <c r="D238" s="839"/>
      <c r="E238" s="839"/>
      <c r="F238" s="867"/>
      <c r="G238" s="867"/>
      <c r="H238" s="868"/>
      <c r="I238" s="868"/>
      <c r="J238" s="868"/>
      <c r="K238" s="869"/>
    </row>
    <row r="239" spans="1:11">
      <c r="A239" s="866"/>
      <c r="B239" s="839"/>
      <c r="C239" s="839"/>
      <c r="D239" s="839"/>
      <c r="E239" s="839"/>
      <c r="F239" s="867"/>
      <c r="G239" s="867"/>
      <c r="H239" s="868"/>
      <c r="I239" s="868"/>
      <c r="J239" s="868"/>
      <c r="K239" s="869"/>
    </row>
    <row r="240" spans="1:11">
      <c r="A240" s="866"/>
      <c r="B240" s="839"/>
      <c r="C240" s="839"/>
      <c r="D240" s="839"/>
      <c r="E240" s="839"/>
      <c r="F240" s="867"/>
      <c r="G240" s="867"/>
      <c r="H240" s="868"/>
      <c r="I240" s="868"/>
      <c r="J240" s="868"/>
      <c r="K240" s="869"/>
    </row>
    <row r="241" spans="1:11">
      <c r="A241" s="866"/>
      <c r="B241" s="839"/>
      <c r="C241" s="839"/>
      <c r="D241" s="839"/>
      <c r="E241" s="839"/>
      <c r="F241" s="867"/>
      <c r="G241" s="867"/>
      <c r="H241" s="868"/>
      <c r="I241" s="868"/>
      <c r="J241" s="868"/>
      <c r="K241" s="869"/>
    </row>
    <row r="242" spans="1:11">
      <c r="A242" s="866"/>
      <c r="B242" s="839"/>
      <c r="C242" s="839"/>
      <c r="D242" s="839"/>
      <c r="E242" s="839"/>
      <c r="F242" s="867"/>
      <c r="G242" s="867"/>
      <c r="H242" s="868"/>
      <c r="I242" s="868"/>
      <c r="J242" s="868"/>
      <c r="K242" s="869"/>
    </row>
    <row r="243" spans="1:11">
      <c r="A243" s="866"/>
      <c r="B243" s="839"/>
      <c r="C243" s="839"/>
      <c r="D243" s="839"/>
      <c r="E243" s="839"/>
      <c r="F243" s="867"/>
      <c r="G243" s="867"/>
      <c r="H243" s="868"/>
      <c r="I243" s="868"/>
      <c r="J243" s="868"/>
      <c r="K243" s="869"/>
    </row>
    <row r="244" spans="1:11">
      <c r="A244" s="866"/>
      <c r="B244" s="839"/>
      <c r="C244" s="839"/>
      <c r="D244" s="839"/>
      <c r="E244" s="839"/>
      <c r="F244" s="867"/>
      <c r="G244" s="867"/>
      <c r="H244" s="868"/>
      <c r="I244" s="868"/>
      <c r="J244" s="868"/>
      <c r="K244" s="869"/>
    </row>
    <row r="245" spans="1:11">
      <c r="A245" s="866"/>
      <c r="B245" s="839"/>
      <c r="C245" s="839"/>
      <c r="D245" s="839"/>
      <c r="E245" s="839"/>
      <c r="F245" s="867"/>
      <c r="G245" s="867"/>
      <c r="H245" s="868"/>
      <c r="I245" s="868"/>
      <c r="J245" s="868"/>
      <c r="K245" s="869"/>
    </row>
    <row r="246" spans="1:11">
      <c r="A246" s="866"/>
      <c r="B246" s="839"/>
      <c r="C246" s="839"/>
      <c r="D246" s="839"/>
      <c r="E246" s="839"/>
      <c r="F246" s="867"/>
      <c r="G246" s="867"/>
      <c r="H246" s="868"/>
      <c r="I246" s="868"/>
      <c r="J246" s="868"/>
      <c r="K246" s="869"/>
    </row>
    <row r="247" spans="1:11">
      <c r="A247" s="866"/>
      <c r="B247" s="839"/>
      <c r="C247" s="839"/>
      <c r="D247" s="839"/>
      <c r="E247" s="839"/>
      <c r="F247" s="867"/>
      <c r="G247" s="867"/>
      <c r="H247" s="868"/>
      <c r="I247" s="868"/>
      <c r="J247" s="868"/>
      <c r="K247" s="869"/>
    </row>
    <row r="248" spans="1:11">
      <c r="A248" s="866"/>
      <c r="B248" s="839"/>
      <c r="C248" s="839"/>
      <c r="D248" s="839"/>
      <c r="E248" s="839"/>
      <c r="F248" s="867"/>
      <c r="G248" s="867"/>
      <c r="H248" s="868"/>
      <c r="I248" s="868"/>
      <c r="J248" s="868"/>
      <c r="K248" s="869"/>
    </row>
    <row r="249" spans="1:11">
      <c r="A249" s="866"/>
      <c r="B249" s="839"/>
      <c r="C249" s="839"/>
      <c r="D249" s="839"/>
      <c r="E249" s="839"/>
      <c r="F249" s="867"/>
      <c r="G249" s="867"/>
      <c r="H249" s="868"/>
      <c r="I249" s="868"/>
      <c r="J249" s="868"/>
      <c r="K249" s="869"/>
    </row>
    <row r="250" spans="1:11">
      <c r="A250" s="866"/>
      <c r="B250" s="839"/>
      <c r="C250" s="839"/>
      <c r="D250" s="839"/>
      <c r="E250" s="839"/>
      <c r="F250" s="867"/>
      <c r="G250" s="867"/>
      <c r="H250" s="868"/>
      <c r="I250" s="868"/>
      <c r="J250" s="868"/>
      <c r="K250" s="869"/>
    </row>
    <row r="251" spans="1:11">
      <c r="A251" s="866"/>
      <c r="B251" s="839"/>
      <c r="C251" s="839"/>
      <c r="D251" s="839"/>
      <c r="E251" s="839"/>
      <c r="F251" s="867"/>
      <c r="G251" s="867"/>
      <c r="H251" s="868"/>
      <c r="I251" s="868"/>
      <c r="J251" s="868"/>
      <c r="K251" s="869"/>
    </row>
    <row r="252" spans="1:11">
      <c r="A252" s="866"/>
      <c r="B252" s="839"/>
      <c r="C252" s="839"/>
      <c r="D252" s="839"/>
      <c r="E252" s="839"/>
      <c r="F252" s="867"/>
      <c r="G252" s="867"/>
      <c r="H252" s="868"/>
      <c r="I252" s="868"/>
      <c r="J252" s="868"/>
      <c r="K252" s="869"/>
    </row>
    <row r="253" spans="1:11">
      <c r="A253" s="866"/>
      <c r="B253" s="839"/>
      <c r="C253" s="839"/>
      <c r="D253" s="839"/>
      <c r="E253" s="839"/>
      <c r="F253" s="867"/>
      <c r="G253" s="867"/>
      <c r="H253" s="868"/>
      <c r="I253" s="868"/>
      <c r="J253" s="868"/>
      <c r="K253" s="869"/>
    </row>
    <row r="254" spans="1:11">
      <c r="A254" s="866"/>
      <c r="B254" s="839"/>
      <c r="C254" s="839"/>
      <c r="D254" s="839"/>
      <c r="E254" s="839"/>
      <c r="F254" s="867"/>
      <c r="G254" s="867"/>
      <c r="H254" s="868"/>
      <c r="I254" s="868"/>
      <c r="J254" s="868"/>
      <c r="K254" s="869"/>
    </row>
    <row r="255" spans="1:11">
      <c r="A255" s="866"/>
      <c r="B255" s="839"/>
      <c r="C255" s="839"/>
      <c r="D255" s="839"/>
      <c r="E255" s="839"/>
      <c r="F255" s="867"/>
      <c r="G255" s="867"/>
      <c r="H255" s="868"/>
      <c r="I255" s="868"/>
      <c r="J255" s="868"/>
      <c r="K255" s="869"/>
    </row>
    <row r="256" spans="1:11">
      <c r="A256" s="866"/>
      <c r="B256" s="839"/>
      <c r="C256" s="839"/>
      <c r="D256" s="839"/>
      <c r="E256" s="839"/>
      <c r="F256" s="867"/>
      <c r="G256" s="867"/>
      <c r="H256" s="868"/>
      <c r="I256" s="868"/>
      <c r="J256" s="868"/>
      <c r="K256" s="869"/>
    </row>
    <row r="257" spans="1:11">
      <c r="A257" s="866"/>
      <c r="B257" s="839"/>
      <c r="C257" s="839"/>
      <c r="D257" s="839"/>
      <c r="E257" s="839"/>
      <c r="F257" s="867"/>
      <c r="G257" s="867"/>
      <c r="H257" s="868"/>
      <c r="I257" s="868"/>
      <c r="J257" s="868"/>
      <c r="K257" s="869"/>
    </row>
    <row r="258" spans="1:11">
      <c r="A258" s="866"/>
      <c r="B258" s="839"/>
      <c r="C258" s="839"/>
      <c r="D258" s="839"/>
      <c r="E258" s="839"/>
      <c r="F258" s="867"/>
      <c r="G258" s="867"/>
      <c r="H258" s="868"/>
      <c r="I258" s="868"/>
      <c r="J258" s="868"/>
      <c r="K258" s="869"/>
    </row>
    <row r="259" spans="1:11">
      <c r="A259" s="866"/>
      <c r="B259" s="839"/>
      <c r="C259" s="839"/>
      <c r="D259" s="839"/>
      <c r="E259" s="839"/>
      <c r="F259" s="867"/>
      <c r="G259" s="867"/>
      <c r="H259" s="868"/>
      <c r="I259" s="868"/>
      <c r="J259" s="868"/>
      <c r="K259" s="869"/>
    </row>
    <row r="260" spans="1:11">
      <c r="A260" s="866"/>
      <c r="B260" s="839"/>
      <c r="C260" s="839"/>
      <c r="D260" s="839"/>
      <c r="E260" s="839"/>
      <c r="F260" s="867"/>
      <c r="G260" s="867"/>
      <c r="H260" s="868"/>
      <c r="I260" s="868"/>
      <c r="J260" s="868"/>
      <c r="K260" s="869"/>
    </row>
    <row r="261" spans="1:11">
      <c r="A261" s="866"/>
      <c r="B261" s="839"/>
      <c r="C261" s="839"/>
      <c r="D261" s="839"/>
      <c r="E261" s="839"/>
      <c r="F261" s="867"/>
      <c r="G261" s="867"/>
      <c r="H261" s="868"/>
      <c r="I261" s="868"/>
      <c r="J261" s="868"/>
      <c r="K261" s="869"/>
    </row>
    <row r="262" spans="1:11">
      <c r="A262" s="866"/>
      <c r="B262" s="839"/>
      <c r="C262" s="839"/>
      <c r="D262" s="839"/>
      <c r="E262" s="839"/>
      <c r="F262" s="867"/>
      <c r="G262" s="867"/>
      <c r="H262" s="868"/>
      <c r="I262" s="868"/>
      <c r="J262" s="868"/>
      <c r="K262" s="869"/>
    </row>
    <row r="263" spans="1:11">
      <c r="A263" s="866"/>
      <c r="B263" s="839"/>
      <c r="C263" s="839"/>
      <c r="D263" s="839"/>
      <c r="E263" s="839"/>
      <c r="F263" s="867"/>
      <c r="G263" s="867"/>
      <c r="H263" s="868"/>
      <c r="I263" s="868"/>
      <c r="J263" s="868"/>
      <c r="K263" s="869"/>
    </row>
    <row r="264" spans="1:11">
      <c r="A264" s="866"/>
      <c r="B264" s="839"/>
      <c r="C264" s="839"/>
      <c r="D264" s="839"/>
      <c r="E264" s="839"/>
      <c r="F264" s="867"/>
      <c r="G264" s="867"/>
      <c r="H264" s="868"/>
      <c r="I264" s="868"/>
      <c r="J264" s="868"/>
      <c r="K264" s="869"/>
    </row>
    <row r="265" spans="1:11">
      <c r="A265" s="866"/>
      <c r="B265" s="839"/>
      <c r="C265" s="839"/>
      <c r="D265" s="839"/>
      <c r="E265" s="839"/>
      <c r="F265" s="867"/>
      <c r="G265" s="867"/>
      <c r="H265" s="868"/>
      <c r="I265" s="868"/>
      <c r="J265" s="868"/>
      <c r="K265" s="869"/>
    </row>
    <row r="266" spans="1:11">
      <c r="A266" s="866"/>
      <c r="B266" s="839"/>
      <c r="C266" s="839"/>
      <c r="D266" s="839"/>
      <c r="E266" s="839"/>
      <c r="F266" s="867"/>
      <c r="G266" s="867"/>
      <c r="H266" s="868"/>
      <c r="I266" s="868"/>
      <c r="J266" s="868"/>
      <c r="K266" s="869"/>
    </row>
    <row r="267" spans="1:11">
      <c r="A267" s="866"/>
      <c r="B267" s="839"/>
      <c r="C267" s="839"/>
      <c r="D267" s="839"/>
      <c r="E267" s="839"/>
      <c r="F267" s="867"/>
      <c r="G267" s="867"/>
      <c r="H267" s="868"/>
      <c r="I267" s="868"/>
      <c r="J267" s="868"/>
      <c r="K267" s="869"/>
    </row>
    <row r="268" spans="1:11">
      <c r="A268" s="866"/>
      <c r="B268" s="839"/>
      <c r="C268" s="839"/>
      <c r="D268" s="839"/>
      <c r="E268" s="839"/>
      <c r="F268" s="867"/>
      <c r="G268" s="867"/>
      <c r="H268" s="868"/>
      <c r="I268" s="868"/>
      <c r="J268" s="868"/>
      <c r="K268" s="869"/>
    </row>
    <row r="269" spans="1:11">
      <c r="A269" s="866"/>
      <c r="B269" s="839"/>
      <c r="C269" s="839"/>
      <c r="D269" s="839"/>
      <c r="E269" s="839"/>
      <c r="F269" s="867"/>
      <c r="G269" s="867"/>
      <c r="H269" s="868"/>
      <c r="I269" s="868"/>
      <c r="J269" s="868"/>
      <c r="K269" s="869"/>
    </row>
    <row r="270" spans="1:11">
      <c r="A270" s="866"/>
      <c r="B270" s="839"/>
      <c r="C270" s="839"/>
      <c r="D270" s="839"/>
      <c r="E270" s="839"/>
      <c r="F270" s="867"/>
      <c r="G270" s="867"/>
      <c r="H270" s="868"/>
      <c r="I270" s="868"/>
      <c r="J270" s="868"/>
      <c r="K270" s="869"/>
    </row>
    <row r="271" spans="1:11">
      <c r="A271" s="866"/>
      <c r="B271" s="839"/>
      <c r="C271" s="839"/>
      <c r="D271" s="839"/>
      <c r="E271" s="839"/>
      <c r="F271" s="867"/>
      <c r="G271" s="867"/>
      <c r="H271" s="868"/>
      <c r="I271" s="868"/>
      <c r="J271" s="868"/>
      <c r="K271" s="869"/>
    </row>
    <row r="272" spans="1:11">
      <c r="A272" s="866"/>
      <c r="B272" s="839"/>
      <c r="C272" s="839"/>
      <c r="D272" s="839"/>
      <c r="E272" s="839"/>
      <c r="F272" s="867"/>
      <c r="G272" s="867"/>
      <c r="H272" s="868"/>
      <c r="I272" s="868"/>
      <c r="J272" s="868"/>
      <c r="K272" s="869"/>
    </row>
    <row r="273" spans="1:11">
      <c r="A273" s="866"/>
      <c r="B273" s="839"/>
      <c r="C273" s="839"/>
      <c r="D273" s="839"/>
      <c r="E273" s="839"/>
      <c r="F273" s="867"/>
      <c r="G273" s="867"/>
      <c r="H273" s="868"/>
      <c r="I273" s="868"/>
      <c r="J273" s="868"/>
      <c r="K273" s="869"/>
    </row>
    <row r="274" spans="1:11">
      <c r="A274" s="866"/>
      <c r="B274" s="839"/>
      <c r="C274" s="839"/>
      <c r="D274" s="839"/>
      <c r="E274" s="839"/>
      <c r="F274" s="867"/>
      <c r="G274" s="867"/>
      <c r="H274" s="868"/>
      <c r="I274" s="868"/>
      <c r="J274" s="868"/>
      <c r="K274" s="869"/>
    </row>
    <row r="275" spans="1:11">
      <c r="A275" s="866"/>
      <c r="B275" s="839"/>
      <c r="C275" s="839"/>
      <c r="D275" s="839"/>
      <c r="E275" s="839"/>
      <c r="F275" s="867"/>
      <c r="G275" s="867"/>
      <c r="H275" s="868"/>
      <c r="I275" s="868"/>
      <c r="J275" s="868"/>
      <c r="K275" s="869"/>
    </row>
    <row r="276" spans="1:11">
      <c r="A276" s="866"/>
      <c r="B276" s="839"/>
      <c r="C276" s="839"/>
      <c r="D276" s="839"/>
      <c r="E276" s="839"/>
      <c r="F276" s="867"/>
      <c r="G276" s="867"/>
      <c r="H276" s="868"/>
      <c r="I276" s="868"/>
      <c r="J276" s="868"/>
      <c r="K276" s="869"/>
    </row>
    <row r="277" spans="1:11">
      <c r="A277" s="866"/>
      <c r="B277" s="839"/>
      <c r="C277" s="839"/>
      <c r="D277" s="839"/>
      <c r="E277" s="839"/>
      <c r="F277" s="867"/>
      <c r="G277" s="867"/>
      <c r="H277" s="868"/>
      <c r="I277" s="868"/>
      <c r="J277" s="868"/>
      <c r="K277" s="869"/>
    </row>
    <row r="278" spans="1:11">
      <c r="A278" s="866"/>
      <c r="B278" s="839"/>
      <c r="C278" s="839"/>
      <c r="D278" s="839"/>
      <c r="E278" s="839"/>
      <c r="F278" s="867"/>
      <c r="G278" s="867"/>
      <c r="H278" s="868"/>
      <c r="I278" s="868"/>
      <c r="J278" s="868"/>
      <c r="K278" s="869"/>
    </row>
    <row r="279" spans="1:11">
      <c r="A279" s="866"/>
      <c r="B279" s="839"/>
      <c r="C279" s="839"/>
      <c r="D279" s="839"/>
      <c r="E279" s="839"/>
      <c r="F279" s="867"/>
      <c r="G279" s="867"/>
      <c r="H279" s="868"/>
      <c r="I279" s="868"/>
      <c r="J279" s="868"/>
      <c r="K279" s="869"/>
    </row>
    <row r="280" spans="1:11">
      <c r="A280" s="866"/>
      <c r="B280" s="839"/>
      <c r="C280" s="839"/>
      <c r="D280" s="839"/>
      <c r="E280" s="839"/>
      <c r="F280" s="867"/>
      <c r="G280" s="867"/>
      <c r="H280" s="868"/>
      <c r="I280" s="868"/>
      <c r="J280" s="868"/>
      <c r="K280" s="869"/>
    </row>
    <row r="281" spans="1:11">
      <c r="A281" s="866"/>
      <c r="B281" s="839"/>
      <c r="C281" s="839"/>
      <c r="D281" s="839"/>
      <c r="E281" s="839"/>
      <c r="F281" s="867"/>
      <c r="G281" s="867"/>
      <c r="H281" s="868"/>
      <c r="I281" s="868"/>
      <c r="J281" s="868"/>
      <c r="K281" s="869"/>
    </row>
    <row r="282" spans="1:11">
      <c r="A282" s="866"/>
      <c r="B282" s="839"/>
      <c r="C282" s="839"/>
      <c r="D282" s="839"/>
      <c r="E282" s="839"/>
      <c r="F282" s="867"/>
      <c r="G282" s="867"/>
      <c r="H282" s="868"/>
      <c r="I282" s="868"/>
      <c r="J282" s="868"/>
      <c r="K282" s="869"/>
    </row>
    <row r="283" spans="1:11">
      <c r="A283" s="866"/>
      <c r="B283" s="839"/>
      <c r="C283" s="839"/>
      <c r="D283" s="839"/>
      <c r="E283" s="839"/>
      <c r="F283" s="867"/>
      <c r="G283" s="867"/>
      <c r="H283" s="868"/>
      <c r="I283" s="868"/>
      <c r="J283" s="868"/>
      <c r="K283" s="869"/>
    </row>
    <row r="284" spans="1:11">
      <c r="A284" s="866"/>
      <c r="B284" s="839"/>
      <c r="C284" s="839"/>
      <c r="D284" s="839"/>
      <c r="E284" s="839"/>
      <c r="F284" s="867"/>
      <c r="G284" s="867"/>
      <c r="H284" s="868"/>
      <c r="I284" s="868"/>
      <c r="J284" s="868"/>
      <c r="K284" s="869"/>
    </row>
    <row r="285" spans="1:11">
      <c r="A285" s="866"/>
      <c r="B285" s="839"/>
      <c r="C285" s="839"/>
      <c r="D285" s="839"/>
      <c r="E285" s="839"/>
      <c r="F285" s="867"/>
      <c r="G285" s="867"/>
      <c r="H285" s="868"/>
      <c r="I285" s="868"/>
      <c r="J285" s="868"/>
      <c r="K285" s="869"/>
    </row>
    <row r="286" spans="1:11">
      <c r="A286" s="866"/>
      <c r="B286" s="839"/>
      <c r="C286" s="839"/>
      <c r="D286" s="839"/>
      <c r="E286" s="839"/>
      <c r="F286" s="867"/>
      <c r="G286" s="867"/>
      <c r="H286" s="868"/>
      <c r="I286" s="868"/>
      <c r="J286" s="868"/>
      <c r="K286" s="869"/>
    </row>
    <row r="287" spans="1:11">
      <c r="A287" s="866"/>
      <c r="B287" s="839"/>
      <c r="C287" s="839"/>
      <c r="D287" s="839"/>
      <c r="E287" s="839"/>
      <c r="F287" s="867"/>
      <c r="G287" s="867"/>
      <c r="H287" s="868"/>
      <c r="I287" s="868"/>
      <c r="J287" s="868"/>
      <c r="K287" s="869"/>
    </row>
    <row r="288" spans="1:11">
      <c r="A288" s="866"/>
      <c r="B288" s="839"/>
      <c r="C288" s="839"/>
      <c r="D288" s="839"/>
      <c r="E288" s="839"/>
      <c r="F288" s="867"/>
      <c r="G288" s="867"/>
      <c r="H288" s="868"/>
      <c r="I288" s="868"/>
      <c r="J288" s="868"/>
      <c r="K288" s="869"/>
    </row>
    <row r="289" spans="1:11">
      <c r="A289" s="866"/>
      <c r="B289" s="839"/>
      <c r="C289" s="839"/>
      <c r="D289" s="839"/>
      <c r="E289" s="839"/>
      <c r="F289" s="867"/>
      <c r="G289" s="867"/>
      <c r="H289" s="868"/>
      <c r="I289" s="868"/>
      <c r="J289" s="868"/>
      <c r="K289" s="869"/>
    </row>
    <row r="290" spans="1:11">
      <c r="A290" s="866"/>
      <c r="B290" s="839"/>
      <c r="C290" s="839"/>
      <c r="D290" s="839"/>
      <c r="E290" s="839"/>
      <c r="F290" s="867"/>
      <c r="G290" s="867"/>
      <c r="H290" s="868"/>
      <c r="I290" s="868"/>
      <c r="J290" s="868"/>
      <c r="K290" s="869"/>
    </row>
    <row r="291" spans="1:11">
      <c r="A291" s="866"/>
      <c r="B291" s="839"/>
      <c r="C291" s="839"/>
      <c r="D291" s="839"/>
      <c r="E291" s="839"/>
      <c r="F291" s="867"/>
      <c r="G291" s="867"/>
      <c r="H291" s="868"/>
      <c r="I291" s="868"/>
      <c r="J291" s="868"/>
      <c r="K291" s="869"/>
    </row>
    <row r="292" spans="1:11">
      <c r="A292" s="866"/>
      <c r="B292" s="839"/>
      <c r="C292" s="839"/>
      <c r="D292" s="839"/>
      <c r="E292" s="839"/>
      <c r="F292" s="867"/>
      <c r="G292" s="867"/>
      <c r="H292" s="868"/>
      <c r="I292" s="868"/>
      <c r="J292" s="868"/>
      <c r="K292" s="869"/>
    </row>
    <row r="293" spans="1:11">
      <c r="A293" s="866"/>
      <c r="B293" s="839"/>
      <c r="C293" s="839"/>
      <c r="D293" s="839"/>
      <c r="E293" s="839"/>
      <c r="F293" s="867"/>
      <c r="G293" s="867"/>
      <c r="H293" s="868"/>
      <c r="I293" s="868"/>
      <c r="J293" s="868"/>
      <c r="K293" s="869"/>
    </row>
    <row r="294" spans="1:11">
      <c r="A294" s="866"/>
      <c r="B294" s="839"/>
      <c r="C294" s="839"/>
      <c r="D294" s="839"/>
      <c r="E294" s="839"/>
      <c r="F294" s="867"/>
      <c r="G294" s="867"/>
      <c r="H294" s="868"/>
      <c r="I294" s="868"/>
      <c r="J294" s="868"/>
      <c r="K294" s="869"/>
    </row>
    <row r="295" spans="1:11">
      <c r="A295" s="866"/>
      <c r="B295" s="839"/>
      <c r="C295" s="839"/>
      <c r="D295" s="839"/>
      <c r="E295" s="839"/>
      <c r="F295" s="867"/>
      <c r="G295" s="867"/>
      <c r="H295" s="868"/>
      <c r="I295" s="868"/>
      <c r="J295" s="868"/>
      <c r="K295" s="869"/>
    </row>
    <row r="296" spans="1:11">
      <c r="A296" s="866"/>
      <c r="B296" s="839"/>
      <c r="C296" s="839"/>
      <c r="D296" s="839"/>
      <c r="E296" s="839"/>
      <c r="F296" s="867"/>
      <c r="G296" s="867"/>
      <c r="H296" s="868"/>
      <c r="I296" s="868"/>
      <c r="J296" s="868"/>
      <c r="K296" s="869"/>
    </row>
    <row r="297" spans="1:11">
      <c r="A297" s="866"/>
      <c r="B297" s="839"/>
      <c r="C297" s="839"/>
      <c r="D297" s="839"/>
      <c r="E297" s="839"/>
      <c r="F297" s="867"/>
      <c r="G297" s="867"/>
      <c r="H297" s="868"/>
      <c r="I297" s="868"/>
      <c r="J297" s="868"/>
      <c r="K297" s="869"/>
    </row>
    <row r="298" spans="1:11">
      <c r="A298" s="866"/>
      <c r="B298" s="839"/>
      <c r="C298" s="839"/>
      <c r="D298" s="839"/>
      <c r="E298" s="839"/>
      <c r="F298" s="867"/>
      <c r="G298" s="867"/>
      <c r="H298" s="868"/>
      <c r="I298" s="868"/>
      <c r="J298" s="868"/>
      <c r="K298" s="869"/>
    </row>
    <row r="299" spans="1:11">
      <c r="A299" s="866"/>
      <c r="B299" s="839"/>
      <c r="C299" s="839"/>
      <c r="D299" s="839"/>
      <c r="E299" s="839"/>
      <c r="F299" s="867"/>
      <c r="G299" s="867"/>
      <c r="H299" s="868"/>
      <c r="I299" s="868"/>
      <c r="J299" s="868"/>
      <c r="K299" s="869"/>
    </row>
    <row r="300" spans="1:11">
      <c r="A300" s="866"/>
      <c r="B300" s="839"/>
      <c r="C300" s="839"/>
      <c r="D300" s="839"/>
      <c r="E300" s="839"/>
      <c r="F300" s="867"/>
      <c r="G300" s="867"/>
      <c r="H300" s="868"/>
      <c r="I300" s="868"/>
      <c r="J300" s="868"/>
      <c r="K300" s="869"/>
    </row>
    <row r="301" spans="1:11">
      <c r="A301" s="866"/>
      <c r="B301" s="839"/>
      <c r="C301" s="839"/>
      <c r="D301" s="839"/>
      <c r="E301" s="839"/>
      <c r="F301" s="867"/>
      <c r="G301" s="867"/>
      <c r="H301" s="868"/>
      <c r="I301" s="868"/>
      <c r="J301" s="868"/>
      <c r="K301" s="869"/>
    </row>
    <row r="302" spans="1:11">
      <c r="A302" s="866"/>
      <c r="B302" s="839"/>
      <c r="C302" s="839"/>
      <c r="D302" s="839"/>
      <c r="E302" s="839"/>
      <c r="F302" s="867"/>
      <c r="G302" s="867"/>
      <c r="H302" s="868"/>
      <c r="I302" s="868"/>
      <c r="J302" s="868"/>
      <c r="K302" s="869"/>
    </row>
    <row r="303" spans="1:11">
      <c r="A303" s="866"/>
      <c r="B303" s="839"/>
      <c r="C303" s="839"/>
      <c r="D303" s="839"/>
      <c r="E303" s="839"/>
      <c r="F303" s="867"/>
      <c r="G303" s="867"/>
      <c r="H303" s="868"/>
      <c r="I303" s="868"/>
      <c r="J303" s="868"/>
      <c r="K303" s="869"/>
    </row>
    <row r="304" spans="1:11">
      <c r="A304" s="866"/>
      <c r="B304" s="839"/>
      <c r="C304" s="839"/>
      <c r="D304" s="839"/>
      <c r="E304" s="839"/>
      <c r="F304" s="867"/>
      <c r="G304" s="867"/>
      <c r="H304" s="868"/>
      <c r="I304" s="868"/>
      <c r="J304" s="868"/>
      <c r="K304" s="869"/>
    </row>
    <row r="305" spans="1:11">
      <c r="A305" s="866"/>
      <c r="B305" s="839"/>
      <c r="C305" s="839"/>
      <c r="D305" s="839"/>
      <c r="E305" s="839"/>
      <c r="F305" s="867"/>
      <c r="G305" s="867"/>
      <c r="H305" s="868"/>
      <c r="I305" s="868"/>
      <c r="J305" s="868"/>
      <c r="K305" s="869"/>
    </row>
    <row r="306" spans="1:11">
      <c r="A306" s="866"/>
      <c r="B306" s="839"/>
      <c r="C306" s="839"/>
      <c r="D306" s="839"/>
      <c r="E306" s="839"/>
      <c r="F306" s="867"/>
      <c r="G306" s="867"/>
      <c r="H306" s="868"/>
      <c r="I306" s="868"/>
      <c r="J306" s="868"/>
      <c r="K306" s="869"/>
    </row>
    <row r="307" spans="1:11">
      <c r="A307" s="866"/>
      <c r="B307" s="839"/>
      <c r="C307" s="839"/>
      <c r="D307" s="839"/>
      <c r="E307" s="839"/>
      <c r="F307" s="867"/>
      <c r="G307" s="867"/>
      <c r="H307" s="868"/>
      <c r="I307" s="868"/>
      <c r="J307" s="868"/>
      <c r="K307" s="869"/>
    </row>
    <row r="308" spans="1:11">
      <c r="A308" s="866"/>
      <c r="B308" s="839"/>
      <c r="C308" s="839"/>
      <c r="D308" s="839"/>
      <c r="E308" s="839"/>
      <c r="F308" s="867"/>
      <c r="G308" s="867"/>
      <c r="H308" s="868"/>
      <c r="I308" s="868"/>
      <c r="J308" s="868"/>
      <c r="K308" s="869"/>
    </row>
    <row r="309" spans="1:11">
      <c r="A309" s="866"/>
      <c r="B309" s="839"/>
      <c r="C309" s="839"/>
      <c r="D309" s="839"/>
      <c r="E309" s="839"/>
      <c r="F309" s="867"/>
      <c r="G309" s="867"/>
      <c r="H309" s="868"/>
      <c r="I309" s="868"/>
      <c r="J309" s="868"/>
      <c r="K309" s="869"/>
    </row>
    <row r="310" spans="1:11">
      <c r="A310" s="866"/>
      <c r="B310" s="839"/>
      <c r="C310" s="839"/>
      <c r="D310" s="839"/>
      <c r="E310" s="839"/>
      <c r="F310" s="867"/>
      <c r="G310" s="867"/>
      <c r="H310" s="868"/>
      <c r="I310" s="868"/>
      <c r="J310" s="868"/>
      <c r="K310" s="869"/>
    </row>
    <row r="311" spans="1:11">
      <c r="A311" s="866"/>
      <c r="B311" s="839"/>
      <c r="C311" s="839"/>
      <c r="D311" s="839"/>
      <c r="E311" s="839"/>
      <c r="F311" s="867"/>
      <c r="G311" s="867"/>
      <c r="H311" s="868"/>
      <c r="I311" s="868"/>
      <c r="J311" s="868"/>
      <c r="K311" s="869"/>
    </row>
    <row r="312" spans="1:11">
      <c r="A312" s="866"/>
      <c r="B312" s="839"/>
      <c r="C312" s="839"/>
      <c r="D312" s="839"/>
      <c r="E312" s="839"/>
      <c r="F312" s="867"/>
      <c r="G312" s="867"/>
      <c r="H312" s="868"/>
      <c r="I312" s="868"/>
      <c r="J312" s="868"/>
      <c r="K312" s="869"/>
    </row>
    <row r="313" spans="1:11">
      <c r="A313" s="866"/>
      <c r="B313" s="839"/>
      <c r="C313" s="839"/>
      <c r="D313" s="839"/>
      <c r="E313" s="839"/>
      <c r="F313" s="867"/>
      <c r="G313" s="867"/>
      <c r="H313" s="868"/>
      <c r="I313" s="868"/>
      <c r="J313" s="868"/>
      <c r="K313" s="869"/>
    </row>
    <row r="314" spans="1:11">
      <c r="A314" s="866"/>
      <c r="B314" s="839"/>
      <c r="C314" s="839"/>
      <c r="D314" s="839"/>
      <c r="E314" s="839"/>
      <c r="F314" s="867"/>
      <c r="G314" s="867"/>
      <c r="H314" s="868"/>
      <c r="I314" s="868"/>
      <c r="J314" s="868"/>
      <c r="K314" s="869"/>
    </row>
    <row r="315" spans="1:11">
      <c r="A315" s="866"/>
      <c r="B315" s="839"/>
      <c r="C315" s="839"/>
      <c r="D315" s="839"/>
      <c r="E315" s="839"/>
      <c r="F315" s="867"/>
      <c r="G315" s="867"/>
      <c r="H315" s="868"/>
      <c r="I315" s="868"/>
      <c r="J315" s="868"/>
      <c r="K315" s="869"/>
    </row>
    <row r="316" spans="1:11">
      <c r="A316" s="866"/>
      <c r="B316" s="839"/>
      <c r="C316" s="839"/>
      <c r="D316" s="839"/>
      <c r="E316" s="839"/>
      <c r="F316" s="867"/>
      <c r="G316" s="867"/>
      <c r="H316" s="868"/>
      <c r="I316" s="868"/>
      <c r="J316" s="868"/>
      <c r="K316" s="869"/>
    </row>
    <row r="317" spans="1:11">
      <c r="A317" s="866"/>
      <c r="B317" s="839"/>
      <c r="C317" s="839"/>
      <c r="D317" s="839"/>
      <c r="E317" s="839"/>
      <c r="F317" s="867"/>
      <c r="G317" s="867"/>
      <c r="H317" s="868"/>
      <c r="I317" s="868"/>
      <c r="J317" s="868"/>
      <c r="K317" s="869"/>
    </row>
    <row r="318" spans="1:11">
      <c r="A318" s="866"/>
      <c r="B318" s="839"/>
      <c r="C318" s="839"/>
      <c r="D318" s="839"/>
      <c r="E318" s="839"/>
      <c r="F318" s="867"/>
      <c r="G318" s="867"/>
      <c r="H318" s="868"/>
      <c r="I318" s="868"/>
      <c r="J318" s="868"/>
      <c r="K318" s="869"/>
    </row>
    <row r="319" spans="1:11">
      <c r="A319" s="866"/>
      <c r="B319" s="839"/>
      <c r="C319" s="839"/>
      <c r="D319" s="839"/>
      <c r="E319" s="839"/>
      <c r="F319" s="867"/>
      <c r="G319" s="867"/>
      <c r="H319" s="868"/>
      <c r="I319" s="868"/>
      <c r="J319" s="868"/>
      <c r="K319" s="869"/>
    </row>
    <row r="320" spans="1:11">
      <c r="A320" s="866"/>
      <c r="B320" s="839"/>
      <c r="C320" s="839"/>
      <c r="D320" s="839"/>
      <c r="E320" s="839"/>
      <c r="F320" s="867"/>
      <c r="G320" s="867"/>
      <c r="H320" s="868"/>
      <c r="I320" s="868"/>
      <c r="J320" s="868"/>
      <c r="K320" s="869"/>
    </row>
    <row r="321" spans="1:11">
      <c r="A321" s="866"/>
      <c r="B321" s="839"/>
      <c r="C321" s="839"/>
      <c r="D321" s="839"/>
      <c r="E321" s="839"/>
      <c r="F321" s="867"/>
      <c r="G321" s="867"/>
      <c r="H321" s="868"/>
      <c r="I321" s="868"/>
      <c r="J321" s="868"/>
      <c r="K321" s="869"/>
    </row>
    <row r="322" spans="1:11">
      <c r="A322" s="866"/>
      <c r="B322" s="839"/>
      <c r="C322" s="839"/>
      <c r="D322" s="839"/>
      <c r="E322" s="839"/>
      <c r="F322" s="867"/>
      <c r="G322" s="867"/>
      <c r="H322" s="868"/>
      <c r="I322" s="868"/>
      <c r="J322" s="868"/>
      <c r="K322" s="869"/>
    </row>
    <row r="323" spans="1:11">
      <c r="A323" s="866"/>
      <c r="B323" s="839"/>
      <c r="C323" s="839"/>
      <c r="D323" s="839"/>
      <c r="E323" s="839"/>
      <c r="F323" s="867"/>
      <c r="G323" s="867"/>
      <c r="H323" s="868"/>
      <c r="I323" s="868"/>
      <c r="J323" s="868"/>
      <c r="K323" s="869"/>
    </row>
    <row r="324" spans="1:11">
      <c r="A324" s="866"/>
      <c r="B324" s="839"/>
      <c r="C324" s="839"/>
      <c r="D324" s="839"/>
      <c r="E324" s="839"/>
      <c r="F324" s="867"/>
      <c r="G324" s="867"/>
      <c r="H324" s="868"/>
      <c r="I324" s="868"/>
      <c r="J324" s="868"/>
      <c r="K324" s="869"/>
    </row>
    <row r="325" spans="1:11">
      <c r="A325" s="866"/>
      <c r="B325" s="839"/>
      <c r="C325" s="839"/>
      <c r="D325" s="839"/>
      <c r="E325" s="839"/>
      <c r="F325" s="867"/>
      <c r="G325" s="867"/>
      <c r="H325" s="868"/>
      <c r="I325" s="868"/>
      <c r="J325" s="868"/>
      <c r="K325" s="869"/>
    </row>
    <row r="326" spans="1:11">
      <c r="A326" s="866"/>
      <c r="B326" s="839"/>
      <c r="C326" s="839"/>
      <c r="D326" s="839"/>
      <c r="E326" s="839"/>
      <c r="F326" s="867"/>
      <c r="G326" s="867"/>
      <c r="H326" s="868"/>
      <c r="I326" s="868"/>
      <c r="J326" s="868"/>
      <c r="K326" s="869"/>
    </row>
    <row r="327" spans="1:11">
      <c r="A327" s="866"/>
      <c r="B327" s="839"/>
      <c r="C327" s="839"/>
      <c r="D327" s="839"/>
      <c r="E327" s="839"/>
      <c r="F327" s="867"/>
      <c r="G327" s="867"/>
      <c r="H327" s="868"/>
      <c r="I327" s="868"/>
      <c r="J327" s="868"/>
      <c r="K327" s="869"/>
    </row>
    <row r="328" spans="1:11">
      <c r="A328" s="866"/>
      <c r="B328" s="839"/>
      <c r="C328" s="839"/>
      <c r="D328" s="839"/>
      <c r="E328" s="839"/>
      <c r="F328" s="867"/>
      <c r="G328" s="867"/>
      <c r="H328" s="868"/>
      <c r="I328" s="868"/>
      <c r="J328" s="868"/>
      <c r="K328" s="869"/>
    </row>
    <row r="329" spans="1:11">
      <c r="A329" s="866"/>
      <c r="B329" s="839"/>
      <c r="C329" s="839"/>
      <c r="D329" s="839"/>
      <c r="E329" s="839"/>
      <c r="F329" s="867"/>
      <c r="G329" s="867"/>
      <c r="H329" s="868"/>
      <c r="I329" s="868"/>
      <c r="J329" s="868"/>
      <c r="K329" s="869"/>
    </row>
    <row r="330" spans="1:11">
      <c r="A330" s="866"/>
      <c r="B330" s="839"/>
      <c r="C330" s="839"/>
      <c r="D330" s="839"/>
      <c r="E330" s="839"/>
      <c r="F330" s="867"/>
      <c r="G330" s="867"/>
      <c r="H330" s="868"/>
      <c r="I330" s="868"/>
      <c r="J330" s="868"/>
      <c r="K330" s="869"/>
    </row>
    <row r="331" spans="1:11">
      <c r="A331" s="866"/>
      <c r="B331" s="839"/>
      <c r="C331" s="839"/>
      <c r="D331" s="839"/>
      <c r="E331" s="839"/>
      <c r="F331" s="867"/>
      <c r="G331" s="867"/>
      <c r="H331" s="868"/>
      <c r="I331" s="868"/>
      <c r="J331" s="868"/>
      <c r="K331" s="869"/>
    </row>
    <row r="332" spans="1:11">
      <c r="A332" s="866"/>
      <c r="B332" s="839"/>
      <c r="C332" s="839"/>
      <c r="D332" s="839"/>
      <c r="E332" s="839"/>
      <c r="F332" s="867"/>
      <c r="G332" s="867"/>
      <c r="H332" s="868"/>
      <c r="I332" s="868"/>
      <c r="J332" s="868"/>
      <c r="K332" s="869"/>
    </row>
    <row r="333" spans="1:11">
      <c r="A333" s="866"/>
      <c r="B333" s="839"/>
      <c r="C333" s="839"/>
      <c r="D333" s="839"/>
      <c r="E333" s="839"/>
      <c r="F333" s="867"/>
      <c r="G333" s="867"/>
      <c r="H333" s="868"/>
      <c r="I333" s="868"/>
      <c r="J333" s="868"/>
      <c r="K333" s="869"/>
    </row>
    <row r="334" spans="1:11">
      <c r="A334" s="866"/>
      <c r="B334" s="839"/>
      <c r="C334" s="839"/>
      <c r="D334" s="839"/>
      <c r="E334" s="839"/>
      <c r="F334" s="867"/>
      <c r="G334" s="867"/>
      <c r="H334" s="868"/>
      <c r="I334" s="868"/>
      <c r="J334" s="868"/>
      <c r="K334" s="869"/>
    </row>
    <row r="335" spans="1:11">
      <c r="A335" s="866"/>
      <c r="B335" s="839"/>
      <c r="C335" s="839"/>
      <c r="D335" s="839"/>
      <c r="E335" s="839"/>
      <c r="F335" s="867"/>
      <c r="G335" s="867"/>
      <c r="H335" s="868"/>
      <c r="I335" s="868"/>
      <c r="J335" s="868"/>
      <c r="K335" s="869"/>
    </row>
    <row r="336" spans="1:11">
      <c r="A336" s="866"/>
      <c r="B336" s="839"/>
      <c r="C336" s="839"/>
      <c r="D336" s="839"/>
      <c r="E336" s="839"/>
      <c r="F336" s="867"/>
      <c r="G336" s="867"/>
      <c r="H336" s="868"/>
      <c r="I336" s="868"/>
      <c r="J336" s="868"/>
      <c r="K336" s="869"/>
    </row>
    <row r="337" spans="1:11">
      <c r="A337" s="866"/>
      <c r="B337" s="839"/>
      <c r="C337" s="839"/>
      <c r="D337" s="839"/>
      <c r="E337" s="839"/>
      <c r="F337" s="867"/>
      <c r="G337" s="867"/>
      <c r="H337" s="868"/>
      <c r="I337" s="868"/>
      <c r="J337" s="868"/>
      <c r="K337" s="869"/>
    </row>
    <row r="338" spans="1:11">
      <c r="A338" s="866"/>
      <c r="B338" s="839"/>
      <c r="C338" s="839"/>
      <c r="D338" s="839"/>
      <c r="E338" s="839"/>
      <c r="F338" s="867"/>
      <c r="G338" s="867"/>
      <c r="H338" s="868"/>
      <c r="I338" s="868"/>
      <c r="J338" s="868"/>
      <c r="K338" s="869"/>
    </row>
    <row r="339" spans="1:11">
      <c r="A339" s="866"/>
      <c r="B339" s="839"/>
      <c r="C339" s="839"/>
      <c r="D339" s="839"/>
      <c r="E339" s="839"/>
      <c r="F339" s="867"/>
      <c r="G339" s="867"/>
      <c r="H339" s="868"/>
      <c r="I339" s="868"/>
      <c r="J339" s="868"/>
      <c r="K339" s="869"/>
    </row>
    <row r="340" spans="1:11">
      <c r="A340" s="866"/>
      <c r="B340" s="839"/>
      <c r="C340" s="839"/>
      <c r="D340" s="839"/>
      <c r="E340" s="839"/>
      <c r="F340" s="867"/>
      <c r="G340" s="867"/>
      <c r="H340" s="868"/>
      <c r="I340" s="868"/>
      <c r="J340" s="868"/>
      <c r="K340" s="869"/>
    </row>
    <row r="341" spans="1:11">
      <c r="A341" s="866"/>
      <c r="B341" s="839"/>
      <c r="C341" s="839"/>
      <c r="D341" s="839"/>
      <c r="E341" s="839"/>
      <c r="F341" s="867"/>
      <c r="G341" s="867"/>
      <c r="H341" s="868"/>
      <c r="I341" s="868"/>
      <c r="J341" s="868"/>
      <c r="K341" s="869"/>
    </row>
    <row r="342" spans="1:11">
      <c r="A342" s="866"/>
      <c r="B342" s="839"/>
      <c r="C342" s="839"/>
      <c r="D342" s="839"/>
      <c r="E342" s="839"/>
      <c r="F342" s="867"/>
      <c r="G342" s="867"/>
      <c r="H342" s="868"/>
      <c r="I342" s="868"/>
      <c r="J342" s="868"/>
      <c r="K342" s="869"/>
    </row>
    <row r="343" spans="1:11">
      <c r="A343" s="866"/>
      <c r="B343" s="839"/>
      <c r="C343" s="839"/>
      <c r="D343" s="839"/>
      <c r="E343" s="839"/>
      <c r="F343" s="867"/>
      <c r="G343" s="867"/>
      <c r="H343" s="868"/>
      <c r="I343" s="868"/>
      <c r="J343" s="868"/>
      <c r="K343" s="869"/>
    </row>
    <row r="344" spans="1:11">
      <c r="A344" s="866"/>
      <c r="B344" s="839"/>
      <c r="C344" s="839"/>
      <c r="D344" s="839"/>
      <c r="E344" s="839"/>
      <c r="F344" s="867"/>
      <c r="G344" s="867"/>
      <c r="H344" s="868"/>
      <c r="I344" s="868"/>
      <c r="J344" s="868"/>
      <c r="K344" s="869"/>
    </row>
    <row r="345" spans="1:11">
      <c r="A345" s="866"/>
      <c r="B345" s="839"/>
      <c r="C345" s="839"/>
      <c r="D345" s="839"/>
      <c r="E345" s="839"/>
      <c r="F345" s="867"/>
      <c r="G345" s="867"/>
      <c r="H345" s="868"/>
      <c r="I345" s="868"/>
      <c r="J345" s="868"/>
      <c r="K345" s="869"/>
    </row>
    <row r="346" spans="1:11">
      <c r="A346" s="866"/>
      <c r="B346" s="839"/>
      <c r="C346" s="839"/>
      <c r="D346" s="839"/>
      <c r="E346" s="839"/>
      <c r="F346" s="867"/>
      <c r="G346" s="867"/>
      <c r="H346" s="868"/>
      <c r="I346" s="868"/>
      <c r="J346" s="868"/>
      <c r="K346" s="869"/>
    </row>
    <row r="347" spans="1:11">
      <c r="A347" s="866"/>
      <c r="B347" s="839"/>
      <c r="C347" s="839"/>
      <c r="D347" s="839"/>
      <c r="E347" s="839"/>
      <c r="F347" s="867"/>
      <c r="G347" s="867"/>
      <c r="H347" s="868"/>
      <c r="I347" s="868"/>
      <c r="J347" s="868"/>
      <c r="K347" s="869"/>
    </row>
    <row r="348" spans="1:11">
      <c r="A348" s="866"/>
      <c r="B348" s="839"/>
      <c r="C348" s="839"/>
      <c r="D348" s="839"/>
      <c r="E348" s="839"/>
      <c r="F348" s="867"/>
      <c r="G348" s="867"/>
      <c r="H348" s="868"/>
      <c r="I348" s="868"/>
      <c r="J348" s="868"/>
      <c r="K348" s="869"/>
    </row>
    <row r="349" spans="1:11">
      <c r="A349" s="866"/>
      <c r="B349" s="839"/>
      <c r="C349" s="839"/>
      <c r="D349" s="839"/>
      <c r="E349" s="839"/>
      <c r="F349" s="867"/>
      <c r="G349" s="867"/>
      <c r="H349" s="868"/>
      <c r="I349" s="868"/>
      <c r="J349" s="868"/>
      <c r="K349" s="869"/>
    </row>
    <row r="350" spans="1:11">
      <c r="A350" s="866"/>
      <c r="B350" s="839"/>
      <c r="C350" s="839"/>
      <c r="D350" s="839"/>
      <c r="E350" s="839"/>
      <c r="F350" s="867"/>
      <c r="G350" s="867"/>
      <c r="H350" s="868"/>
      <c r="I350" s="868"/>
      <c r="J350" s="868"/>
      <c r="K350" s="869"/>
    </row>
    <row r="351" spans="1:11">
      <c r="A351" s="866"/>
      <c r="B351" s="839"/>
      <c r="C351" s="839"/>
      <c r="D351" s="839"/>
      <c r="E351" s="839"/>
      <c r="F351" s="867"/>
      <c r="G351" s="867"/>
      <c r="H351" s="868"/>
      <c r="I351" s="868"/>
      <c r="J351" s="868"/>
      <c r="K351" s="869"/>
    </row>
    <row r="352" spans="1:11">
      <c r="A352" s="866"/>
      <c r="B352" s="839"/>
      <c r="C352" s="839"/>
      <c r="D352" s="839"/>
      <c r="E352" s="839"/>
      <c r="F352" s="867"/>
      <c r="G352" s="867"/>
      <c r="H352" s="868"/>
      <c r="I352" s="868"/>
      <c r="J352" s="868"/>
      <c r="K352" s="869"/>
    </row>
    <row r="353" spans="1:11">
      <c r="A353" s="866"/>
      <c r="B353" s="839"/>
      <c r="C353" s="839"/>
      <c r="D353" s="839"/>
      <c r="E353" s="839"/>
      <c r="F353" s="867"/>
      <c r="G353" s="867"/>
      <c r="H353" s="868"/>
      <c r="I353" s="868"/>
      <c r="J353" s="868"/>
      <c r="K353" s="869"/>
    </row>
    <row r="354" spans="1:11">
      <c r="A354" s="866"/>
      <c r="B354" s="839"/>
      <c r="C354" s="839"/>
      <c r="D354" s="839"/>
      <c r="E354" s="839"/>
      <c r="F354" s="867"/>
      <c r="G354" s="867"/>
      <c r="H354" s="868"/>
      <c r="I354" s="868"/>
      <c r="J354" s="868"/>
      <c r="K354" s="869"/>
    </row>
    <row r="355" spans="1:11">
      <c r="A355" s="866"/>
      <c r="B355" s="839"/>
      <c r="C355" s="839"/>
      <c r="D355" s="839"/>
      <c r="E355" s="839"/>
      <c r="F355" s="867"/>
      <c r="G355" s="867"/>
      <c r="H355" s="868"/>
      <c r="I355" s="868"/>
      <c r="J355" s="868"/>
      <c r="K355" s="869"/>
    </row>
    <row r="356" spans="1:11">
      <c r="A356" s="866"/>
      <c r="B356" s="839"/>
      <c r="C356" s="839"/>
      <c r="D356" s="839"/>
      <c r="E356" s="839"/>
      <c r="F356" s="867"/>
      <c r="G356" s="867"/>
      <c r="H356" s="868"/>
      <c r="I356" s="868"/>
      <c r="J356" s="868"/>
      <c r="K356" s="869"/>
    </row>
    <row r="357" spans="1:11">
      <c r="A357" s="866"/>
      <c r="B357" s="839"/>
      <c r="C357" s="839"/>
      <c r="D357" s="839"/>
      <c r="E357" s="839"/>
      <c r="F357" s="867"/>
      <c r="G357" s="867"/>
      <c r="H357" s="868"/>
      <c r="I357" s="868"/>
      <c r="J357" s="868"/>
      <c r="K357" s="869"/>
    </row>
    <row r="358" spans="1:11">
      <c r="A358" s="866"/>
      <c r="B358" s="839"/>
      <c r="C358" s="839"/>
      <c r="D358" s="839"/>
      <c r="E358" s="839"/>
      <c r="F358" s="867"/>
      <c r="G358" s="867"/>
      <c r="H358" s="868"/>
      <c r="I358" s="868"/>
      <c r="J358" s="868"/>
      <c r="K358" s="869"/>
    </row>
    <row r="359" spans="1:11">
      <c r="A359" s="866"/>
      <c r="B359" s="839"/>
      <c r="C359" s="839"/>
      <c r="D359" s="839"/>
      <c r="E359" s="839"/>
      <c r="F359" s="867"/>
      <c r="G359" s="867"/>
      <c r="H359" s="868"/>
      <c r="I359" s="868"/>
      <c r="J359" s="868"/>
      <c r="K359" s="869"/>
    </row>
    <row r="360" spans="1:11">
      <c r="A360" s="866"/>
      <c r="B360" s="839"/>
      <c r="C360" s="839"/>
      <c r="D360" s="839"/>
      <c r="E360" s="839"/>
      <c r="F360" s="867"/>
      <c r="G360" s="867"/>
      <c r="H360" s="868"/>
      <c r="I360" s="868"/>
      <c r="J360" s="868"/>
      <c r="K360" s="869"/>
    </row>
    <row r="361" spans="1:11">
      <c r="A361" s="866"/>
      <c r="B361" s="839"/>
      <c r="C361" s="839"/>
      <c r="D361" s="839"/>
      <c r="E361" s="839"/>
      <c r="F361" s="867"/>
      <c r="G361" s="867"/>
      <c r="H361" s="868"/>
      <c r="I361" s="868"/>
      <c r="J361" s="868"/>
      <c r="K361" s="869"/>
    </row>
    <row r="362" spans="1:11">
      <c r="A362" s="866"/>
      <c r="B362" s="839"/>
      <c r="C362" s="839"/>
      <c r="D362" s="839"/>
      <c r="E362" s="839"/>
      <c r="F362" s="867"/>
      <c r="G362" s="867"/>
      <c r="H362" s="868"/>
      <c r="I362" s="868"/>
      <c r="J362" s="868"/>
      <c r="K362" s="869"/>
    </row>
    <row r="363" spans="1:11">
      <c r="A363" s="866"/>
      <c r="B363" s="839"/>
      <c r="C363" s="839"/>
      <c r="D363" s="839"/>
      <c r="E363" s="839"/>
      <c r="F363" s="867"/>
      <c r="G363" s="867"/>
      <c r="H363" s="868"/>
      <c r="I363" s="868"/>
      <c r="J363" s="868"/>
      <c r="K363" s="869"/>
    </row>
    <row r="364" spans="1:11">
      <c r="A364" s="866"/>
      <c r="B364" s="839"/>
      <c r="C364" s="839"/>
      <c r="D364" s="839"/>
      <c r="E364" s="839"/>
      <c r="F364" s="867"/>
      <c r="G364" s="867"/>
      <c r="H364" s="868"/>
      <c r="I364" s="868"/>
      <c r="J364" s="868"/>
      <c r="K364" s="869"/>
    </row>
    <row r="365" spans="1:11">
      <c r="A365" s="866"/>
      <c r="B365" s="839"/>
      <c r="C365" s="839"/>
      <c r="D365" s="839"/>
      <c r="E365" s="839"/>
      <c r="F365" s="867"/>
      <c r="G365" s="867"/>
      <c r="H365" s="868"/>
      <c r="I365" s="868"/>
      <c r="J365" s="868"/>
      <c r="K365" s="869"/>
    </row>
    <row r="366" spans="1:11">
      <c r="A366" s="866"/>
      <c r="B366" s="839"/>
      <c r="C366" s="839"/>
      <c r="D366" s="839"/>
      <c r="E366" s="839"/>
      <c r="F366" s="867"/>
      <c r="G366" s="867"/>
      <c r="H366" s="868"/>
      <c r="I366" s="868"/>
      <c r="J366" s="868"/>
      <c r="K366" s="869"/>
    </row>
    <row r="367" spans="1:11">
      <c r="A367" s="866"/>
      <c r="B367" s="839"/>
      <c r="C367" s="839"/>
      <c r="D367" s="839"/>
      <c r="E367" s="839"/>
      <c r="F367" s="867"/>
      <c r="G367" s="867"/>
      <c r="H367" s="868"/>
      <c r="I367" s="868"/>
      <c r="J367" s="868"/>
      <c r="K367" s="869"/>
    </row>
    <row r="368" spans="1:11">
      <c r="A368" s="866"/>
      <c r="B368" s="839"/>
      <c r="C368" s="839"/>
      <c r="D368" s="839"/>
      <c r="E368" s="839"/>
      <c r="F368" s="867"/>
      <c r="G368" s="867"/>
      <c r="H368" s="868"/>
      <c r="I368" s="868"/>
      <c r="J368" s="868"/>
      <c r="K368" s="869"/>
    </row>
    <row r="369" spans="1:11">
      <c r="A369" s="866"/>
      <c r="B369" s="839"/>
      <c r="C369" s="839"/>
      <c r="D369" s="839"/>
      <c r="E369" s="839"/>
      <c r="F369" s="867"/>
      <c r="G369" s="867"/>
      <c r="H369" s="868"/>
      <c r="I369" s="868"/>
      <c r="J369" s="868"/>
      <c r="K369" s="869"/>
    </row>
    <row r="370" spans="1:11">
      <c r="A370" s="866"/>
      <c r="B370" s="839"/>
      <c r="C370" s="839"/>
      <c r="D370" s="839"/>
      <c r="E370" s="839"/>
      <c r="F370" s="867"/>
      <c r="G370" s="867"/>
      <c r="H370" s="868"/>
      <c r="I370" s="868"/>
      <c r="J370" s="868"/>
      <c r="K370" s="869"/>
    </row>
    <row r="371" spans="1:11">
      <c r="A371" s="866"/>
      <c r="B371" s="839"/>
      <c r="C371" s="839"/>
      <c r="D371" s="839"/>
      <c r="E371" s="839"/>
      <c r="F371" s="867"/>
      <c r="G371" s="867"/>
      <c r="H371" s="868"/>
      <c r="I371" s="868"/>
      <c r="J371" s="868"/>
      <c r="K371" s="869"/>
    </row>
    <row r="372" spans="1:11">
      <c r="A372" s="866"/>
      <c r="B372" s="839"/>
      <c r="C372" s="839"/>
      <c r="D372" s="839"/>
      <c r="E372" s="839"/>
      <c r="F372" s="867"/>
      <c r="G372" s="867"/>
      <c r="H372" s="868"/>
      <c r="I372" s="868"/>
      <c r="J372" s="868"/>
      <c r="K372" s="869"/>
    </row>
    <row r="373" spans="1:11">
      <c r="A373" s="866"/>
      <c r="B373" s="839"/>
      <c r="C373" s="839"/>
      <c r="D373" s="839"/>
      <c r="E373" s="839"/>
      <c r="F373" s="867"/>
      <c r="G373" s="867"/>
      <c r="H373" s="868"/>
      <c r="I373" s="868"/>
      <c r="J373" s="868"/>
      <c r="K373" s="869"/>
    </row>
    <row r="374" spans="1:11">
      <c r="A374" s="866"/>
      <c r="B374" s="839"/>
      <c r="C374" s="839"/>
      <c r="D374" s="839"/>
      <c r="E374" s="839"/>
      <c r="F374" s="867"/>
      <c r="G374" s="867"/>
      <c r="H374" s="868"/>
      <c r="I374" s="868"/>
      <c r="J374" s="868"/>
      <c r="K374" s="869"/>
    </row>
    <row r="375" spans="1:11">
      <c r="A375" s="866"/>
      <c r="B375" s="839"/>
      <c r="C375" s="839"/>
      <c r="D375" s="839"/>
      <c r="E375" s="839"/>
      <c r="F375" s="867"/>
      <c r="G375" s="867"/>
      <c r="H375" s="868"/>
      <c r="I375" s="868"/>
      <c r="J375" s="868"/>
      <c r="K375" s="869"/>
    </row>
    <row r="376" spans="1:11">
      <c r="A376" s="866"/>
      <c r="B376" s="839"/>
      <c r="C376" s="839"/>
      <c r="D376" s="839"/>
      <c r="E376" s="839"/>
      <c r="F376" s="867"/>
      <c r="G376" s="867"/>
      <c r="H376" s="868"/>
      <c r="I376" s="868"/>
      <c r="J376" s="868"/>
      <c r="K376" s="869"/>
    </row>
    <row r="377" spans="1:11">
      <c r="A377" s="866"/>
      <c r="B377" s="839"/>
      <c r="C377" s="839"/>
      <c r="D377" s="839"/>
      <c r="E377" s="839"/>
      <c r="F377" s="867"/>
      <c r="G377" s="867"/>
      <c r="H377" s="868"/>
      <c r="I377" s="868"/>
      <c r="J377" s="868"/>
      <c r="K377" s="869"/>
    </row>
    <row r="378" spans="1:11">
      <c r="A378" s="866"/>
      <c r="B378" s="839"/>
      <c r="C378" s="839"/>
      <c r="D378" s="839"/>
      <c r="E378" s="839"/>
      <c r="F378" s="867"/>
      <c r="G378" s="867"/>
      <c r="H378" s="868"/>
      <c r="I378" s="868"/>
      <c r="J378" s="868"/>
      <c r="K378" s="869"/>
    </row>
    <row r="379" spans="1:11">
      <c r="A379" s="866"/>
      <c r="B379" s="839"/>
      <c r="C379" s="839"/>
      <c r="D379" s="839"/>
      <c r="E379" s="839"/>
      <c r="F379" s="867"/>
      <c r="G379" s="867"/>
      <c r="H379" s="868"/>
      <c r="I379" s="868"/>
      <c r="J379" s="868"/>
      <c r="K379" s="869"/>
    </row>
    <row r="380" spans="1:11">
      <c r="A380" s="866"/>
      <c r="B380" s="839"/>
      <c r="C380" s="839"/>
      <c r="D380" s="839"/>
      <c r="E380" s="839"/>
      <c r="F380" s="867"/>
      <c r="G380" s="867"/>
      <c r="H380" s="868"/>
      <c r="I380" s="868"/>
      <c r="J380" s="868"/>
      <c r="K380" s="869"/>
    </row>
    <row r="381" spans="1:11">
      <c r="A381" s="866"/>
      <c r="B381" s="839"/>
      <c r="C381" s="839"/>
      <c r="D381" s="839"/>
      <c r="E381" s="839"/>
      <c r="F381" s="867"/>
      <c r="G381" s="867"/>
      <c r="H381" s="868"/>
      <c r="I381" s="868"/>
      <c r="J381" s="868"/>
      <c r="K381" s="869"/>
    </row>
    <row r="382" spans="1:11">
      <c r="A382" s="866"/>
      <c r="B382" s="839"/>
      <c r="C382" s="839"/>
      <c r="D382" s="839"/>
      <c r="E382" s="839"/>
      <c r="F382" s="867"/>
      <c r="G382" s="867"/>
      <c r="H382" s="868"/>
      <c r="I382" s="868"/>
      <c r="J382" s="868"/>
      <c r="K382" s="869"/>
    </row>
    <row r="383" spans="1:11">
      <c r="A383" s="866"/>
      <c r="B383" s="839"/>
      <c r="C383" s="839"/>
      <c r="D383" s="839"/>
      <c r="E383" s="839"/>
      <c r="F383" s="867"/>
      <c r="G383" s="867"/>
      <c r="H383" s="868"/>
      <c r="I383" s="868"/>
      <c r="J383" s="868"/>
      <c r="K383" s="869"/>
    </row>
    <row r="384" spans="1:11">
      <c r="A384" s="866"/>
      <c r="B384" s="839"/>
      <c r="C384" s="839"/>
      <c r="D384" s="839"/>
      <c r="E384" s="839"/>
      <c r="F384" s="867"/>
      <c r="G384" s="867"/>
      <c r="H384" s="868"/>
      <c r="I384" s="868"/>
      <c r="J384" s="868"/>
      <c r="K384" s="869"/>
    </row>
    <row r="385" spans="1:11">
      <c r="A385" s="866"/>
      <c r="B385" s="839"/>
      <c r="C385" s="839"/>
      <c r="D385" s="839"/>
      <c r="E385" s="839"/>
      <c r="F385" s="867"/>
      <c r="G385" s="867"/>
      <c r="H385" s="868"/>
      <c r="I385" s="868"/>
      <c r="J385" s="868"/>
      <c r="K385" s="869"/>
    </row>
    <row r="386" spans="1:11">
      <c r="A386" s="866"/>
      <c r="B386" s="839"/>
      <c r="C386" s="839"/>
      <c r="D386" s="839"/>
      <c r="E386" s="839"/>
      <c r="F386" s="867"/>
      <c r="G386" s="867"/>
      <c r="H386" s="868"/>
      <c r="I386" s="868"/>
      <c r="J386" s="868"/>
      <c r="K386" s="869"/>
    </row>
    <row r="387" spans="1:11">
      <c r="A387" s="866"/>
      <c r="B387" s="839"/>
      <c r="C387" s="839"/>
      <c r="D387" s="839"/>
      <c r="E387" s="839"/>
      <c r="F387" s="867"/>
      <c r="G387" s="867"/>
      <c r="H387" s="868"/>
      <c r="I387" s="868"/>
      <c r="J387" s="868"/>
      <c r="K387" s="869"/>
    </row>
    <row r="388" spans="1:11">
      <c r="A388" s="866"/>
      <c r="B388" s="839"/>
      <c r="C388" s="839"/>
      <c r="D388" s="839"/>
      <c r="E388" s="839"/>
      <c r="F388" s="867"/>
      <c r="G388" s="867"/>
      <c r="H388" s="868"/>
      <c r="I388" s="868"/>
      <c r="J388" s="868"/>
      <c r="K388" s="869"/>
    </row>
    <row r="389" spans="1:11">
      <c r="A389" s="866"/>
      <c r="B389" s="839"/>
      <c r="C389" s="839"/>
      <c r="D389" s="839"/>
      <c r="E389" s="839"/>
      <c r="F389" s="867"/>
      <c r="G389" s="867"/>
      <c r="H389" s="868"/>
      <c r="I389" s="868"/>
      <c r="J389" s="868"/>
      <c r="K389" s="869"/>
    </row>
    <row r="390" spans="1:11">
      <c r="A390" s="866"/>
      <c r="B390" s="839"/>
      <c r="C390" s="839"/>
      <c r="D390" s="839"/>
      <c r="E390" s="839"/>
      <c r="F390" s="867"/>
      <c r="G390" s="867"/>
      <c r="H390" s="868"/>
      <c r="I390" s="868"/>
      <c r="J390" s="868"/>
      <c r="K390" s="869"/>
    </row>
    <row r="391" spans="1:11">
      <c r="A391" s="866"/>
      <c r="B391" s="839"/>
      <c r="C391" s="839"/>
      <c r="D391" s="839"/>
      <c r="E391" s="839"/>
      <c r="F391" s="867"/>
      <c r="G391" s="867"/>
      <c r="H391" s="868"/>
      <c r="I391" s="868"/>
      <c r="J391" s="868"/>
      <c r="K391" s="869"/>
    </row>
    <row r="392" spans="1:11">
      <c r="A392" s="866"/>
      <c r="B392" s="839"/>
      <c r="C392" s="839"/>
      <c r="D392" s="839"/>
      <c r="E392" s="839"/>
      <c r="F392" s="867"/>
      <c r="G392" s="867"/>
      <c r="H392" s="868"/>
      <c r="I392" s="868"/>
      <c r="J392" s="868"/>
      <c r="K392" s="869"/>
    </row>
    <row r="393" spans="1:11">
      <c r="A393" s="866"/>
      <c r="B393" s="839"/>
      <c r="C393" s="839"/>
      <c r="D393" s="839"/>
      <c r="E393" s="839"/>
      <c r="F393" s="867"/>
      <c r="G393" s="867"/>
      <c r="H393" s="868"/>
      <c r="I393" s="868"/>
      <c r="J393" s="868"/>
      <c r="K393" s="869"/>
    </row>
    <row r="394" spans="1:11">
      <c r="A394" s="866"/>
      <c r="B394" s="839"/>
      <c r="C394" s="839"/>
      <c r="D394" s="839"/>
      <c r="E394" s="839"/>
      <c r="F394" s="867"/>
      <c r="G394" s="867"/>
      <c r="H394" s="868"/>
      <c r="I394" s="868"/>
      <c r="J394" s="868"/>
      <c r="K394" s="869"/>
    </row>
    <row r="395" spans="1:11">
      <c r="A395" s="866"/>
      <c r="B395" s="839"/>
      <c r="C395" s="839"/>
      <c r="D395" s="839"/>
      <c r="E395" s="839"/>
      <c r="F395" s="867"/>
      <c r="G395" s="867"/>
      <c r="H395" s="868"/>
      <c r="I395" s="868"/>
      <c r="J395" s="868"/>
      <c r="K395" s="869"/>
    </row>
    <row r="396" spans="1:11">
      <c r="A396" s="866"/>
      <c r="B396" s="839"/>
      <c r="C396" s="839"/>
      <c r="D396" s="839"/>
      <c r="E396" s="839"/>
      <c r="F396" s="867"/>
      <c r="G396" s="867"/>
      <c r="H396" s="868"/>
      <c r="I396" s="868"/>
      <c r="J396" s="868"/>
      <c r="K396" s="869"/>
    </row>
    <row r="397" spans="1:11">
      <c r="A397" s="866"/>
      <c r="B397" s="839"/>
      <c r="C397" s="839"/>
      <c r="D397" s="839"/>
      <c r="E397" s="839"/>
      <c r="F397" s="867"/>
      <c r="G397" s="867"/>
      <c r="H397" s="868"/>
      <c r="I397" s="868"/>
      <c r="J397" s="868"/>
      <c r="K397" s="869"/>
    </row>
    <row r="398" spans="1:11">
      <c r="A398" s="866"/>
      <c r="B398" s="839"/>
      <c r="C398" s="839"/>
      <c r="D398" s="839"/>
      <c r="E398" s="839"/>
      <c r="F398" s="867"/>
      <c r="G398" s="867"/>
      <c r="H398" s="868"/>
      <c r="I398" s="868"/>
      <c r="J398" s="868"/>
      <c r="K398" s="869"/>
    </row>
    <row r="399" spans="1:11">
      <c r="A399" s="866"/>
      <c r="B399" s="839"/>
      <c r="C399" s="839"/>
      <c r="D399" s="839"/>
      <c r="E399" s="839"/>
      <c r="F399" s="867"/>
      <c r="G399" s="867"/>
      <c r="H399" s="868"/>
      <c r="I399" s="868"/>
      <c r="J399" s="868"/>
      <c r="K399" s="869"/>
    </row>
    <row r="400" spans="1:11">
      <c r="A400" s="866"/>
      <c r="B400" s="839"/>
      <c r="C400" s="839"/>
      <c r="D400" s="839"/>
      <c r="E400" s="839"/>
      <c r="F400" s="867"/>
      <c r="G400" s="867"/>
      <c r="H400" s="868"/>
      <c r="I400" s="868"/>
      <c r="J400" s="868"/>
      <c r="K400" s="869"/>
    </row>
    <row r="401" spans="1:11">
      <c r="A401" s="866"/>
      <c r="B401" s="839"/>
      <c r="C401" s="839"/>
      <c r="D401" s="839"/>
      <c r="E401" s="839"/>
      <c r="F401" s="867"/>
      <c r="G401" s="867"/>
      <c r="H401" s="868"/>
      <c r="I401" s="868"/>
      <c r="J401" s="868"/>
      <c r="K401" s="869"/>
    </row>
    <row r="402" spans="1:11">
      <c r="A402" s="866"/>
      <c r="B402" s="839"/>
      <c r="C402" s="839"/>
      <c r="D402" s="839"/>
      <c r="E402" s="839"/>
      <c r="F402" s="867"/>
      <c r="G402" s="867"/>
      <c r="H402" s="868"/>
      <c r="I402" s="868"/>
      <c r="J402" s="868"/>
      <c r="K402" s="869"/>
    </row>
    <row r="403" spans="1:11">
      <c r="A403" s="866"/>
      <c r="B403" s="839"/>
      <c r="C403" s="839"/>
      <c r="D403" s="839"/>
      <c r="E403" s="839"/>
      <c r="F403" s="867"/>
      <c r="G403" s="867"/>
      <c r="H403" s="868"/>
      <c r="I403" s="868"/>
      <c r="J403" s="868"/>
      <c r="K403" s="869"/>
    </row>
    <row r="404" spans="1:11">
      <c r="A404" s="866"/>
      <c r="B404" s="839"/>
      <c r="C404" s="839"/>
      <c r="D404" s="839"/>
      <c r="E404" s="839"/>
      <c r="F404" s="867"/>
      <c r="G404" s="867"/>
      <c r="H404" s="868"/>
      <c r="I404" s="868"/>
      <c r="J404" s="868"/>
      <c r="K404" s="869"/>
    </row>
    <row r="405" spans="1:11">
      <c r="A405" s="866"/>
      <c r="B405" s="839"/>
      <c r="C405" s="839"/>
      <c r="D405" s="839"/>
      <c r="E405" s="839"/>
      <c r="F405" s="867"/>
      <c r="G405" s="867"/>
      <c r="H405" s="868"/>
      <c r="I405" s="868"/>
      <c r="J405" s="868"/>
      <c r="K405" s="869"/>
    </row>
    <row r="406" spans="1:11">
      <c r="A406" s="866"/>
      <c r="B406" s="839"/>
      <c r="C406" s="839"/>
      <c r="D406" s="839"/>
      <c r="E406" s="839"/>
      <c r="F406" s="867"/>
      <c r="G406" s="867"/>
      <c r="H406" s="868"/>
      <c r="I406" s="868"/>
      <c r="J406" s="868"/>
      <c r="K406" s="869"/>
    </row>
    <row r="407" spans="1:11">
      <c r="A407" s="866"/>
      <c r="B407" s="839"/>
      <c r="C407" s="839"/>
      <c r="D407" s="839"/>
      <c r="E407" s="839"/>
      <c r="F407" s="867"/>
      <c r="G407" s="867"/>
      <c r="H407" s="868"/>
      <c r="I407" s="868"/>
      <c r="J407" s="868"/>
      <c r="K407" s="869"/>
    </row>
    <row r="408" spans="1:11">
      <c r="A408" s="866"/>
      <c r="B408" s="839"/>
      <c r="C408" s="839"/>
      <c r="D408" s="839"/>
      <c r="E408" s="839"/>
      <c r="F408" s="867"/>
      <c r="G408" s="867"/>
      <c r="H408" s="868"/>
      <c r="I408" s="868"/>
      <c r="J408" s="868"/>
      <c r="K408" s="869"/>
    </row>
    <row r="409" spans="1:11">
      <c r="A409" s="866"/>
      <c r="B409" s="839"/>
      <c r="C409" s="839"/>
      <c r="D409" s="839"/>
      <c r="E409" s="839"/>
      <c r="F409" s="867"/>
      <c r="G409" s="867"/>
      <c r="H409" s="868"/>
      <c r="I409" s="868"/>
      <c r="J409" s="868"/>
      <c r="K409" s="869"/>
    </row>
    <row r="410" spans="1:11">
      <c r="A410" s="866"/>
      <c r="B410" s="839"/>
      <c r="C410" s="839"/>
      <c r="D410" s="839"/>
      <c r="E410" s="839"/>
      <c r="F410" s="867"/>
      <c r="G410" s="867"/>
      <c r="H410" s="868"/>
      <c r="I410" s="868"/>
      <c r="J410" s="868"/>
      <c r="K410" s="869"/>
    </row>
    <row r="411" spans="1:11">
      <c r="A411" s="866"/>
      <c r="B411" s="839"/>
      <c r="C411" s="839"/>
      <c r="D411" s="839"/>
      <c r="E411" s="839"/>
      <c r="F411" s="867"/>
      <c r="G411" s="867"/>
      <c r="H411" s="868"/>
      <c r="I411" s="868"/>
      <c r="J411" s="868"/>
      <c r="K411" s="869"/>
    </row>
    <row r="412" spans="1:11">
      <c r="A412" s="866"/>
      <c r="B412" s="839"/>
      <c r="C412" s="839"/>
      <c r="D412" s="839"/>
      <c r="E412" s="839"/>
      <c r="F412" s="867"/>
      <c r="G412" s="867"/>
      <c r="H412" s="868"/>
      <c r="I412" s="868"/>
      <c r="J412" s="868"/>
      <c r="K412" s="869"/>
    </row>
    <row r="413" spans="1:11">
      <c r="A413" s="866"/>
      <c r="B413" s="839"/>
      <c r="C413" s="839"/>
      <c r="D413" s="839"/>
      <c r="E413" s="839"/>
      <c r="F413" s="867"/>
      <c r="G413" s="867"/>
      <c r="H413" s="868"/>
      <c r="I413" s="868"/>
      <c r="J413" s="868"/>
      <c r="K413" s="869"/>
    </row>
    <row r="414" spans="1:11">
      <c r="A414" s="866"/>
      <c r="B414" s="839"/>
      <c r="C414" s="839"/>
      <c r="D414" s="839"/>
      <c r="E414" s="839"/>
      <c r="F414" s="867"/>
      <c r="G414" s="867"/>
      <c r="H414" s="868"/>
      <c r="I414" s="868"/>
      <c r="J414" s="868"/>
      <c r="K414" s="869"/>
    </row>
    <row r="415" spans="1:11">
      <c r="A415" s="866"/>
      <c r="B415" s="839"/>
      <c r="C415" s="839"/>
      <c r="D415" s="839"/>
      <c r="E415" s="839"/>
      <c r="F415" s="867"/>
      <c r="G415" s="867"/>
      <c r="H415" s="868"/>
      <c r="I415" s="868"/>
      <c r="J415" s="868"/>
      <c r="K415" s="869"/>
    </row>
    <row r="416" spans="1:11">
      <c r="A416" s="866"/>
      <c r="B416" s="839"/>
      <c r="C416" s="839"/>
      <c r="D416" s="839"/>
      <c r="E416" s="839"/>
      <c r="F416" s="867"/>
      <c r="G416" s="867"/>
      <c r="H416" s="868"/>
      <c r="I416" s="868"/>
      <c r="J416" s="868"/>
      <c r="K416" s="869"/>
    </row>
    <row r="417" spans="1:11">
      <c r="A417" s="866"/>
      <c r="B417" s="839"/>
      <c r="C417" s="839"/>
      <c r="D417" s="839"/>
      <c r="E417" s="839"/>
      <c r="F417" s="867"/>
      <c r="G417" s="867"/>
      <c r="H417" s="868"/>
      <c r="I417" s="868"/>
      <c r="J417" s="868"/>
      <c r="K417" s="869"/>
    </row>
    <row r="418" spans="1:11">
      <c r="A418" s="866"/>
      <c r="B418" s="839"/>
      <c r="C418" s="839"/>
      <c r="D418" s="839"/>
      <c r="E418" s="839"/>
      <c r="F418" s="867"/>
      <c r="G418" s="867"/>
      <c r="H418" s="868"/>
      <c r="I418" s="868"/>
      <c r="J418" s="868"/>
      <c r="K418" s="869"/>
    </row>
    <row r="419" spans="1:11">
      <c r="A419" s="866"/>
      <c r="B419" s="839"/>
      <c r="C419" s="839"/>
      <c r="D419" s="839"/>
      <c r="E419" s="839"/>
      <c r="F419" s="867"/>
      <c r="G419" s="867"/>
      <c r="H419" s="868"/>
      <c r="I419" s="868"/>
      <c r="J419" s="868"/>
      <c r="K419" s="869"/>
    </row>
    <row r="420" spans="1:11">
      <c r="A420" s="866"/>
      <c r="B420" s="839"/>
      <c r="C420" s="839"/>
      <c r="D420" s="839"/>
      <c r="E420" s="839"/>
      <c r="F420" s="867"/>
      <c r="G420" s="867"/>
      <c r="H420" s="868"/>
      <c r="I420" s="868"/>
      <c r="J420" s="868"/>
      <c r="K420" s="869"/>
    </row>
    <row r="421" spans="1:11">
      <c r="A421" s="866"/>
      <c r="B421" s="839"/>
      <c r="C421" s="839"/>
      <c r="D421" s="839"/>
      <c r="E421" s="839"/>
      <c r="F421" s="867"/>
      <c r="G421" s="867"/>
      <c r="H421" s="868"/>
      <c r="I421" s="868"/>
      <c r="J421" s="868"/>
      <c r="K421" s="869"/>
    </row>
    <row r="422" spans="1:11">
      <c r="A422" s="866"/>
      <c r="B422" s="839"/>
      <c r="C422" s="839"/>
      <c r="D422" s="839"/>
      <c r="E422" s="839"/>
      <c r="F422" s="867"/>
      <c r="G422" s="867"/>
      <c r="H422" s="868"/>
      <c r="I422" s="868"/>
      <c r="J422" s="868"/>
      <c r="K422" s="869"/>
    </row>
    <row r="423" spans="1:11">
      <c r="A423" s="866"/>
      <c r="B423" s="839"/>
      <c r="C423" s="839"/>
      <c r="D423" s="839"/>
      <c r="E423" s="839"/>
      <c r="F423" s="867"/>
      <c r="G423" s="867"/>
      <c r="H423" s="868"/>
      <c r="I423" s="868"/>
      <c r="J423" s="868"/>
      <c r="K423" s="869"/>
    </row>
    <row r="424" spans="1:11">
      <c r="A424" s="866"/>
      <c r="B424" s="839"/>
      <c r="C424" s="839"/>
      <c r="D424" s="839"/>
      <c r="E424" s="839"/>
      <c r="F424" s="867"/>
      <c r="G424" s="867"/>
      <c r="H424" s="868"/>
      <c r="I424" s="868"/>
      <c r="J424" s="868"/>
      <c r="K424" s="869"/>
    </row>
    <row r="425" spans="1:11">
      <c r="A425" s="866"/>
      <c r="B425" s="839"/>
      <c r="C425" s="839"/>
      <c r="D425" s="839"/>
      <c r="E425" s="839"/>
      <c r="F425" s="867"/>
      <c r="G425" s="867"/>
      <c r="H425" s="868"/>
      <c r="I425" s="868"/>
      <c r="J425" s="868"/>
      <c r="K425" s="869"/>
    </row>
    <row r="426" spans="1:11">
      <c r="A426" s="866"/>
      <c r="B426" s="839"/>
      <c r="C426" s="839"/>
      <c r="D426" s="839"/>
      <c r="E426" s="839"/>
      <c r="F426" s="867"/>
      <c r="G426" s="867"/>
      <c r="H426" s="868"/>
      <c r="I426" s="868"/>
      <c r="J426" s="868"/>
      <c r="K426" s="869"/>
    </row>
    <row r="427" spans="1:11">
      <c r="A427" s="866"/>
      <c r="B427" s="839"/>
      <c r="C427" s="839"/>
      <c r="D427" s="839"/>
      <c r="E427" s="839"/>
      <c r="F427" s="867"/>
      <c r="G427" s="867"/>
      <c r="H427" s="868"/>
      <c r="I427" s="868"/>
      <c r="J427" s="868"/>
      <c r="K427" s="869"/>
    </row>
    <row r="428" spans="1:11">
      <c r="A428" s="866"/>
      <c r="B428" s="839"/>
      <c r="C428" s="839"/>
      <c r="D428" s="839"/>
      <c r="E428" s="839"/>
      <c r="F428" s="867"/>
      <c r="G428" s="867"/>
      <c r="H428" s="868"/>
      <c r="I428" s="868"/>
      <c r="J428" s="868"/>
      <c r="K428" s="869"/>
    </row>
    <row r="429" spans="1:11">
      <c r="A429" s="866"/>
      <c r="B429" s="839"/>
      <c r="C429" s="839"/>
      <c r="D429" s="839"/>
      <c r="E429" s="839"/>
      <c r="F429" s="867"/>
      <c r="G429" s="867"/>
      <c r="H429" s="868"/>
      <c r="I429" s="868"/>
      <c r="J429" s="868"/>
      <c r="K429" s="869"/>
    </row>
    <row r="430" spans="1:11">
      <c r="A430" s="866"/>
      <c r="B430" s="839"/>
      <c r="C430" s="839"/>
      <c r="D430" s="839"/>
      <c r="E430" s="839"/>
      <c r="F430" s="867"/>
      <c r="G430" s="867"/>
      <c r="H430" s="868"/>
      <c r="I430" s="868"/>
      <c r="J430" s="868"/>
      <c r="K430" s="869"/>
    </row>
    <row r="431" spans="1:11">
      <c r="A431" s="866"/>
      <c r="B431" s="839"/>
      <c r="C431" s="839"/>
      <c r="D431" s="839"/>
      <c r="E431" s="839"/>
      <c r="F431" s="867"/>
      <c r="G431" s="867"/>
      <c r="H431" s="868"/>
      <c r="I431" s="868"/>
      <c r="J431" s="868"/>
      <c r="K431" s="869"/>
    </row>
    <row r="432" spans="1:11">
      <c r="A432" s="866"/>
      <c r="B432" s="839"/>
      <c r="C432" s="839"/>
      <c r="D432" s="839"/>
      <c r="E432" s="839"/>
      <c r="F432" s="867"/>
      <c r="G432" s="867"/>
      <c r="H432" s="868"/>
      <c r="I432" s="868"/>
      <c r="J432" s="868"/>
      <c r="K432" s="869"/>
    </row>
    <row r="433" spans="1:11">
      <c r="A433" s="866"/>
      <c r="B433" s="839"/>
      <c r="C433" s="839"/>
      <c r="D433" s="839"/>
      <c r="E433" s="839"/>
      <c r="F433" s="867"/>
      <c r="G433" s="867"/>
      <c r="H433" s="868"/>
      <c r="I433" s="868"/>
      <c r="J433" s="868"/>
      <c r="K433" s="869"/>
    </row>
    <row r="434" spans="1:11">
      <c r="A434" s="866"/>
      <c r="B434" s="839"/>
      <c r="C434" s="839"/>
      <c r="D434" s="839"/>
      <c r="E434" s="839"/>
      <c r="F434" s="867"/>
      <c r="G434" s="867"/>
      <c r="H434" s="868"/>
      <c r="I434" s="868"/>
      <c r="J434" s="868"/>
      <c r="K434" s="869"/>
    </row>
    <row r="435" spans="1:11">
      <c r="A435" s="866"/>
      <c r="B435" s="839"/>
      <c r="C435" s="839"/>
      <c r="D435" s="839"/>
      <c r="E435" s="839"/>
      <c r="F435" s="867"/>
      <c r="G435" s="867"/>
      <c r="H435" s="868"/>
      <c r="I435" s="868"/>
      <c r="J435" s="868"/>
      <c r="K435" s="869"/>
    </row>
    <row r="436" spans="1:11">
      <c r="A436" s="866"/>
      <c r="B436" s="839"/>
      <c r="C436" s="839"/>
      <c r="D436" s="839"/>
      <c r="E436" s="839"/>
      <c r="F436" s="867"/>
      <c r="G436" s="867"/>
      <c r="H436" s="868"/>
      <c r="I436" s="868"/>
      <c r="J436" s="868"/>
      <c r="K436" s="869"/>
    </row>
    <row r="437" spans="1:11">
      <c r="A437" s="866"/>
      <c r="B437" s="839"/>
      <c r="C437" s="839"/>
      <c r="D437" s="839"/>
      <c r="E437" s="839"/>
      <c r="F437" s="867"/>
      <c r="G437" s="867"/>
      <c r="H437" s="868"/>
      <c r="I437" s="868"/>
      <c r="J437" s="868"/>
      <c r="K437" s="869"/>
    </row>
    <row r="438" spans="1:11">
      <c r="A438" s="866"/>
      <c r="B438" s="839"/>
      <c r="C438" s="839"/>
      <c r="D438" s="839"/>
      <c r="E438" s="839"/>
      <c r="F438" s="867"/>
      <c r="G438" s="867"/>
      <c r="H438" s="868"/>
      <c r="I438" s="868"/>
      <c r="J438" s="868"/>
      <c r="K438" s="869"/>
    </row>
    <row r="439" spans="1:11">
      <c r="A439" s="866"/>
      <c r="B439" s="839"/>
      <c r="C439" s="839"/>
      <c r="D439" s="839"/>
      <c r="E439" s="839"/>
      <c r="F439" s="867"/>
      <c r="G439" s="867"/>
      <c r="H439" s="868"/>
      <c r="I439" s="868"/>
      <c r="J439" s="868"/>
      <c r="K439" s="869"/>
    </row>
    <row r="440" spans="1:11">
      <c r="A440" s="866"/>
      <c r="B440" s="839"/>
      <c r="C440" s="839"/>
      <c r="D440" s="839"/>
      <c r="E440" s="839"/>
      <c r="F440" s="867"/>
      <c r="G440" s="867"/>
      <c r="H440" s="868"/>
      <c r="I440" s="868"/>
      <c r="J440" s="868"/>
      <c r="K440" s="869"/>
    </row>
    <row r="441" spans="1:11">
      <c r="A441" s="866"/>
      <c r="B441" s="839"/>
      <c r="C441" s="839"/>
      <c r="D441" s="839"/>
      <c r="E441" s="839"/>
      <c r="F441" s="867"/>
      <c r="G441" s="867"/>
      <c r="H441" s="868"/>
      <c r="I441" s="868"/>
      <c r="J441" s="868"/>
      <c r="K441" s="869"/>
    </row>
    <row r="442" spans="1:11">
      <c r="A442" s="866"/>
      <c r="B442" s="839"/>
      <c r="C442" s="839"/>
      <c r="D442" s="839"/>
      <c r="E442" s="839"/>
      <c r="F442" s="867"/>
      <c r="G442" s="867"/>
      <c r="H442" s="868"/>
      <c r="I442" s="868"/>
      <c r="J442" s="868"/>
      <c r="K442" s="869"/>
    </row>
    <row r="443" spans="1:11">
      <c r="A443" s="866"/>
      <c r="B443" s="839"/>
      <c r="C443" s="839"/>
      <c r="D443" s="839"/>
      <c r="E443" s="839"/>
      <c r="F443" s="867"/>
      <c r="G443" s="867"/>
      <c r="H443" s="868"/>
      <c r="I443" s="868"/>
      <c r="J443" s="868"/>
      <c r="K443" s="869"/>
    </row>
    <row r="444" spans="1:11">
      <c r="A444" s="866"/>
      <c r="B444" s="839"/>
      <c r="C444" s="839"/>
      <c r="D444" s="839"/>
      <c r="E444" s="839"/>
      <c r="F444" s="867"/>
      <c r="G444" s="867"/>
      <c r="H444" s="868"/>
      <c r="I444" s="868"/>
      <c r="J444" s="868"/>
      <c r="K444" s="869"/>
    </row>
    <row r="445" spans="1:11">
      <c r="A445" s="866"/>
      <c r="B445" s="839"/>
      <c r="C445" s="839"/>
      <c r="D445" s="839"/>
      <c r="E445" s="839"/>
      <c r="F445" s="867"/>
      <c r="G445" s="867"/>
      <c r="H445" s="868"/>
      <c r="I445" s="868"/>
      <c r="J445" s="868"/>
      <c r="K445" s="869"/>
    </row>
    <row r="446" spans="1:11">
      <c r="A446" s="866"/>
      <c r="B446" s="839"/>
      <c r="C446" s="839"/>
      <c r="D446" s="839"/>
      <c r="E446" s="839"/>
      <c r="F446" s="867"/>
      <c r="G446" s="867"/>
      <c r="H446" s="868"/>
      <c r="I446" s="868"/>
      <c r="J446" s="868"/>
      <c r="K446" s="869"/>
    </row>
    <row r="447" spans="1:11">
      <c r="A447" s="866"/>
      <c r="B447" s="839"/>
      <c r="C447" s="839"/>
      <c r="D447" s="839"/>
      <c r="E447" s="839"/>
      <c r="F447" s="867"/>
      <c r="G447" s="867"/>
      <c r="H447" s="868"/>
      <c r="I447" s="868"/>
      <c r="J447" s="868"/>
      <c r="K447" s="869"/>
    </row>
    <row r="448" spans="1:11">
      <c r="A448" s="866"/>
      <c r="B448" s="839"/>
      <c r="C448" s="839"/>
      <c r="D448" s="839"/>
      <c r="E448" s="839"/>
      <c r="F448" s="867"/>
      <c r="G448" s="867"/>
      <c r="H448" s="868"/>
      <c r="I448" s="868"/>
      <c r="J448" s="868"/>
      <c r="K448" s="869"/>
    </row>
    <row r="449" spans="1:11">
      <c r="A449" s="866"/>
      <c r="B449" s="839"/>
      <c r="C449" s="839"/>
      <c r="D449" s="839"/>
      <c r="E449" s="839"/>
      <c r="F449" s="867"/>
      <c r="G449" s="867"/>
      <c r="H449" s="868"/>
      <c r="I449" s="868"/>
      <c r="J449" s="868"/>
      <c r="K449" s="869"/>
    </row>
    <row r="450" spans="1:11">
      <c r="A450" s="866"/>
      <c r="B450" s="839"/>
      <c r="C450" s="839"/>
      <c r="D450" s="839"/>
      <c r="E450" s="839"/>
      <c r="F450" s="867"/>
      <c r="G450" s="867"/>
      <c r="H450" s="868"/>
      <c r="I450" s="868"/>
      <c r="J450" s="868"/>
      <c r="K450" s="869"/>
    </row>
    <row r="451" spans="1:11">
      <c r="A451" s="866"/>
      <c r="B451" s="839"/>
      <c r="C451" s="839"/>
      <c r="D451" s="839"/>
      <c r="E451" s="839"/>
      <c r="F451" s="867"/>
      <c r="G451" s="867"/>
      <c r="H451" s="868"/>
      <c r="I451" s="868"/>
      <c r="J451" s="868"/>
      <c r="K451" s="869"/>
    </row>
    <row r="452" spans="1:11">
      <c r="A452" s="866"/>
      <c r="B452" s="839"/>
      <c r="C452" s="839"/>
      <c r="D452" s="839"/>
      <c r="E452" s="839"/>
      <c r="F452" s="867"/>
      <c r="G452" s="867"/>
      <c r="H452" s="868"/>
      <c r="I452" s="868"/>
      <c r="J452" s="868"/>
      <c r="K452" s="869"/>
    </row>
    <row r="453" spans="1:11">
      <c r="A453" s="866"/>
      <c r="B453" s="839"/>
      <c r="C453" s="839"/>
      <c r="D453" s="839"/>
      <c r="E453" s="839"/>
      <c r="F453" s="867"/>
      <c r="G453" s="867"/>
      <c r="H453" s="868"/>
      <c r="I453" s="868"/>
      <c r="J453" s="868"/>
      <c r="K453" s="869"/>
    </row>
    <row r="454" spans="1:11">
      <c r="A454" s="866"/>
      <c r="B454" s="839"/>
      <c r="C454" s="839"/>
      <c r="D454" s="839"/>
      <c r="E454" s="839"/>
      <c r="F454" s="867"/>
      <c r="G454" s="867"/>
      <c r="H454" s="868"/>
      <c r="I454" s="868"/>
      <c r="J454" s="868"/>
      <c r="K454" s="869"/>
    </row>
    <row r="455" spans="1:11">
      <c r="A455" s="866"/>
      <c r="B455" s="839"/>
      <c r="C455" s="839"/>
      <c r="D455" s="839"/>
      <c r="E455" s="839"/>
      <c r="F455" s="867"/>
      <c r="G455" s="867"/>
      <c r="H455" s="868"/>
      <c r="I455" s="868"/>
      <c r="J455" s="868"/>
      <c r="K455" s="869"/>
    </row>
    <row r="456" spans="1:11">
      <c r="A456" s="866"/>
      <c r="B456" s="839"/>
      <c r="C456" s="839"/>
      <c r="D456" s="839"/>
      <c r="E456" s="839"/>
      <c r="F456" s="867"/>
      <c r="G456" s="867"/>
      <c r="H456" s="868"/>
      <c r="I456" s="868"/>
      <c r="J456" s="868"/>
      <c r="K456" s="869"/>
    </row>
    <row r="457" spans="1:11">
      <c r="A457" s="866"/>
      <c r="B457" s="839"/>
      <c r="C457" s="839"/>
      <c r="D457" s="839"/>
      <c r="E457" s="839"/>
      <c r="F457" s="867"/>
      <c r="G457" s="867"/>
      <c r="H457" s="868"/>
      <c r="I457" s="868"/>
      <c r="J457" s="868"/>
      <c r="K457" s="869"/>
    </row>
    <row r="458" spans="1:11">
      <c r="A458" s="866"/>
      <c r="B458" s="839"/>
      <c r="C458" s="839"/>
      <c r="D458" s="839"/>
      <c r="E458" s="839"/>
      <c r="F458" s="867"/>
      <c r="G458" s="867"/>
      <c r="H458" s="868"/>
      <c r="I458" s="868"/>
      <c r="J458" s="868"/>
      <c r="K458" s="869"/>
    </row>
    <row r="459" spans="1:11">
      <c r="A459" s="866"/>
      <c r="B459" s="839"/>
      <c r="C459" s="839"/>
      <c r="D459" s="839"/>
      <c r="E459" s="839"/>
      <c r="F459" s="867"/>
      <c r="G459" s="867"/>
      <c r="H459" s="868"/>
      <c r="I459" s="868"/>
      <c r="J459" s="868"/>
      <c r="K459" s="869"/>
    </row>
    <row r="460" spans="1:11">
      <c r="A460" s="866"/>
      <c r="B460" s="839"/>
      <c r="C460" s="839"/>
      <c r="D460" s="839"/>
      <c r="E460" s="839"/>
      <c r="F460" s="867"/>
      <c r="G460" s="867"/>
      <c r="H460" s="868"/>
      <c r="I460" s="868"/>
      <c r="J460" s="868"/>
      <c r="K460" s="869"/>
    </row>
    <row r="461" spans="1:11">
      <c r="A461" s="866"/>
      <c r="B461" s="839"/>
      <c r="C461" s="839"/>
      <c r="D461" s="839"/>
      <c r="E461" s="839"/>
      <c r="F461" s="867"/>
      <c r="G461" s="867"/>
      <c r="H461" s="868"/>
      <c r="I461" s="868"/>
      <c r="J461" s="868"/>
      <c r="K461" s="869"/>
    </row>
    <row r="462" spans="1:11">
      <c r="A462" s="866"/>
      <c r="B462" s="839"/>
      <c r="C462" s="839"/>
      <c r="D462" s="839"/>
      <c r="E462" s="839"/>
      <c r="F462" s="867"/>
      <c r="G462" s="867"/>
      <c r="H462" s="868"/>
      <c r="I462" s="868"/>
      <c r="J462" s="868"/>
      <c r="K462" s="869"/>
    </row>
    <row r="463" spans="1:11">
      <c r="A463" s="866"/>
      <c r="B463" s="839"/>
      <c r="C463" s="839"/>
      <c r="D463" s="839"/>
      <c r="E463" s="839"/>
      <c r="F463" s="867"/>
      <c r="G463" s="867"/>
      <c r="H463" s="868"/>
      <c r="I463" s="868"/>
      <c r="J463" s="868"/>
      <c r="K463" s="869"/>
    </row>
    <row r="464" spans="1:11">
      <c r="A464" s="866"/>
      <c r="B464" s="839"/>
      <c r="C464" s="839"/>
      <c r="D464" s="839"/>
      <c r="E464" s="839"/>
      <c r="F464" s="867"/>
      <c r="G464" s="867"/>
      <c r="H464" s="868"/>
      <c r="I464" s="868"/>
      <c r="J464" s="868"/>
      <c r="K464" s="869"/>
    </row>
    <row r="465" spans="1:11">
      <c r="A465" s="866"/>
      <c r="B465" s="839"/>
      <c r="C465" s="839"/>
      <c r="D465" s="839"/>
      <c r="E465" s="839"/>
      <c r="F465" s="867"/>
      <c r="G465" s="867"/>
      <c r="H465" s="868"/>
      <c r="I465" s="868"/>
      <c r="J465" s="868"/>
      <c r="K465" s="869"/>
    </row>
    <row r="466" spans="1:11">
      <c r="A466" s="866"/>
      <c r="B466" s="839"/>
      <c r="C466" s="839"/>
      <c r="D466" s="839"/>
      <c r="E466" s="839"/>
      <c r="F466" s="867"/>
      <c r="G466" s="867"/>
      <c r="H466" s="868"/>
      <c r="I466" s="868"/>
      <c r="J466" s="868"/>
      <c r="K466" s="869"/>
    </row>
    <row r="467" spans="1:11">
      <c r="A467" s="866"/>
      <c r="B467" s="839"/>
      <c r="C467" s="839"/>
      <c r="D467" s="839"/>
      <c r="E467" s="839"/>
      <c r="F467" s="867"/>
      <c r="G467" s="867"/>
      <c r="H467" s="868"/>
      <c r="I467" s="868"/>
      <c r="J467" s="868"/>
      <c r="K467" s="869"/>
    </row>
    <row r="468" spans="1:11">
      <c r="A468" s="866"/>
      <c r="B468" s="839"/>
      <c r="C468" s="839"/>
      <c r="D468" s="839"/>
      <c r="E468" s="839"/>
      <c r="F468" s="867"/>
      <c r="G468" s="867"/>
      <c r="H468" s="868"/>
      <c r="I468" s="868"/>
      <c r="J468" s="868"/>
      <c r="K468" s="869"/>
    </row>
    <row r="469" spans="1:11">
      <c r="A469" s="866"/>
      <c r="B469" s="839"/>
      <c r="C469" s="839"/>
      <c r="D469" s="839"/>
      <c r="E469" s="839"/>
      <c r="F469" s="867"/>
      <c r="G469" s="867"/>
      <c r="H469" s="868"/>
      <c r="I469" s="868"/>
      <c r="J469" s="868"/>
      <c r="K469" s="869"/>
    </row>
    <row r="470" spans="1:11">
      <c r="A470" s="866"/>
      <c r="B470" s="839"/>
      <c r="C470" s="839"/>
      <c r="D470" s="839"/>
      <c r="E470" s="839"/>
      <c r="F470" s="867"/>
      <c r="G470" s="867"/>
      <c r="H470" s="868"/>
      <c r="I470" s="868"/>
      <c r="J470" s="868"/>
      <c r="K470" s="869"/>
    </row>
    <row r="471" spans="1:11">
      <c r="A471" s="866"/>
      <c r="B471" s="839"/>
      <c r="C471" s="839"/>
      <c r="D471" s="839"/>
      <c r="E471" s="839"/>
      <c r="F471" s="867"/>
      <c r="G471" s="867"/>
      <c r="H471" s="868"/>
      <c r="I471" s="868"/>
      <c r="J471" s="868"/>
      <c r="K471" s="869"/>
    </row>
    <row r="472" spans="1:11">
      <c r="A472" s="866"/>
      <c r="B472" s="839"/>
      <c r="C472" s="839"/>
      <c r="D472" s="839"/>
      <c r="E472" s="839"/>
      <c r="F472" s="867"/>
      <c r="G472" s="867"/>
      <c r="H472" s="868"/>
      <c r="I472" s="868"/>
      <c r="J472" s="868"/>
      <c r="K472" s="869"/>
    </row>
    <row r="473" spans="1:11">
      <c r="A473" s="866"/>
      <c r="B473" s="839"/>
      <c r="C473" s="839"/>
      <c r="D473" s="839"/>
      <c r="E473" s="839"/>
      <c r="F473" s="867"/>
      <c r="G473" s="867"/>
      <c r="H473" s="868"/>
      <c r="I473" s="868"/>
      <c r="J473" s="868"/>
      <c r="K473" s="869"/>
    </row>
    <row r="474" spans="1:11">
      <c r="A474" s="866"/>
      <c r="B474" s="839"/>
      <c r="C474" s="839"/>
      <c r="D474" s="839"/>
      <c r="E474" s="839"/>
      <c r="F474" s="867"/>
      <c r="G474" s="867"/>
      <c r="H474" s="868"/>
      <c r="I474" s="868"/>
      <c r="J474" s="868"/>
      <c r="K474" s="869"/>
    </row>
    <row r="475" spans="1:11">
      <c r="A475" s="866"/>
      <c r="B475" s="839"/>
      <c r="C475" s="839"/>
      <c r="D475" s="839"/>
      <c r="E475" s="839"/>
      <c r="F475" s="867"/>
      <c r="G475" s="867"/>
      <c r="H475" s="868"/>
      <c r="I475" s="868"/>
      <c r="J475" s="868"/>
      <c r="K475" s="869"/>
    </row>
    <row r="476" spans="1:11">
      <c r="A476" s="866"/>
      <c r="B476" s="839"/>
      <c r="C476" s="839"/>
      <c r="D476" s="839"/>
      <c r="E476" s="839"/>
      <c r="F476" s="867"/>
      <c r="G476" s="867"/>
      <c r="H476" s="868"/>
      <c r="I476" s="868"/>
      <c r="J476" s="868"/>
      <c r="K476" s="869"/>
    </row>
    <row r="477" spans="1:11">
      <c r="A477" s="866"/>
      <c r="B477" s="839"/>
      <c r="C477" s="839"/>
      <c r="D477" s="839"/>
      <c r="E477" s="839"/>
      <c r="F477" s="867"/>
      <c r="G477" s="867"/>
      <c r="H477" s="868"/>
      <c r="I477" s="868"/>
      <c r="J477" s="868"/>
      <c r="K477" s="869"/>
    </row>
    <row r="478" spans="1:11">
      <c r="A478" s="866"/>
      <c r="B478" s="839"/>
      <c r="C478" s="839"/>
      <c r="D478" s="839"/>
      <c r="E478" s="839"/>
      <c r="F478" s="867"/>
      <c r="G478" s="867"/>
      <c r="H478" s="868"/>
      <c r="I478" s="868"/>
      <c r="J478" s="868"/>
      <c r="K478" s="869"/>
    </row>
    <row r="479" spans="1:11">
      <c r="A479" s="866"/>
      <c r="B479" s="839"/>
      <c r="C479" s="839"/>
      <c r="D479" s="839"/>
      <c r="E479" s="839"/>
      <c r="F479" s="867"/>
      <c r="G479" s="867"/>
      <c r="H479" s="868"/>
      <c r="I479" s="868"/>
      <c r="J479" s="868"/>
      <c r="K479" s="869"/>
    </row>
    <row r="480" spans="1:11">
      <c r="A480" s="866"/>
      <c r="B480" s="839"/>
      <c r="C480" s="839"/>
      <c r="D480" s="839"/>
      <c r="E480" s="839"/>
      <c r="F480" s="867"/>
      <c r="G480" s="867"/>
      <c r="H480" s="868"/>
      <c r="I480" s="868"/>
      <c r="J480" s="868"/>
      <c r="K480" s="869"/>
    </row>
    <row r="481" spans="1:11">
      <c r="A481" s="866"/>
      <c r="B481" s="839"/>
      <c r="C481" s="839"/>
      <c r="D481" s="839"/>
      <c r="E481" s="839"/>
      <c r="F481" s="867"/>
      <c r="G481" s="867"/>
      <c r="H481" s="868"/>
      <c r="I481" s="868"/>
      <c r="J481" s="868"/>
      <c r="K481" s="869"/>
    </row>
    <row r="482" spans="1:11">
      <c r="A482" s="866"/>
      <c r="B482" s="839"/>
      <c r="C482" s="839"/>
      <c r="D482" s="839"/>
      <c r="E482" s="839"/>
      <c r="F482" s="867"/>
      <c r="G482" s="867"/>
      <c r="H482" s="868"/>
      <c r="I482" s="868"/>
      <c r="J482" s="868"/>
      <c r="K482" s="869"/>
    </row>
    <row r="483" spans="1:11">
      <c r="A483" s="866"/>
      <c r="B483" s="839"/>
      <c r="C483" s="839"/>
      <c r="D483" s="839"/>
      <c r="E483" s="839"/>
      <c r="F483" s="867"/>
      <c r="G483" s="867"/>
      <c r="H483" s="868"/>
      <c r="I483" s="868"/>
      <c r="J483" s="868"/>
      <c r="K483" s="869"/>
    </row>
    <row r="484" spans="1:11">
      <c r="A484" s="866"/>
      <c r="B484" s="839"/>
      <c r="C484" s="839"/>
      <c r="D484" s="839"/>
      <c r="E484" s="839"/>
      <c r="F484" s="867"/>
      <c r="G484" s="867"/>
      <c r="H484" s="868"/>
      <c r="I484" s="868"/>
      <c r="J484" s="868"/>
      <c r="K484" s="869"/>
    </row>
    <row r="485" spans="1:11">
      <c r="A485" s="866"/>
      <c r="B485" s="839"/>
      <c r="C485" s="839"/>
      <c r="D485" s="839"/>
      <c r="E485" s="839"/>
      <c r="F485" s="867"/>
      <c r="G485" s="867"/>
      <c r="H485" s="868"/>
      <c r="I485" s="868"/>
      <c r="J485" s="868"/>
      <c r="K485" s="869"/>
    </row>
    <row r="486" spans="1:11">
      <c r="A486" s="866"/>
      <c r="B486" s="839"/>
      <c r="C486" s="839"/>
      <c r="D486" s="839"/>
      <c r="E486" s="839"/>
      <c r="F486" s="867"/>
      <c r="G486" s="867"/>
      <c r="H486" s="868"/>
      <c r="I486" s="868"/>
      <c r="J486" s="868"/>
      <c r="K486" s="869"/>
    </row>
    <row r="487" spans="1:11">
      <c r="A487" s="866"/>
      <c r="B487" s="839"/>
      <c r="C487" s="839"/>
      <c r="D487" s="839"/>
      <c r="E487" s="839"/>
      <c r="F487" s="867"/>
      <c r="G487" s="867"/>
      <c r="H487" s="868"/>
      <c r="I487" s="868"/>
      <c r="J487" s="868"/>
      <c r="K487" s="869"/>
    </row>
    <row r="488" spans="1:11">
      <c r="A488" s="866"/>
      <c r="B488" s="839"/>
      <c r="C488" s="839"/>
      <c r="D488" s="839"/>
      <c r="E488" s="839"/>
      <c r="F488" s="867"/>
      <c r="G488" s="867"/>
      <c r="H488" s="868"/>
      <c r="I488" s="868"/>
      <c r="J488" s="868"/>
      <c r="K488" s="869"/>
    </row>
    <row r="489" spans="1:11">
      <c r="A489" s="866"/>
      <c r="B489" s="839"/>
      <c r="C489" s="839"/>
      <c r="D489" s="839"/>
      <c r="E489" s="839"/>
      <c r="F489" s="867"/>
      <c r="G489" s="867"/>
      <c r="H489" s="868"/>
      <c r="I489" s="868"/>
      <c r="J489" s="868"/>
      <c r="K489" s="869"/>
    </row>
    <row r="490" spans="1:11">
      <c r="A490" s="866"/>
      <c r="B490" s="839"/>
      <c r="C490" s="839"/>
      <c r="D490" s="839"/>
      <c r="E490" s="839"/>
      <c r="F490" s="867"/>
      <c r="G490" s="867"/>
      <c r="H490" s="868"/>
      <c r="I490" s="868"/>
      <c r="J490" s="868"/>
      <c r="K490" s="869"/>
    </row>
    <row r="491" spans="1:11">
      <c r="A491" s="866"/>
      <c r="B491" s="839"/>
      <c r="C491" s="839"/>
      <c r="D491" s="839"/>
      <c r="E491" s="839"/>
      <c r="F491" s="867"/>
      <c r="G491" s="867"/>
      <c r="H491" s="868"/>
      <c r="I491" s="868"/>
      <c r="J491" s="868"/>
      <c r="K491" s="869"/>
    </row>
    <row r="492" spans="1:11">
      <c r="A492" s="870"/>
      <c r="B492" s="846"/>
      <c r="C492" s="846"/>
      <c r="D492" s="846"/>
      <c r="E492" s="846"/>
      <c r="F492" s="846"/>
      <c r="G492" s="846"/>
      <c r="H492" s="853"/>
      <c r="I492" s="853"/>
      <c r="J492" s="853"/>
      <c r="K492" s="853"/>
    </row>
    <row r="493" spans="1:11">
      <c r="A493" s="870"/>
      <c r="B493" s="846"/>
      <c r="C493" s="846"/>
      <c r="D493" s="846"/>
      <c r="E493" s="846"/>
      <c r="F493" s="846"/>
      <c r="G493" s="846"/>
      <c r="H493" s="853"/>
      <c r="I493" s="853"/>
      <c r="J493" s="853"/>
      <c r="K493" s="853"/>
    </row>
    <row r="494" spans="1:11">
      <c r="A494" s="870"/>
      <c r="B494" s="846"/>
      <c r="C494" s="846"/>
      <c r="D494" s="846"/>
      <c r="E494" s="846"/>
      <c r="F494" s="846"/>
      <c r="G494" s="846"/>
      <c r="H494" s="853"/>
      <c r="I494" s="853"/>
      <c r="J494" s="853"/>
      <c r="K494" s="853"/>
    </row>
    <row r="495" spans="1:11">
      <c r="A495" s="870"/>
      <c r="B495" s="846"/>
      <c r="C495" s="846"/>
      <c r="D495" s="846"/>
      <c r="E495" s="846"/>
      <c r="F495" s="846"/>
      <c r="G495" s="846"/>
      <c r="H495" s="853"/>
      <c r="I495" s="853"/>
      <c r="J495" s="853"/>
      <c r="K495" s="853"/>
    </row>
    <row r="496" spans="1:11">
      <c r="A496" s="870"/>
      <c r="B496" s="846"/>
      <c r="C496" s="846"/>
      <c r="D496" s="846"/>
      <c r="E496" s="846"/>
      <c r="F496" s="846"/>
      <c r="G496" s="846"/>
      <c r="H496" s="853"/>
      <c r="I496" s="853"/>
      <c r="J496" s="853"/>
      <c r="K496" s="853"/>
    </row>
    <row r="497" spans="1:11">
      <c r="A497" s="870"/>
      <c r="B497" s="846"/>
      <c r="C497" s="846"/>
      <c r="D497" s="846"/>
      <c r="E497" s="846"/>
      <c r="F497" s="846"/>
      <c r="G497" s="846"/>
      <c r="H497" s="853"/>
      <c r="I497" s="853"/>
      <c r="J497" s="853"/>
      <c r="K497" s="853"/>
    </row>
    <row r="498" spans="1:11">
      <c r="A498" s="870"/>
      <c r="B498" s="846"/>
      <c r="C498" s="846"/>
      <c r="D498" s="846"/>
      <c r="E498" s="846"/>
      <c r="F498" s="846"/>
      <c r="G498" s="846"/>
      <c r="H498" s="853"/>
      <c r="I498" s="853"/>
      <c r="J498" s="853"/>
      <c r="K498" s="853"/>
    </row>
    <row r="499" spans="1:11">
      <c r="A499" s="870"/>
      <c r="B499" s="846"/>
      <c r="C499" s="846"/>
      <c r="D499" s="846"/>
      <c r="E499" s="846"/>
      <c r="F499" s="846"/>
      <c r="G499" s="846"/>
      <c r="H499" s="853"/>
      <c r="I499" s="853"/>
      <c r="J499" s="853"/>
      <c r="K499" s="853"/>
    </row>
    <row r="500" spans="1:11" ht="13" thickBot="1"/>
    <row r="501" spans="1:11">
      <c r="A501" s="478"/>
      <c r="B501" s="479"/>
      <c r="C501" s="479"/>
      <c r="D501" s="479"/>
      <c r="E501" s="479"/>
      <c r="F501" s="480"/>
    </row>
    <row r="502" spans="1:11">
      <c r="A502" s="481" t="s">
        <v>724</v>
      </c>
      <c r="B502" s="482"/>
      <c r="C502" s="482"/>
      <c r="D502" s="483" t="s">
        <v>725</v>
      </c>
      <c r="E502" s="241"/>
      <c r="F502" s="484"/>
    </row>
    <row r="503" spans="1:11">
      <c r="A503" s="485"/>
      <c r="B503" s="482"/>
      <c r="C503" s="482"/>
      <c r="D503" s="482"/>
      <c r="E503" s="241"/>
      <c r="F503" s="484"/>
    </row>
    <row r="504" spans="1:11">
      <c r="A504" s="481" t="s">
        <v>726</v>
      </c>
      <c r="B504" s="482"/>
      <c r="C504" s="482"/>
      <c r="D504" s="483" t="s">
        <v>725</v>
      </c>
      <c r="E504" s="241"/>
      <c r="F504" s="484"/>
    </row>
    <row r="505" spans="1:11">
      <c r="A505" s="485"/>
      <c r="B505" s="482"/>
      <c r="C505" s="482"/>
      <c r="D505" s="482"/>
      <c r="E505" s="241"/>
      <c r="F505" s="484"/>
    </row>
    <row r="506" spans="1:11">
      <c r="A506" s="481" t="s">
        <v>727</v>
      </c>
      <c r="B506" s="482"/>
      <c r="C506" s="482"/>
      <c r="D506" s="486"/>
      <c r="E506" s="241"/>
      <c r="F506" s="484"/>
    </row>
    <row r="507" spans="1:11" ht="13" thickBot="1">
      <c r="A507" s="487"/>
      <c r="B507" s="488"/>
      <c r="C507" s="488"/>
      <c r="D507" s="488"/>
      <c r="E507" s="488"/>
      <c r="F507" s="489"/>
    </row>
  </sheetData>
  <mergeCells count="1">
    <mergeCell ref="I6:J6"/>
  </mergeCells>
  <pageMargins left="0.74803149606299213" right="0.74803149606299213" top="0.98425196850393704" bottom="0.98425196850393704" header="0.51181102362204722" footer="0.51181102362204722"/>
  <pageSetup paperSize="9" scale="69" orientation="landscape" r:id="rId1"/>
  <headerFooter alignWithMargins="0">
    <oddFooter>&amp;RRegulatory Accounts - M tables 2010-11 v1.2&amp;L&amp;1#&amp;"Arial"&amp;11&amp;K000000SW Internal Commercial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B713-2D0C-4424-B757-48C0D6338DD3}">
  <sheetPr codeName="Sheet20">
    <pageSetUpPr fitToPage="1"/>
  </sheetPr>
  <dimension ref="A1:J49"/>
  <sheetViews>
    <sheetView zoomScaleNormal="100" workbookViewId="0">
      <selection sqref="A1:XFD1048576"/>
    </sheetView>
  </sheetViews>
  <sheetFormatPr defaultColWidth="8.81640625" defaultRowHeight="12.5"/>
  <cols>
    <col min="1" max="1" width="5.81640625" style="1267" bestFit="1" customWidth="1"/>
    <col min="2" max="2" width="63.81640625" style="1266" bestFit="1" customWidth="1"/>
    <col min="3" max="3" width="17" style="1266" customWidth="1"/>
    <col min="4" max="4" width="7.81640625" style="1266" customWidth="1"/>
    <col min="5" max="5" width="8.81640625" style="1266" customWidth="1"/>
    <col min="6" max="6" width="6.81640625" style="1266" customWidth="1"/>
    <col min="7" max="8" width="10.7265625" style="1266" customWidth="1"/>
    <col min="9" max="16384" width="8.81640625" style="1266"/>
  </cols>
  <sheetData>
    <row r="1" spans="1:8" ht="15.5">
      <c r="A1" s="1214"/>
    </row>
    <row r="2" spans="1:8" ht="15.5">
      <c r="A2" s="1214"/>
    </row>
    <row r="3" spans="1:8" ht="15.5">
      <c r="A3" s="981" t="s">
        <v>14</v>
      </c>
    </row>
    <row r="4" spans="1:8" ht="15.5">
      <c r="A4" s="981" t="s">
        <v>931</v>
      </c>
    </row>
    <row r="5" spans="1:8" ht="15.5">
      <c r="A5" s="981" t="s">
        <v>912</v>
      </c>
    </row>
    <row r="6" spans="1:8" ht="16" thickBot="1">
      <c r="B6" s="1191"/>
      <c r="C6" s="1191"/>
      <c r="D6" s="1191"/>
      <c r="E6" s="1191"/>
      <c r="F6" s="1191"/>
    </row>
    <row r="7" spans="1:8" ht="15.65" customHeight="1">
      <c r="A7" s="1606" t="s">
        <v>15</v>
      </c>
      <c r="B7" s="1608" t="s">
        <v>16</v>
      </c>
      <c r="C7" s="1610" t="s">
        <v>809</v>
      </c>
      <c r="D7" s="1612" t="s">
        <v>17</v>
      </c>
      <c r="E7" s="1614" t="s">
        <v>762</v>
      </c>
      <c r="F7" s="1191"/>
      <c r="G7" s="1192" t="str">
        <f>reportminus1</f>
        <v>2020-21</v>
      </c>
      <c r="H7" s="1193" t="str">
        <f>reportyear</f>
        <v>2021-22</v>
      </c>
    </row>
    <row r="8" spans="1:8" ht="23.15" customHeight="1" thickBot="1">
      <c r="A8" s="1607"/>
      <c r="B8" s="1609"/>
      <c r="C8" s="1611"/>
      <c r="D8" s="1613"/>
      <c r="E8" s="1615"/>
      <c r="F8" s="1191"/>
      <c r="G8" s="1194" t="s">
        <v>20</v>
      </c>
      <c r="H8" s="1195" t="s">
        <v>20</v>
      </c>
    </row>
    <row r="9" spans="1:8" ht="16" thickBot="1">
      <c r="A9" s="1266"/>
      <c r="F9" s="1191"/>
    </row>
    <row r="10" spans="1:8" ht="12.65" customHeight="1">
      <c r="A10" s="1268" t="s">
        <v>137</v>
      </c>
      <c r="B10" s="1196" t="s">
        <v>22</v>
      </c>
      <c r="C10" s="1197" t="s">
        <v>744</v>
      </c>
      <c r="D10" s="1000" t="s">
        <v>23</v>
      </c>
      <c r="E10" s="1001" t="s">
        <v>36</v>
      </c>
      <c r="F10" s="1191"/>
      <c r="G10" s="1238">
        <f>+'M7'!I18</f>
        <v>1266.2349999999999</v>
      </c>
      <c r="H10" s="1239">
        <f>+'M7'!L18</f>
        <v>1285.3130000000001</v>
      </c>
    </row>
    <row r="11" spans="1:8" ht="25">
      <c r="A11" s="1269" t="s">
        <v>8</v>
      </c>
      <c r="B11" s="1200" t="s">
        <v>925</v>
      </c>
      <c r="C11" s="1199" t="s">
        <v>926</v>
      </c>
      <c r="D11" s="1460" t="s">
        <v>23</v>
      </c>
      <c r="E11" s="1461" t="s">
        <v>334</v>
      </c>
      <c r="G11" s="1462">
        <v>-447.86500000000001</v>
      </c>
      <c r="H11" s="1463">
        <f>'M3'!O19-'M3'!K19</f>
        <v>-412.42400000000004</v>
      </c>
    </row>
    <row r="12" spans="1:8" ht="12.65" customHeight="1">
      <c r="A12" s="1269" t="s">
        <v>138</v>
      </c>
      <c r="B12" s="1198" t="s">
        <v>924</v>
      </c>
      <c r="C12" s="1200" t="s">
        <v>763</v>
      </c>
      <c r="D12" s="984" t="s">
        <v>23</v>
      </c>
      <c r="E12" s="985" t="s">
        <v>334</v>
      </c>
      <c r="G12" s="991">
        <v>-131.251</v>
      </c>
      <c r="H12" s="1203">
        <f>'M3'!O20</f>
        <v>-132.97300000000001</v>
      </c>
    </row>
    <row r="13" spans="1:8" ht="12.65" customHeight="1">
      <c r="A13" s="1269" t="s">
        <v>139</v>
      </c>
      <c r="B13" s="1198" t="s">
        <v>645</v>
      </c>
      <c r="C13" s="1200" t="s">
        <v>763</v>
      </c>
      <c r="D13" s="984" t="s">
        <v>23</v>
      </c>
      <c r="E13" s="985" t="s">
        <v>334</v>
      </c>
      <c r="G13" s="991">
        <v>-151.155</v>
      </c>
      <c r="H13" s="1203">
        <f>'M3'!O21</f>
        <v>-169.72400000000002</v>
      </c>
    </row>
    <row r="14" spans="1:8" ht="12.65" customHeight="1">
      <c r="A14" s="1269" t="s">
        <v>140</v>
      </c>
      <c r="B14" s="1198" t="s">
        <v>745</v>
      </c>
      <c r="C14" s="1200" t="s">
        <v>763</v>
      </c>
      <c r="D14" s="984" t="s">
        <v>23</v>
      </c>
      <c r="E14" s="985" t="s">
        <v>334</v>
      </c>
      <c r="G14" s="991">
        <v>-303.31400000000002</v>
      </c>
      <c r="H14" s="1203">
        <f>'M3'!O23+'M3'!O24+'M3'!O25</f>
        <v>-299.59099999999995</v>
      </c>
    </row>
    <row r="15" spans="1:8" ht="12.65" customHeight="1">
      <c r="A15" s="1269" t="s">
        <v>141</v>
      </c>
      <c r="B15" s="1198" t="s">
        <v>31</v>
      </c>
      <c r="C15" s="1200" t="s">
        <v>747</v>
      </c>
      <c r="D15" s="984" t="s">
        <v>23</v>
      </c>
      <c r="E15" s="985" t="s">
        <v>334</v>
      </c>
      <c r="G15" s="991">
        <v>1.218</v>
      </c>
      <c r="H15" s="1203">
        <f>'M3'!O26</f>
        <v>1.5329999999999999</v>
      </c>
    </row>
    <row r="16" spans="1:8" ht="12.65" customHeight="1">
      <c r="A16" s="1269" t="s">
        <v>142</v>
      </c>
      <c r="B16" s="1198" t="s">
        <v>33</v>
      </c>
      <c r="C16" s="1202" t="s">
        <v>748</v>
      </c>
      <c r="D16" s="984" t="s">
        <v>23</v>
      </c>
      <c r="E16" s="985" t="s">
        <v>36</v>
      </c>
      <c r="F16" s="1191"/>
      <c r="G16" s="1201">
        <f>'M7'!I30</f>
        <v>0</v>
      </c>
      <c r="H16" s="1203">
        <f>'M7'!L30</f>
        <v>0</v>
      </c>
    </row>
    <row r="17" spans="1:10" ht="12.65" customHeight="1">
      <c r="A17" s="1269" t="s">
        <v>143</v>
      </c>
      <c r="B17" s="1198" t="s">
        <v>35</v>
      </c>
      <c r="C17" s="1200" t="s">
        <v>749</v>
      </c>
      <c r="D17" s="984" t="s">
        <v>23</v>
      </c>
      <c r="E17" s="985" t="s">
        <v>36</v>
      </c>
      <c r="F17" s="1191"/>
      <c r="G17" s="1201">
        <f>SUM(G10:G16)</f>
        <v>233.86799999999991</v>
      </c>
      <c r="H17" s="1203">
        <f>SUM(H10:H16)</f>
        <v>272.13400000000019</v>
      </c>
    </row>
    <row r="18" spans="1:10" ht="12.65" customHeight="1">
      <c r="A18" s="1269" t="s">
        <v>144</v>
      </c>
      <c r="B18" s="1198" t="s">
        <v>150</v>
      </c>
      <c r="C18" s="1202" t="s">
        <v>750</v>
      </c>
      <c r="D18" s="984" t="s">
        <v>23</v>
      </c>
      <c r="E18" s="985" t="s">
        <v>334</v>
      </c>
      <c r="G18" s="991">
        <v>2.3199999999999998</v>
      </c>
      <c r="H18" s="1203">
        <f>'M3'!O27</f>
        <v>3.41</v>
      </c>
    </row>
    <row r="19" spans="1:10" ht="12.65" customHeight="1">
      <c r="A19" s="1269" t="s">
        <v>146</v>
      </c>
      <c r="B19" s="1198" t="s">
        <v>153</v>
      </c>
      <c r="C19" s="1202" t="s">
        <v>752</v>
      </c>
      <c r="D19" s="984" t="s">
        <v>23</v>
      </c>
      <c r="E19" s="985" t="s">
        <v>334</v>
      </c>
      <c r="G19" s="991">
        <v>-159.37</v>
      </c>
      <c r="H19" s="1203">
        <f>'M3'!O31-'M3'!K31</f>
        <v>-156.82899999999998</v>
      </c>
    </row>
    <row r="20" spans="1:10" ht="12.65" customHeight="1">
      <c r="A20" s="1269" t="s">
        <v>147</v>
      </c>
      <c r="B20" s="1198" t="s">
        <v>157</v>
      </c>
      <c r="C20" s="1200" t="s">
        <v>753</v>
      </c>
      <c r="D20" s="984" t="s">
        <v>23</v>
      </c>
      <c r="E20" s="985" t="s">
        <v>36</v>
      </c>
      <c r="F20" s="1191"/>
      <c r="G20" s="1201">
        <f>SUM(G17:G19)</f>
        <v>76.817999999999898</v>
      </c>
      <c r="H20" s="1203">
        <f>SUM(H17:H19)</f>
        <v>118.71500000000023</v>
      </c>
    </row>
    <row r="21" spans="1:10" ht="12.65" customHeight="1">
      <c r="A21" s="1269" t="s">
        <v>148</v>
      </c>
      <c r="B21" s="1198" t="s">
        <v>42</v>
      </c>
      <c r="C21" s="1202" t="s">
        <v>754</v>
      </c>
      <c r="D21" s="984" t="s">
        <v>23</v>
      </c>
      <c r="E21" s="985" t="s">
        <v>116</v>
      </c>
      <c r="G21" s="991">
        <v>-8.2609999999999992</v>
      </c>
      <c r="H21" s="992">
        <v>-3.73</v>
      </c>
    </row>
    <row r="22" spans="1:10" ht="12.65" customHeight="1">
      <c r="A22" s="1269" t="s">
        <v>149</v>
      </c>
      <c r="B22" s="1198" t="s">
        <v>44</v>
      </c>
      <c r="C22" s="1200" t="s">
        <v>755</v>
      </c>
      <c r="D22" s="984" t="s">
        <v>23</v>
      </c>
      <c r="E22" s="985" t="s">
        <v>116</v>
      </c>
      <c r="G22" s="991">
        <v>-8.5630000000000006</v>
      </c>
      <c r="H22" s="992">
        <v>-175.02199999999999</v>
      </c>
    </row>
    <row r="23" spans="1:10" ht="12.65" customHeight="1">
      <c r="A23" s="1269" t="s">
        <v>151</v>
      </c>
      <c r="B23" s="1198" t="s">
        <v>158</v>
      </c>
      <c r="C23" s="1202" t="s">
        <v>756</v>
      </c>
      <c r="D23" s="984" t="s">
        <v>23</v>
      </c>
      <c r="E23" s="985" t="s">
        <v>36</v>
      </c>
      <c r="F23" s="1191"/>
      <c r="G23" s="1201">
        <f>SUM(G20:G22)</f>
        <v>59.9939999999999</v>
      </c>
      <c r="H23" s="1203">
        <f>SUM(H20:H22)</f>
        <v>-60.036999999999765</v>
      </c>
    </row>
    <row r="24" spans="1:10" ht="12.65" customHeight="1">
      <c r="A24" s="1269" t="s">
        <v>152</v>
      </c>
      <c r="B24" s="1198" t="s">
        <v>743</v>
      </c>
      <c r="C24" s="1200" t="s">
        <v>757</v>
      </c>
      <c r="D24" s="984" t="s">
        <v>23</v>
      </c>
      <c r="E24" s="985" t="s">
        <v>116</v>
      </c>
      <c r="F24" s="1191"/>
      <c r="G24" s="991"/>
      <c r="H24" s="992"/>
    </row>
    <row r="25" spans="1:10" ht="12.65" customHeight="1">
      <c r="A25" s="1269" t="s">
        <v>154</v>
      </c>
      <c r="B25" s="1198" t="s">
        <v>45</v>
      </c>
      <c r="C25" s="1202" t="s">
        <v>758</v>
      </c>
      <c r="D25" s="984" t="s">
        <v>23</v>
      </c>
      <c r="E25" s="985" t="s">
        <v>36</v>
      </c>
      <c r="F25" s="1191"/>
      <c r="G25" s="1201">
        <f>+G23+G24</f>
        <v>59.9939999999999</v>
      </c>
      <c r="H25" s="1203">
        <f>+H23+H24</f>
        <v>-60.036999999999765</v>
      </c>
    </row>
    <row r="26" spans="1:10" ht="12.65" customHeight="1">
      <c r="A26" s="1269" t="s">
        <v>155</v>
      </c>
      <c r="B26" s="1198" t="s">
        <v>46</v>
      </c>
      <c r="C26" s="1200" t="s">
        <v>759</v>
      </c>
      <c r="D26" s="984" t="s">
        <v>23</v>
      </c>
      <c r="E26" s="985" t="s">
        <v>116</v>
      </c>
      <c r="F26" s="1191"/>
      <c r="G26" s="991"/>
      <c r="H26" s="992"/>
    </row>
    <row r="27" spans="1:10" ht="12.65" customHeight="1" thickBot="1">
      <c r="A27" s="1270" t="s">
        <v>156</v>
      </c>
      <c r="B27" s="1204" t="s">
        <v>159</v>
      </c>
      <c r="C27" s="1205" t="s">
        <v>760</v>
      </c>
      <c r="D27" s="995" t="s">
        <v>23</v>
      </c>
      <c r="E27" s="996" t="s">
        <v>36</v>
      </c>
      <c r="F27" s="1191"/>
      <c r="G27" s="1206">
        <f>+G25+G26</f>
        <v>59.9939999999999</v>
      </c>
      <c r="H27" s="1207">
        <f>+H25+H26</f>
        <v>-60.036999999999765</v>
      </c>
      <c r="J27" s="1293"/>
    </row>
    <row r="28" spans="1:10" ht="15.5">
      <c r="A28" s="1271"/>
      <c r="B28" s="1209"/>
      <c r="C28" s="1209"/>
      <c r="D28" s="1209"/>
      <c r="E28" s="1209"/>
      <c r="F28" s="1191"/>
    </row>
    <row r="29" spans="1:10" ht="15.5">
      <c r="A29" s="981" t="s">
        <v>764</v>
      </c>
      <c r="F29" s="1191"/>
    </row>
    <row r="30" spans="1:10" ht="15.5">
      <c r="A30" s="981" t="s">
        <v>160</v>
      </c>
      <c r="F30" s="1191"/>
    </row>
    <row r="31" spans="1:10" ht="16" thickBot="1">
      <c r="A31" s="981"/>
      <c r="F31" s="1191"/>
    </row>
    <row r="32" spans="1:10" ht="15.5">
      <c r="A32" s="1606" t="s">
        <v>15</v>
      </c>
      <c r="B32" s="1608" t="s">
        <v>16</v>
      </c>
      <c r="C32" s="1610" t="s">
        <v>769</v>
      </c>
      <c r="D32" s="1612" t="s">
        <v>17</v>
      </c>
      <c r="E32" s="1614" t="s">
        <v>762</v>
      </c>
      <c r="F32" s="1191"/>
      <c r="G32" s="1192" t="str">
        <f>reportminus1</f>
        <v>2020-21</v>
      </c>
      <c r="H32" s="1193" t="str">
        <f>reportyear</f>
        <v>2021-22</v>
      </c>
    </row>
    <row r="33" spans="1:8" ht="22.5" customHeight="1" thickBot="1">
      <c r="A33" s="1607"/>
      <c r="B33" s="1609"/>
      <c r="C33" s="1611"/>
      <c r="D33" s="1613"/>
      <c r="E33" s="1615"/>
      <c r="F33" s="1191"/>
      <c r="G33" s="1194" t="s">
        <v>20</v>
      </c>
      <c r="H33" s="1195" t="s">
        <v>20</v>
      </c>
    </row>
    <row r="34" spans="1:8" ht="16" thickBot="1">
      <c r="A34" s="1210"/>
      <c r="B34" s="1272"/>
      <c r="C34" s="1211"/>
      <c r="D34" s="1211"/>
      <c r="E34" s="1212"/>
      <c r="F34" s="1191"/>
      <c r="G34" s="1213"/>
      <c r="H34" s="1213"/>
    </row>
    <row r="35" spans="1:8" ht="15.5">
      <c r="A35" s="1273" t="s">
        <v>771</v>
      </c>
      <c r="B35" s="1274" t="s">
        <v>45</v>
      </c>
      <c r="C35" s="1274" t="s">
        <v>765</v>
      </c>
      <c r="D35" s="1275" t="s">
        <v>23</v>
      </c>
      <c r="E35" s="1276" t="s">
        <v>36</v>
      </c>
      <c r="F35" s="1191"/>
      <c r="G35" s="1277">
        <f>+'M4 Stat'!G27</f>
        <v>59.9939999999999</v>
      </c>
      <c r="H35" s="1278">
        <f>+'M4 Stat'!H27</f>
        <v>-60.036999999999765</v>
      </c>
    </row>
    <row r="36" spans="1:8" ht="15.5">
      <c r="A36" s="1279" t="s">
        <v>772</v>
      </c>
      <c r="B36" s="1280" t="s">
        <v>161</v>
      </c>
      <c r="C36" s="1281" t="s">
        <v>766</v>
      </c>
      <c r="D36" s="1282" t="s">
        <v>23</v>
      </c>
      <c r="E36" s="1283" t="s">
        <v>116</v>
      </c>
      <c r="F36" s="1191"/>
      <c r="G36" s="1284">
        <v>29.998000000000001</v>
      </c>
      <c r="H36" s="1285">
        <v>158.41200000000001</v>
      </c>
    </row>
    <row r="37" spans="1:8">
      <c r="A37" s="1279" t="s">
        <v>773</v>
      </c>
      <c r="B37" s="1280" t="s">
        <v>162</v>
      </c>
      <c r="C37" s="1281" t="s">
        <v>767</v>
      </c>
      <c r="D37" s="1282" t="s">
        <v>23</v>
      </c>
      <c r="E37" s="985" t="s">
        <v>334</v>
      </c>
      <c r="G37" s="1284">
        <v>-24.239000000000001</v>
      </c>
      <c r="H37" s="1203">
        <f>'M3'!K36</f>
        <v>-20.259999999999994</v>
      </c>
    </row>
    <row r="38" spans="1:8" ht="15.5">
      <c r="A38" s="1279" t="s">
        <v>774</v>
      </c>
      <c r="B38" s="1280" t="s">
        <v>163</v>
      </c>
      <c r="C38" s="1281" t="s">
        <v>768</v>
      </c>
      <c r="D38" s="1282" t="s">
        <v>23</v>
      </c>
      <c r="E38" s="1283" t="s">
        <v>116</v>
      </c>
      <c r="F38" s="1191"/>
      <c r="G38" s="1284">
        <v>0</v>
      </c>
      <c r="H38" s="1285">
        <v>0</v>
      </c>
    </row>
    <row r="39" spans="1:8" ht="16" thickBot="1">
      <c r="A39" s="1286" t="s">
        <v>775</v>
      </c>
      <c r="B39" s="1287" t="s">
        <v>164</v>
      </c>
      <c r="C39" s="1288" t="s">
        <v>802</v>
      </c>
      <c r="D39" s="1289" t="s">
        <v>23</v>
      </c>
      <c r="E39" s="1290" t="s">
        <v>36</v>
      </c>
      <c r="F39" s="1191"/>
      <c r="G39" s="1291">
        <f>SUM(G35:G38)</f>
        <v>65.752999999999901</v>
      </c>
      <c r="H39" s="1292">
        <f>SUM(H35:H38)</f>
        <v>78.115000000000251</v>
      </c>
    </row>
    <row r="40" spans="1:8" ht="16" thickBot="1">
      <c r="A40" s="1266"/>
      <c r="F40" s="1191"/>
    </row>
    <row r="41" spans="1:8">
      <c r="A41" s="1177"/>
      <c r="B41" s="1178"/>
      <c r="C41" s="1178"/>
      <c r="D41" s="1178"/>
      <c r="E41" s="1178"/>
      <c r="F41" s="1179"/>
    </row>
    <row r="42" spans="1:8">
      <c r="A42" s="1180" t="s">
        <v>724</v>
      </c>
      <c r="B42" s="1181"/>
      <c r="C42" s="1181"/>
      <c r="D42" s="1182" t="s">
        <v>725</v>
      </c>
      <c r="E42" s="246"/>
      <c r="F42" s="1183"/>
    </row>
    <row r="43" spans="1:8">
      <c r="A43" s="1184"/>
      <c r="B43" s="1181"/>
      <c r="C43" s="1181"/>
      <c r="D43" s="1181"/>
      <c r="E43" s="246"/>
      <c r="F43" s="1183"/>
    </row>
    <row r="44" spans="1:8">
      <c r="A44" s="1180" t="s">
        <v>726</v>
      </c>
      <c r="B44" s="1181"/>
      <c r="C44" s="1181"/>
      <c r="D44" s="1182" t="s">
        <v>725</v>
      </c>
      <c r="E44" s="246"/>
      <c r="F44" s="1183"/>
    </row>
    <row r="45" spans="1:8">
      <c r="A45" s="1184"/>
      <c r="B45" s="1181"/>
      <c r="C45" s="1181"/>
      <c r="D45" s="1181"/>
      <c r="E45" s="246"/>
      <c r="F45" s="1183"/>
    </row>
    <row r="46" spans="1:8">
      <c r="A46" s="1180" t="s">
        <v>727</v>
      </c>
      <c r="B46" s="1181"/>
      <c r="C46" s="1181"/>
      <c r="D46" s="1185"/>
      <c r="E46" s="246"/>
      <c r="F46" s="1183"/>
    </row>
    <row r="47" spans="1:8" ht="13" thickBot="1">
      <c r="A47" s="1186"/>
      <c r="B47" s="1187"/>
      <c r="C47" s="1187"/>
      <c r="D47" s="1187"/>
      <c r="E47" s="1187"/>
      <c r="F47" s="1188"/>
    </row>
    <row r="48" spans="1:8" ht="15.5">
      <c r="F48" s="1191"/>
    </row>
    <row r="49" spans="6:6" ht="15.5">
      <c r="F49" s="1191"/>
    </row>
  </sheetData>
  <mergeCells count="10">
    <mergeCell ref="A32:A33"/>
    <mergeCell ref="B32:B33"/>
    <mergeCell ref="C32:C33"/>
    <mergeCell ref="D32:D33"/>
    <mergeCell ref="E32:E33"/>
    <mergeCell ref="A7:A8"/>
    <mergeCell ref="B7:B8"/>
    <mergeCell ref="C7:C8"/>
    <mergeCell ref="D7:D8"/>
    <mergeCell ref="E7:E8"/>
  </mergeCells>
  <pageMargins left="0.57999999999999996" right="0.6" top="0.98425196850393704" bottom="0.98425196850393704" header="0.51181102362204722" footer="0.51181102362204722"/>
  <pageSetup paperSize="9" scale="77" orientation="landscape" r:id="rId1"/>
  <headerFooter alignWithMargins="0">
    <oddFooter>&amp;RRegulatory Accounts - M tables 2010-11 v1.2&amp;L&amp;1#&amp;"Arial"&amp;11&amp;K000000SW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44"/>
  <sheetViews>
    <sheetView zoomScaleNormal="100" workbookViewId="0">
      <selection sqref="A1:XFD1048576"/>
    </sheetView>
  </sheetViews>
  <sheetFormatPr defaultColWidth="8.81640625" defaultRowHeight="12.5"/>
  <cols>
    <col min="1" max="1" width="9.7265625" style="11" customWidth="1"/>
    <col min="2" max="2" width="52.453125" style="16" customWidth="1"/>
    <col min="3" max="3" width="21.26953125" style="16" customWidth="1"/>
    <col min="4" max="4" width="6.81640625" style="16" customWidth="1"/>
    <col min="5" max="6" width="6.7265625" style="16" customWidth="1"/>
    <col min="7" max="8" width="10.7265625" style="16" customWidth="1"/>
    <col min="9" max="10" width="8.81640625" style="16"/>
    <col min="11" max="11" width="8.81640625" style="16" customWidth="1"/>
    <col min="12" max="12" width="8.81640625" style="16"/>
    <col min="13" max="15" width="8.81640625" style="16" customWidth="1"/>
    <col min="16" max="16384" width="8.81640625" style="16"/>
  </cols>
  <sheetData>
    <row r="1" spans="1:18" ht="15.5">
      <c r="A1" s="451" t="s">
        <v>728</v>
      </c>
    </row>
    <row r="3" spans="1:18" ht="15.5">
      <c r="A3" s="78" t="s">
        <v>14</v>
      </c>
    </row>
    <row r="4" spans="1:18" ht="15.5">
      <c r="A4" s="78" t="s">
        <v>640</v>
      </c>
    </row>
    <row r="5" spans="1:18" ht="16" thickBot="1">
      <c r="A5" s="452"/>
    </row>
    <row r="6" spans="1:18" ht="13">
      <c r="A6" s="1489" t="s">
        <v>661</v>
      </c>
      <c r="B6" s="1487" t="s">
        <v>16</v>
      </c>
      <c r="C6" s="445" t="s">
        <v>654</v>
      </c>
      <c r="D6" s="445" t="s">
        <v>17</v>
      </c>
      <c r="E6" s="1108" t="s">
        <v>18</v>
      </c>
      <c r="G6" s="1127" t="str">
        <f>reportminus1</f>
        <v>2020-21</v>
      </c>
      <c r="H6" s="1126" t="str">
        <f>reportyear</f>
        <v>2021-22</v>
      </c>
    </row>
    <row r="7" spans="1:18" ht="13.5" thickBot="1">
      <c r="A7" s="1490"/>
      <c r="B7" s="1488"/>
      <c r="C7" s="7" t="s">
        <v>655</v>
      </c>
      <c r="D7" s="7"/>
      <c r="E7" s="1109" t="s">
        <v>19</v>
      </c>
      <c r="G7" s="1131" t="s">
        <v>20</v>
      </c>
      <c r="H7" s="1132" t="s">
        <v>20</v>
      </c>
    </row>
    <row r="8" spans="1:18">
      <c r="A8" s="425" t="s">
        <v>604</v>
      </c>
      <c r="B8" s="454" t="s">
        <v>606</v>
      </c>
      <c r="C8" s="1106">
        <v>8.1199999999999992</v>
      </c>
      <c r="D8" s="456" t="s">
        <v>23</v>
      </c>
      <c r="E8" s="1107" t="s">
        <v>116</v>
      </c>
      <c r="G8" s="1161">
        <v>920.94600000000003</v>
      </c>
      <c r="H8" s="1162">
        <v>939.28800000000001</v>
      </c>
    </row>
    <row r="9" spans="1:18" ht="12.75" customHeight="1">
      <c r="A9" s="425" t="s">
        <v>605</v>
      </c>
      <c r="B9" s="458" t="s">
        <v>607</v>
      </c>
      <c r="C9" s="455">
        <v>8.17</v>
      </c>
      <c r="D9" s="456" t="s">
        <v>23</v>
      </c>
      <c r="E9" s="1107" t="s">
        <v>116</v>
      </c>
      <c r="G9" s="1128">
        <v>332.78100000000001</v>
      </c>
      <c r="H9" s="1123">
        <v>333.505</v>
      </c>
    </row>
    <row r="10" spans="1:18">
      <c r="A10" s="425" t="s">
        <v>25</v>
      </c>
      <c r="B10" s="458" t="s">
        <v>608</v>
      </c>
      <c r="C10" s="455">
        <v>8.18</v>
      </c>
      <c r="D10" s="456" t="s">
        <v>23</v>
      </c>
      <c r="E10" s="1107" t="s">
        <v>116</v>
      </c>
      <c r="G10" s="1128">
        <v>12.507999999999999</v>
      </c>
      <c r="H10" s="1123">
        <v>12.52</v>
      </c>
      <c r="K10" s="71"/>
    </row>
    <row r="11" spans="1:18">
      <c r="A11" s="425" t="s">
        <v>27</v>
      </c>
      <c r="B11" s="458" t="s">
        <v>648</v>
      </c>
      <c r="C11" s="455">
        <v>8.2799999999999994</v>
      </c>
      <c r="D11" s="456" t="s">
        <v>23</v>
      </c>
      <c r="E11" s="457" t="s">
        <v>334</v>
      </c>
      <c r="G11" s="1129">
        <f>SUM(G8:G10)</f>
        <v>1266.2350000000001</v>
      </c>
      <c r="H11" s="1124">
        <f>SUM(H8:H10)</f>
        <v>1285.3130000000001</v>
      </c>
    </row>
    <row r="12" spans="1:18">
      <c r="A12" s="425" t="s">
        <v>28</v>
      </c>
      <c r="B12" s="459" t="s">
        <v>609</v>
      </c>
      <c r="C12" s="455">
        <v>8.19</v>
      </c>
      <c r="D12" s="456" t="s">
        <v>23</v>
      </c>
      <c r="E12" s="1107" t="s">
        <v>116</v>
      </c>
      <c r="G12" s="1128">
        <v>16.809999999999999</v>
      </c>
      <c r="H12" s="1123">
        <v>19.030999999999999</v>
      </c>
      <c r="J12" s="71"/>
    </row>
    <row r="13" spans="1:18">
      <c r="A13" s="425" t="s">
        <v>29</v>
      </c>
      <c r="B13" s="459" t="s">
        <v>610</v>
      </c>
      <c r="C13" s="455">
        <v>8.1999999999999993</v>
      </c>
      <c r="D13" s="456" t="s">
        <v>23</v>
      </c>
      <c r="E13" s="1107" t="s">
        <v>116</v>
      </c>
      <c r="G13" s="1128">
        <v>2.488</v>
      </c>
      <c r="H13" s="1123">
        <v>3.8220000000000001</v>
      </c>
      <c r="M13" s="1320"/>
      <c r="N13" s="1321"/>
    </row>
    <row r="14" spans="1:18" ht="25">
      <c r="A14" s="425" t="s">
        <v>30</v>
      </c>
      <c r="B14" s="459" t="s">
        <v>649</v>
      </c>
      <c r="C14" s="455">
        <v>8.3000000000000007</v>
      </c>
      <c r="D14" s="456" t="s">
        <v>23</v>
      </c>
      <c r="E14" s="457" t="s">
        <v>36</v>
      </c>
      <c r="G14" s="1129">
        <f>SUM(G11:G13)</f>
        <v>1285.5330000000001</v>
      </c>
      <c r="H14" s="1124">
        <f>SUM(H11:H13)</f>
        <v>1308.1659999999999</v>
      </c>
    </row>
    <row r="15" spans="1:18">
      <c r="A15" s="425" t="s">
        <v>32</v>
      </c>
      <c r="B15" s="459" t="s">
        <v>658</v>
      </c>
      <c r="C15" s="455">
        <v>8.24</v>
      </c>
      <c r="D15" s="456" t="s">
        <v>23</v>
      </c>
      <c r="E15" s="1107" t="s">
        <v>116</v>
      </c>
      <c r="G15" s="1128">
        <v>219.55600000000001</v>
      </c>
      <c r="H15" s="1123">
        <v>235.16</v>
      </c>
      <c r="P15" s="1322"/>
      <c r="Q15" s="1322"/>
      <c r="R15" s="1322"/>
    </row>
    <row r="16" spans="1:18">
      <c r="A16" s="425" t="s">
        <v>34</v>
      </c>
      <c r="B16" s="459" t="s">
        <v>646</v>
      </c>
      <c r="C16" s="460">
        <v>8.31</v>
      </c>
      <c r="D16" s="456" t="s">
        <v>23</v>
      </c>
      <c r="E16" s="457" t="s">
        <v>36</v>
      </c>
      <c r="G16" s="1129">
        <f>G14+G15</f>
        <v>1505.0890000000002</v>
      </c>
      <c r="H16" s="1124">
        <f>H14+H15</f>
        <v>1543.326</v>
      </c>
    </row>
    <row r="17" spans="1:11">
      <c r="A17" s="425" t="s">
        <v>37</v>
      </c>
      <c r="B17" s="459" t="s">
        <v>24</v>
      </c>
      <c r="C17" s="460">
        <v>9.8000000000000007</v>
      </c>
      <c r="D17" s="456" t="s">
        <v>23</v>
      </c>
      <c r="E17" s="1107" t="s">
        <v>116</v>
      </c>
      <c r="G17" s="1128">
        <f>-447.865+54.488</f>
        <v>-393.37700000000001</v>
      </c>
      <c r="H17" s="1123">
        <v>-388.58300000000003</v>
      </c>
    </row>
    <row r="18" spans="1:11">
      <c r="A18" s="425" t="s">
        <v>39</v>
      </c>
      <c r="B18" s="458" t="s">
        <v>26</v>
      </c>
      <c r="C18" s="460">
        <v>9.15</v>
      </c>
      <c r="D18" s="456" t="s">
        <v>23</v>
      </c>
      <c r="E18" s="1107" t="s">
        <v>116</v>
      </c>
      <c r="G18" s="1128">
        <v>-170.43899999999999</v>
      </c>
      <c r="H18" s="1123">
        <v>-171.435</v>
      </c>
    </row>
    <row r="19" spans="1:11">
      <c r="A19" s="425" t="s">
        <v>40</v>
      </c>
      <c r="B19" s="458" t="s">
        <v>611</v>
      </c>
      <c r="C19" s="460">
        <v>12.8</v>
      </c>
      <c r="D19" s="456" t="s">
        <v>23</v>
      </c>
      <c r="E19" s="1107" t="s">
        <v>116</v>
      </c>
      <c r="G19" s="1128">
        <v>-159.00700000000001</v>
      </c>
      <c r="H19" s="1123">
        <v>-151.89400000000001</v>
      </c>
    </row>
    <row r="20" spans="1:11">
      <c r="A20" s="425" t="s">
        <v>41</v>
      </c>
      <c r="B20" s="458" t="s">
        <v>612</v>
      </c>
      <c r="C20" s="460">
        <v>9.17</v>
      </c>
      <c r="D20" s="456" t="s">
        <v>23</v>
      </c>
      <c r="E20" s="1107" t="s">
        <v>116</v>
      </c>
      <c r="G20" s="1128">
        <v>-23.866</v>
      </c>
      <c r="H20" s="1123">
        <v>-24.562000000000001</v>
      </c>
    </row>
    <row r="21" spans="1:11">
      <c r="A21" s="425" t="s">
        <v>43</v>
      </c>
      <c r="B21" s="458" t="s">
        <v>613</v>
      </c>
      <c r="C21" s="460"/>
      <c r="D21" s="456" t="s">
        <v>23</v>
      </c>
      <c r="E21" s="457" t="s">
        <v>36</v>
      </c>
      <c r="G21" s="1129">
        <f>SUM(G17:G20)</f>
        <v>-746.68900000000008</v>
      </c>
      <c r="H21" s="1124">
        <f>SUM(H17:H20)</f>
        <v>-736.47400000000005</v>
      </c>
    </row>
    <row r="22" spans="1:11">
      <c r="A22" s="425" t="s">
        <v>647</v>
      </c>
      <c r="B22" s="458" t="s">
        <v>659</v>
      </c>
      <c r="C22" s="460">
        <v>9.2799999999999994</v>
      </c>
      <c r="D22" s="456" t="s">
        <v>23</v>
      </c>
      <c r="E22" s="1107" t="s">
        <v>116</v>
      </c>
      <c r="G22" s="1128">
        <v>-142.83000000000001</v>
      </c>
      <c r="H22" s="1123">
        <v>-141.61099999999999</v>
      </c>
    </row>
    <row r="23" spans="1:11">
      <c r="A23" s="425" t="s">
        <v>650</v>
      </c>
      <c r="B23" s="458" t="s">
        <v>242</v>
      </c>
      <c r="C23" s="460">
        <v>9.2899999999999991</v>
      </c>
      <c r="D23" s="456" t="s">
        <v>23</v>
      </c>
      <c r="E23" s="1107" t="s">
        <v>116</v>
      </c>
      <c r="G23" s="1128">
        <v>-9.59</v>
      </c>
      <c r="H23" s="1123">
        <v>-14.629</v>
      </c>
    </row>
    <row r="24" spans="1:11">
      <c r="A24" s="425" t="s">
        <v>651</v>
      </c>
      <c r="B24" s="458" t="s">
        <v>614</v>
      </c>
      <c r="C24" s="460"/>
      <c r="D24" s="456" t="s">
        <v>23</v>
      </c>
      <c r="E24" s="457" t="s">
        <v>36</v>
      </c>
      <c r="G24" s="1129">
        <f>G16+SUM(G21:G23)</f>
        <v>605.98</v>
      </c>
      <c r="H24" s="1124">
        <f>H16+SUM(H21:H23)</f>
        <v>650.61199999999997</v>
      </c>
    </row>
    <row r="25" spans="1:11" ht="13" thickBot="1">
      <c r="A25" s="426" t="s">
        <v>652</v>
      </c>
      <c r="B25" s="461" t="s">
        <v>653</v>
      </c>
      <c r="C25" s="462"/>
      <c r="D25" s="463" t="s">
        <v>23</v>
      </c>
      <c r="E25" s="464" t="s">
        <v>36</v>
      </c>
      <c r="G25" s="1130">
        <f>G14+SUM(G21:G23)</f>
        <v>386.42399999999998</v>
      </c>
      <c r="H25" s="1125">
        <f>H14+SUM(H21:H23)</f>
        <v>415.45199999999988</v>
      </c>
      <c r="K25" s="1396"/>
    </row>
    <row r="26" spans="1:11" ht="13" thickBot="1">
      <c r="B26" s="465"/>
      <c r="C26" s="466"/>
      <c r="D26" s="89"/>
    </row>
    <row r="27" spans="1:11" ht="13.5" thickBot="1">
      <c r="A27" s="467"/>
      <c r="B27" s="424" t="s">
        <v>656</v>
      </c>
      <c r="C27" s="424"/>
      <c r="D27" s="424"/>
      <c r="E27" s="427"/>
    </row>
    <row r="28" spans="1:11" s="65" customFormat="1">
      <c r="A28" s="468">
        <v>1.19</v>
      </c>
      <c r="B28" s="458" t="s">
        <v>657</v>
      </c>
      <c r="C28" s="469"/>
      <c r="D28" s="82" t="s">
        <v>23</v>
      </c>
      <c r="E28" s="1107" t="s">
        <v>116</v>
      </c>
      <c r="F28" s="16"/>
      <c r="G28" s="1473"/>
      <c r="H28" s="1474">
        <v>-215</v>
      </c>
    </row>
    <row r="29" spans="1:11" s="65" customFormat="1">
      <c r="A29" s="470">
        <v>1.2</v>
      </c>
      <c r="B29" s="458" t="s">
        <v>922</v>
      </c>
      <c r="C29" s="469"/>
      <c r="D29" s="82" t="s">
        <v>23</v>
      </c>
      <c r="E29" s="1107" t="s">
        <v>116</v>
      </c>
      <c r="F29" s="16"/>
      <c r="G29" s="1475"/>
      <c r="H29" s="1476">
        <v>-30</v>
      </c>
      <c r="K29" s="1397"/>
    </row>
    <row r="30" spans="1:11" ht="13" thickBot="1">
      <c r="A30" s="471" t="s">
        <v>660</v>
      </c>
      <c r="B30" s="472" t="s">
        <v>212</v>
      </c>
      <c r="C30" s="473"/>
      <c r="D30" s="474" t="s">
        <v>23</v>
      </c>
      <c r="E30" s="1150" t="s">
        <v>116</v>
      </c>
      <c r="G30" s="1477"/>
      <c r="H30" s="1478">
        <v>-25</v>
      </c>
    </row>
    <row r="31" spans="1:11" ht="13" thickBot="1">
      <c r="B31" s="423"/>
      <c r="C31" s="466"/>
      <c r="D31" s="89"/>
    </row>
    <row r="32" spans="1:11" ht="13.5" thickBot="1">
      <c r="A32" s="467"/>
      <c r="B32" s="424" t="s">
        <v>664</v>
      </c>
      <c r="C32" s="424"/>
      <c r="D32" s="424"/>
      <c r="E32" s="427"/>
    </row>
    <row r="33" spans="1:8">
      <c r="A33" s="475">
        <v>1.22</v>
      </c>
      <c r="B33" s="458" t="s">
        <v>24</v>
      </c>
      <c r="C33" s="469"/>
      <c r="D33" s="1156" t="s">
        <v>23</v>
      </c>
      <c r="E33" s="1154" t="s">
        <v>713</v>
      </c>
      <c r="G33" s="1479">
        <f>G17</f>
        <v>-393.37700000000001</v>
      </c>
      <c r="H33" s="1480">
        <f>H17</f>
        <v>-388.58300000000003</v>
      </c>
    </row>
    <row r="34" spans="1:8" ht="37.5">
      <c r="A34" s="476">
        <v>1.23</v>
      </c>
      <c r="B34" s="458" t="s">
        <v>711</v>
      </c>
      <c r="C34" s="469"/>
      <c r="D34" s="1156" t="s">
        <v>23</v>
      </c>
      <c r="E34" s="1107" t="s">
        <v>116</v>
      </c>
      <c r="G34" s="1481">
        <v>-54.488</v>
      </c>
      <c r="H34" s="1482">
        <v>-53</v>
      </c>
    </row>
    <row r="35" spans="1:8" ht="25.5" thickBot="1">
      <c r="A35" s="426" t="s">
        <v>662</v>
      </c>
      <c r="B35" s="472" t="s">
        <v>663</v>
      </c>
      <c r="C35" s="462">
        <v>9.36</v>
      </c>
      <c r="D35" s="1157" t="s">
        <v>23</v>
      </c>
      <c r="E35" s="1155" t="s">
        <v>334</v>
      </c>
      <c r="G35" s="1360">
        <f>G33+G34</f>
        <v>-447.86500000000001</v>
      </c>
      <c r="H35" s="1130">
        <f>H33+H34</f>
        <v>-441.58300000000003</v>
      </c>
    </row>
    <row r="36" spans="1:8">
      <c r="B36" s="423"/>
      <c r="C36" s="466"/>
      <c r="D36" s="89"/>
    </row>
    <row r="37" spans="1:8" ht="13" thickBot="1">
      <c r="B37" s="423"/>
      <c r="C37" s="466"/>
      <c r="D37" s="89"/>
    </row>
    <row r="38" spans="1:8">
      <c r="A38" s="478"/>
      <c r="B38" s="479"/>
      <c r="C38" s="479"/>
      <c r="D38" s="479"/>
      <c r="E38" s="479"/>
      <c r="F38" s="479"/>
      <c r="G38" s="480"/>
    </row>
    <row r="39" spans="1:8">
      <c r="A39" s="481" t="s">
        <v>724</v>
      </c>
      <c r="B39" s="482"/>
      <c r="C39" s="482"/>
      <c r="D39" s="483" t="s">
        <v>725</v>
      </c>
      <c r="E39" s="241"/>
      <c r="F39" s="241"/>
      <c r="G39" s="484"/>
    </row>
    <row r="40" spans="1:8">
      <c r="A40" s="485"/>
      <c r="B40" s="482"/>
      <c r="C40" s="482"/>
      <c r="D40" s="482"/>
      <c r="E40" s="241"/>
      <c r="F40" s="241"/>
      <c r="G40" s="484"/>
    </row>
    <row r="41" spans="1:8">
      <c r="A41" s="481" t="s">
        <v>726</v>
      </c>
      <c r="B41" s="482"/>
      <c r="C41" s="482"/>
      <c r="D41" s="483" t="s">
        <v>725</v>
      </c>
      <c r="E41" s="241"/>
      <c r="F41" s="241"/>
      <c r="G41" s="484"/>
    </row>
    <row r="42" spans="1:8">
      <c r="A42" s="485"/>
      <c r="B42" s="482"/>
      <c r="C42" s="482"/>
      <c r="D42" s="482"/>
      <c r="E42" s="241"/>
      <c r="F42" s="241"/>
      <c r="G42" s="484"/>
    </row>
    <row r="43" spans="1:8">
      <c r="A43" s="481" t="s">
        <v>727</v>
      </c>
      <c r="B43" s="482"/>
      <c r="C43" s="482"/>
      <c r="D43" s="486"/>
      <c r="E43" s="241"/>
      <c r="F43" s="241"/>
      <c r="G43" s="484"/>
    </row>
    <row r="44" spans="1:8" ht="13" thickBot="1">
      <c r="A44" s="487"/>
      <c r="B44" s="488"/>
      <c r="C44" s="488"/>
      <c r="D44" s="488"/>
      <c r="E44" s="488"/>
      <c r="F44" s="488"/>
      <c r="G44" s="489"/>
    </row>
  </sheetData>
  <mergeCells count="2">
    <mergeCell ref="B6:B7"/>
    <mergeCell ref="A6:A7"/>
  </mergeCells>
  <phoneticPr fontId="0" type="noConversion"/>
  <pageMargins left="0.74803149606299213" right="0.74803149606299213" top="0.98425196850393704" bottom="0.98425196850393704" header="0.51181102362204722" footer="0.51181102362204722"/>
  <pageSetup paperSize="9" scale="56" orientation="landscape" r:id="rId1"/>
  <headerFooter>
    <oddFooter>&amp;RRegulatory Accounts - M tables 2010-11 v1.2&amp;L&amp;1#&amp;"Arial"&amp;11&amp;K000000SW Internal Commercial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2C64-25DA-4A17-AF73-DBF0EF565FB2}">
  <sheetPr codeName="Sheet21">
    <pageSetUpPr fitToPage="1"/>
  </sheetPr>
  <dimension ref="A1:T59"/>
  <sheetViews>
    <sheetView zoomScaleNormal="100" workbookViewId="0">
      <selection sqref="A1:XFD1048576"/>
    </sheetView>
  </sheetViews>
  <sheetFormatPr defaultColWidth="8.81640625" defaultRowHeight="12.5"/>
  <cols>
    <col min="1" max="1" width="8.54296875" style="1190" customWidth="1"/>
    <col min="2" max="2" width="52.453125" style="1189" bestFit="1" customWidth="1"/>
    <col min="3" max="3" width="17.453125" style="1189" customWidth="1"/>
    <col min="4" max="6" width="6.453125" style="1189" customWidth="1"/>
    <col min="7" max="7" width="10.81640625" style="1189" customWidth="1"/>
    <col min="8" max="8" width="10.7265625" style="1189" customWidth="1"/>
    <col min="9" max="9" width="8.81640625" style="1266"/>
    <col min="10" max="10" width="8.81640625" style="1266" customWidth="1"/>
    <col min="11" max="19" width="8.81640625" style="1266"/>
    <col min="20" max="16384" width="8.81640625" style="1189"/>
  </cols>
  <sheetData>
    <row r="1" spans="1:20" ht="15.5">
      <c r="A1" s="1214"/>
    </row>
    <row r="2" spans="1:20" ht="15.5">
      <c r="B2" s="1215"/>
      <c r="C2" s="1215"/>
      <c r="D2" s="1215"/>
      <c r="E2" s="1215"/>
      <c r="F2" s="1215"/>
    </row>
    <row r="3" spans="1:20" ht="15.5">
      <c r="A3" s="981" t="s">
        <v>14</v>
      </c>
      <c r="B3" s="1215"/>
      <c r="C3" s="1215"/>
      <c r="D3" s="1215"/>
      <c r="E3" s="1215"/>
      <c r="F3" s="1215"/>
    </row>
    <row r="4" spans="1:20" ht="15.5">
      <c r="A4" s="981" t="s">
        <v>932</v>
      </c>
    </row>
    <row r="5" spans="1:20" ht="15.5">
      <c r="A5" s="981" t="s">
        <v>913</v>
      </c>
    </row>
    <row r="6" spans="1:20" ht="16" thickBot="1">
      <c r="A6" s="981"/>
    </row>
    <row r="7" spans="1:20" ht="13">
      <c r="A7" s="1216" t="s">
        <v>15</v>
      </c>
      <c r="B7" s="1217" t="s">
        <v>16</v>
      </c>
      <c r="C7" s="1610" t="s">
        <v>809</v>
      </c>
      <c r="D7" s="1218" t="s">
        <v>17</v>
      </c>
      <c r="E7" s="1219" t="s">
        <v>18</v>
      </c>
      <c r="G7" s="1220" t="str">
        <f>reportminus1</f>
        <v>2020-21</v>
      </c>
      <c r="H7" s="1221" t="str">
        <f>reportyear</f>
        <v>2021-22</v>
      </c>
    </row>
    <row r="8" spans="1:20" ht="27" customHeight="1" thickBot="1">
      <c r="A8" s="1222"/>
      <c r="B8" s="1223"/>
      <c r="C8" s="1611"/>
      <c r="D8" s="1224"/>
      <c r="E8" s="1225" t="s">
        <v>19</v>
      </c>
      <c r="G8" s="1194" t="s">
        <v>20</v>
      </c>
      <c r="H8" s="1195" t="s">
        <v>20</v>
      </c>
    </row>
    <row r="9" spans="1:20" ht="13.5" thickBot="1">
      <c r="A9" s="1226"/>
      <c r="B9" s="1227"/>
      <c r="C9" s="1211"/>
      <c r="D9" s="1211"/>
      <c r="E9" s="1212"/>
    </row>
    <row r="10" spans="1:20" ht="12.75" customHeight="1" thickBot="1">
      <c r="A10" s="1228"/>
      <c r="B10" s="1229" t="s">
        <v>47</v>
      </c>
      <c r="C10" s="1229"/>
      <c r="D10" s="1229"/>
      <c r="E10" s="1230"/>
      <c r="T10" s="1266"/>
    </row>
    <row r="11" spans="1:20" ht="13" thickBot="1">
      <c r="A11" s="1231" t="s">
        <v>166</v>
      </c>
      <c r="B11" s="1204" t="s">
        <v>167</v>
      </c>
      <c r="C11" s="1205" t="s">
        <v>933</v>
      </c>
      <c r="D11" s="995" t="s">
        <v>23</v>
      </c>
      <c r="E11" s="996" t="s">
        <v>116</v>
      </c>
      <c r="G11" s="1232">
        <v>6524.701</v>
      </c>
      <c r="H11" s="1233">
        <v>6785.6880000000001</v>
      </c>
      <c r="I11" s="1293"/>
      <c r="T11" s="1266"/>
    </row>
    <row r="12" spans="1:20" ht="13" thickBot="1">
      <c r="A12" s="1189"/>
      <c r="T12" s="1266"/>
    </row>
    <row r="13" spans="1:20" ht="13.5" thickBot="1">
      <c r="A13" s="1234"/>
      <c r="B13" s="1235" t="s">
        <v>170</v>
      </c>
      <c r="C13" s="1229"/>
      <c r="D13" s="1229"/>
      <c r="E13" s="1230"/>
      <c r="T13" s="1266"/>
    </row>
    <row r="14" spans="1:20">
      <c r="A14" s="1236" t="s">
        <v>168</v>
      </c>
      <c r="B14" s="1237" t="s">
        <v>172</v>
      </c>
      <c r="C14" s="1202" t="s">
        <v>779</v>
      </c>
      <c r="D14" s="984" t="s">
        <v>23</v>
      </c>
      <c r="E14" s="985" t="s">
        <v>36</v>
      </c>
      <c r="G14" s="1238">
        <f>+'M11'!F27</f>
        <v>-219.35399999999998</v>
      </c>
      <c r="H14" s="1239">
        <f>+'M11'!G27+'M11'!G32</f>
        <v>-260.63799999999992</v>
      </c>
      <c r="T14" s="1266"/>
    </row>
    <row r="15" spans="1:20">
      <c r="A15" s="1236" t="s">
        <v>169</v>
      </c>
      <c r="B15" s="1240" t="s">
        <v>174</v>
      </c>
      <c r="C15" s="1202" t="s">
        <v>780</v>
      </c>
      <c r="D15" s="984" t="s">
        <v>23</v>
      </c>
      <c r="E15" s="985" t="s">
        <v>116</v>
      </c>
      <c r="G15" s="991">
        <v>28.906000000000006</v>
      </c>
      <c r="H15" s="992">
        <v>21.096</v>
      </c>
      <c r="I15" s="1293"/>
      <c r="T15" s="1266"/>
    </row>
    <row r="16" spans="1:20">
      <c r="A16" s="1236" t="s">
        <v>171</v>
      </c>
      <c r="B16" s="1240" t="s">
        <v>64</v>
      </c>
      <c r="C16" s="1202" t="s">
        <v>781</v>
      </c>
      <c r="D16" s="984" t="s">
        <v>23</v>
      </c>
      <c r="E16" s="985" t="s">
        <v>116</v>
      </c>
      <c r="G16" s="991">
        <v>399.8</v>
      </c>
      <c r="H16" s="992">
        <v>494.8</v>
      </c>
      <c r="I16" s="1293"/>
      <c r="T16" s="1266"/>
    </row>
    <row r="17" spans="1:20">
      <c r="A17" s="1236" t="s">
        <v>173</v>
      </c>
      <c r="B17" s="1240" t="s">
        <v>74</v>
      </c>
      <c r="C17" s="1202" t="s">
        <v>782</v>
      </c>
      <c r="D17" s="984" t="s">
        <v>23</v>
      </c>
      <c r="E17" s="985" t="s">
        <v>116</v>
      </c>
      <c r="G17" s="991">
        <v>0</v>
      </c>
      <c r="H17" s="992">
        <v>0</v>
      </c>
      <c r="I17" s="1293"/>
      <c r="T17" s="1266"/>
    </row>
    <row r="18" spans="1:20" ht="12.75" customHeight="1" thickBot="1">
      <c r="A18" s="1241" t="s">
        <v>175</v>
      </c>
      <c r="B18" s="1242" t="s">
        <v>178</v>
      </c>
      <c r="C18" s="1205" t="s">
        <v>783</v>
      </c>
      <c r="D18" s="995" t="s">
        <v>23</v>
      </c>
      <c r="E18" s="996" t="s">
        <v>36</v>
      </c>
      <c r="G18" s="1206">
        <f>SUM(G11:G17)</f>
        <v>6734.0529999999999</v>
      </c>
      <c r="H18" s="1207">
        <f>SUM(H11:H17)</f>
        <v>7040.9459999999999</v>
      </c>
      <c r="I18" s="1293"/>
      <c r="T18" s="1266"/>
    </row>
    <row r="19" spans="1:20" ht="12.75" customHeight="1" thickBot="1">
      <c r="A19" s="1189"/>
      <c r="T19" s="1266"/>
    </row>
    <row r="20" spans="1:20" ht="12.75" customHeight="1" thickBot="1">
      <c r="A20" s="1243"/>
      <c r="B20" s="1235" t="s">
        <v>179</v>
      </c>
      <c r="C20" s="1229"/>
      <c r="D20" s="1229"/>
      <c r="E20" s="1230"/>
      <c r="T20" s="1266"/>
    </row>
    <row r="21" spans="1:20" ht="12.75" customHeight="1">
      <c r="A21" s="1236" t="s">
        <v>176</v>
      </c>
      <c r="B21" s="1244" t="s">
        <v>181</v>
      </c>
      <c r="C21" s="1202" t="s">
        <v>784</v>
      </c>
      <c r="D21" s="984" t="s">
        <v>23</v>
      </c>
      <c r="E21" s="985" t="s">
        <v>116</v>
      </c>
      <c r="G21" s="1245">
        <v>0</v>
      </c>
      <c r="H21" s="1246">
        <v>0</v>
      </c>
      <c r="T21" s="1266"/>
    </row>
    <row r="22" spans="1:20" ht="12.75" customHeight="1">
      <c r="A22" s="1236" t="s">
        <v>177</v>
      </c>
      <c r="B22" s="1240" t="s">
        <v>51</v>
      </c>
      <c r="C22" s="1202" t="s">
        <v>785</v>
      </c>
      <c r="D22" s="984" t="s">
        <v>23</v>
      </c>
      <c r="E22" s="985" t="s">
        <v>116</v>
      </c>
      <c r="G22" s="991">
        <v>0</v>
      </c>
      <c r="H22" s="992">
        <v>0</v>
      </c>
      <c r="T22" s="1266"/>
    </row>
    <row r="23" spans="1:20" ht="12.75" customHeight="1">
      <c r="A23" s="1236" t="s">
        <v>180</v>
      </c>
      <c r="B23" s="1240" t="s">
        <v>53</v>
      </c>
      <c r="C23" s="1202" t="s">
        <v>786</v>
      </c>
      <c r="D23" s="984" t="s">
        <v>23</v>
      </c>
      <c r="E23" s="985" t="s">
        <v>116</v>
      </c>
      <c r="G23" s="991">
        <v>37.643000000000001</v>
      </c>
      <c r="H23" s="992">
        <v>37.637999999999998</v>
      </c>
      <c r="I23" s="1293"/>
      <c r="T23" s="1266"/>
    </row>
    <row r="24" spans="1:20" ht="12.75" customHeight="1">
      <c r="A24" s="1236" t="s">
        <v>9</v>
      </c>
      <c r="B24" s="1240" t="s">
        <v>82</v>
      </c>
      <c r="C24" s="1202" t="s">
        <v>787</v>
      </c>
      <c r="D24" s="984" t="s">
        <v>23</v>
      </c>
      <c r="E24" s="985" t="s">
        <v>116</v>
      </c>
      <c r="G24" s="991">
        <v>3.117</v>
      </c>
      <c r="H24" s="992">
        <v>11.683999999999999</v>
      </c>
      <c r="I24" s="1293"/>
      <c r="T24" s="1266"/>
    </row>
    <row r="25" spans="1:20" ht="12.75" customHeight="1">
      <c r="A25" s="1236" t="s">
        <v>10</v>
      </c>
      <c r="B25" s="1240" t="s">
        <v>84</v>
      </c>
      <c r="C25" s="1202" t="s">
        <v>788</v>
      </c>
      <c r="D25" s="984" t="s">
        <v>23</v>
      </c>
      <c r="E25" s="985" t="s">
        <v>116</v>
      </c>
      <c r="G25" s="991">
        <v>0</v>
      </c>
      <c r="H25" s="992">
        <v>0</v>
      </c>
      <c r="T25" s="1266"/>
    </row>
    <row r="26" spans="1:20" ht="12.75" customHeight="1" thickBot="1">
      <c r="A26" s="1241" t="s">
        <v>182</v>
      </c>
      <c r="B26" s="1242" t="s">
        <v>186</v>
      </c>
      <c r="C26" s="1205" t="s">
        <v>789</v>
      </c>
      <c r="D26" s="995" t="s">
        <v>23</v>
      </c>
      <c r="E26" s="996" t="s">
        <v>36</v>
      </c>
      <c r="G26" s="1206">
        <f>SUM(G21:G25)</f>
        <v>40.76</v>
      </c>
      <c r="H26" s="1207">
        <f>SUM(H21:H25)</f>
        <v>49.321999999999996</v>
      </c>
      <c r="I26" s="1293"/>
      <c r="T26" s="1266"/>
    </row>
    <row r="27" spans="1:20" ht="12.75" customHeight="1" thickBot="1">
      <c r="A27" s="1247"/>
      <c r="B27" s="1247"/>
      <c r="C27" s="1247"/>
      <c r="D27" s="1247"/>
      <c r="E27" s="1247"/>
      <c r="G27" s="1247"/>
      <c r="H27" s="1247"/>
      <c r="T27" s="1266"/>
    </row>
    <row r="28" spans="1:20" ht="12.75" customHeight="1" thickBot="1">
      <c r="A28" s="1243"/>
      <c r="B28" s="1235" t="s">
        <v>187</v>
      </c>
      <c r="C28" s="1229"/>
      <c r="D28" s="1229"/>
      <c r="E28" s="1230"/>
      <c r="T28" s="1266"/>
    </row>
    <row r="29" spans="1:20" ht="12.75" customHeight="1">
      <c r="A29" s="1236" t="s">
        <v>183</v>
      </c>
      <c r="B29" s="1240" t="s">
        <v>181</v>
      </c>
      <c r="C29" s="1202" t="s">
        <v>790</v>
      </c>
      <c r="D29" s="984" t="s">
        <v>23</v>
      </c>
      <c r="E29" s="985" t="s">
        <v>36</v>
      </c>
      <c r="G29" s="1238">
        <f>'M5'!G29</f>
        <v>0</v>
      </c>
      <c r="H29" s="1239">
        <f>'M5'!H29</f>
        <v>0</v>
      </c>
      <c r="T29" s="1266"/>
    </row>
    <row r="30" spans="1:20" ht="12.75" customHeight="1">
      <c r="A30" s="1236" t="s">
        <v>184</v>
      </c>
      <c r="B30" s="1240" t="s">
        <v>190</v>
      </c>
      <c r="C30" s="1202" t="s">
        <v>791</v>
      </c>
      <c r="D30" s="984" t="s">
        <v>23</v>
      </c>
      <c r="E30" s="985" t="s">
        <v>36</v>
      </c>
      <c r="G30" s="1201">
        <f>'M11'!F28</f>
        <v>-61.3</v>
      </c>
      <c r="H30" s="1203">
        <f>'M11'!G28</f>
        <v>-65.900000000000006</v>
      </c>
      <c r="I30" s="1293"/>
      <c r="T30" s="1266"/>
    </row>
    <row r="31" spans="1:20" ht="12.75" customHeight="1" thickBot="1">
      <c r="A31" s="1241" t="s">
        <v>185</v>
      </c>
      <c r="B31" s="1242" t="s">
        <v>192</v>
      </c>
      <c r="C31" s="1205" t="s">
        <v>792</v>
      </c>
      <c r="D31" s="995" t="s">
        <v>23</v>
      </c>
      <c r="E31" s="996" t="s">
        <v>36</v>
      </c>
      <c r="G31" s="1206">
        <f>SUM(G29:G30)</f>
        <v>-61.3</v>
      </c>
      <c r="H31" s="1207">
        <f>SUM(H29:H30)</f>
        <v>-65.900000000000006</v>
      </c>
      <c r="I31" s="1293"/>
      <c r="T31" s="1266"/>
    </row>
    <row r="32" spans="1:20" ht="12.75" customHeight="1" thickBot="1">
      <c r="A32" s="1189"/>
      <c r="T32" s="1266"/>
    </row>
    <row r="33" spans="1:20" ht="12.75" customHeight="1" thickBot="1">
      <c r="A33" s="1248"/>
      <c r="B33" s="1235" t="s">
        <v>193</v>
      </c>
      <c r="C33" s="1229"/>
      <c r="D33" s="1229"/>
      <c r="E33" s="1230"/>
      <c r="T33" s="1266"/>
    </row>
    <row r="34" spans="1:20" ht="12.75" customHeight="1">
      <c r="A34" s="1249" t="s">
        <v>188</v>
      </c>
      <c r="B34" s="1237" t="s">
        <v>98</v>
      </c>
      <c r="C34" s="1202" t="s">
        <v>793</v>
      </c>
      <c r="D34" s="984" t="s">
        <v>23</v>
      </c>
      <c r="E34" s="985" t="s">
        <v>116</v>
      </c>
      <c r="G34" s="1245">
        <v>-474.79899999999998</v>
      </c>
      <c r="H34" s="1246">
        <v>-649.822</v>
      </c>
      <c r="I34" s="1293"/>
      <c r="Q34" s="1293"/>
      <c r="T34" s="1266"/>
    </row>
    <row r="35" spans="1:20" ht="12.75" customHeight="1">
      <c r="A35" s="1249" t="s">
        <v>189</v>
      </c>
      <c r="B35" s="1240" t="s">
        <v>196</v>
      </c>
      <c r="C35" s="1202" t="s">
        <v>794</v>
      </c>
      <c r="D35" s="984" t="s">
        <v>23</v>
      </c>
      <c r="E35" s="985" t="s">
        <v>116</v>
      </c>
      <c r="G35" s="991">
        <v>-169.37899999999999</v>
      </c>
      <c r="H35" s="992">
        <v>-32.182000000000002</v>
      </c>
      <c r="I35" s="1293"/>
      <c r="T35" s="1266"/>
    </row>
    <row r="36" spans="1:20" ht="12.75" customHeight="1">
      <c r="A36" s="1249" t="s">
        <v>191</v>
      </c>
      <c r="B36" s="1240" t="s">
        <v>104</v>
      </c>
      <c r="C36" s="1202" t="s">
        <v>795</v>
      </c>
      <c r="D36" s="984" t="s">
        <v>23</v>
      </c>
      <c r="E36" s="985" t="s">
        <v>116</v>
      </c>
      <c r="G36" s="991">
        <v>-21.844999999999999</v>
      </c>
      <c r="H36" s="992">
        <v>-25.062999999999999</v>
      </c>
      <c r="I36" s="1293"/>
      <c r="K36" s="1293"/>
      <c r="T36" s="1266"/>
    </row>
    <row r="37" spans="1:20" ht="12.75" customHeight="1">
      <c r="A37" s="1249" t="s">
        <v>194</v>
      </c>
      <c r="B37" s="1240" t="s">
        <v>199</v>
      </c>
      <c r="C37" s="1202" t="s">
        <v>796</v>
      </c>
      <c r="D37" s="984" t="s">
        <v>23</v>
      </c>
      <c r="E37" s="985" t="s">
        <v>36</v>
      </c>
      <c r="G37" s="1250">
        <f>SUM(G34:G36)</f>
        <v>-666.02300000000002</v>
      </c>
      <c r="H37" s="1251">
        <f>SUM(H34:H36)</f>
        <v>-707.06700000000001</v>
      </c>
      <c r="I37" s="1293"/>
      <c r="T37" s="1266"/>
    </row>
    <row r="38" spans="1:20" ht="12.75" customHeight="1" thickBot="1">
      <c r="A38" s="1231" t="s">
        <v>195</v>
      </c>
      <c r="B38" s="1204" t="s">
        <v>201</v>
      </c>
      <c r="C38" s="1205" t="s">
        <v>797</v>
      </c>
      <c r="D38" s="995" t="s">
        <v>23</v>
      </c>
      <c r="E38" s="996" t="s">
        <v>36</v>
      </c>
      <c r="G38" s="1206">
        <f>+G18+G26+G31+G37</f>
        <v>6047.49</v>
      </c>
      <c r="H38" s="1207">
        <f>+H18+H26+H31+H37</f>
        <v>6317.3010000000004</v>
      </c>
      <c r="I38" s="1293"/>
      <c r="T38" s="1266"/>
    </row>
    <row r="39" spans="1:20" ht="13.5" thickBot="1">
      <c r="A39" s="1208"/>
      <c r="B39" s="1252"/>
      <c r="D39" s="1252"/>
      <c r="E39" s="1252"/>
      <c r="G39" s="1252"/>
      <c r="H39" s="1252"/>
      <c r="T39" s="1266"/>
    </row>
    <row r="40" spans="1:20" ht="13.5" thickBot="1">
      <c r="A40" s="1228"/>
      <c r="B40" s="1229" t="s">
        <v>107</v>
      </c>
      <c r="C40" s="1229"/>
      <c r="D40" s="1229"/>
      <c r="E40" s="1230"/>
      <c r="G40" s="1253"/>
      <c r="H40" s="1253"/>
      <c r="T40" s="1266"/>
    </row>
    <row r="41" spans="1:20">
      <c r="A41" s="1249" t="s">
        <v>197</v>
      </c>
      <c r="B41" s="1240" t="s">
        <v>203</v>
      </c>
      <c r="C41" s="1202" t="s">
        <v>798</v>
      </c>
      <c r="D41" s="984" t="s">
        <v>23</v>
      </c>
      <c r="E41" s="985" t="s">
        <v>116</v>
      </c>
      <c r="G41" s="1245">
        <v>4148.4269999999997</v>
      </c>
      <c r="H41" s="1246">
        <v>4383.5870000000004</v>
      </c>
      <c r="I41" s="1293"/>
      <c r="T41" s="1266"/>
    </row>
    <row r="42" spans="1:20">
      <c r="A42" s="1249" t="s">
        <v>198</v>
      </c>
      <c r="B42" s="1240" t="s">
        <v>935</v>
      </c>
      <c r="C42" s="1202" t="s">
        <v>934</v>
      </c>
      <c r="D42" s="984" t="s">
        <v>23</v>
      </c>
      <c r="E42" s="985" t="s">
        <v>116</v>
      </c>
      <c r="G42" s="1261">
        <v>256.56700000000001</v>
      </c>
      <c r="H42" s="1262">
        <v>233.32300000000001</v>
      </c>
      <c r="I42" s="1293"/>
      <c r="K42" s="1293"/>
      <c r="T42" s="1266"/>
    </row>
    <row r="43" spans="1:20">
      <c r="A43" s="1249" t="s">
        <v>200</v>
      </c>
      <c r="B43" s="1240" t="s">
        <v>776</v>
      </c>
      <c r="C43" s="1202" t="s">
        <v>799</v>
      </c>
      <c r="D43" s="984" t="s">
        <v>23</v>
      </c>
      <c r="E43" s="985" t="s">
        <v>116</v>
      </c>
      <c r="G43" s="991">
        <v>1509.066</v>
      </c>
      <c r="H43" s="992">
        <v>1566.961</v>
      </c>
      <c r="J43" s="1293"/>
      <c r="N43" s="1293"/>
      <c r="Q43" s="1293"/>
      <c r="T43" s="1266"/>
    </row>
    <row r="44" spans="1:20">
      <c r="A44" s="1249" t="s">
        <v>202</v>
      </c>
      <c r="B44" s="1240" t="s">
        <v>113</v>
      </c>
      <c r="C44" s="1202" t="s">
        <v>800</v>
      </c>
      <c r="D44" s="984" t="s">
        <v>23</v>
      </c>
      <c r="E44" s="985" t="s">
        <v>116</v>
      </c>
      <c r="G44" s="991">
        <v>133.43</v>
      </c>
      <c r="H44" s="992">
        <v>133.43</v>
      </c>
      <c r="I44" s="1293"/>
      <c r="T44" s="1266"/>
    </row>
    <row r="45" spans="1:20" ht="12.75" customHeight="1" thickBot="1">
      <c r="A45" s="1231" t="s">
        <v>204</v>
      </c>
      <c r="B45" s="1204" t="s">
        <v>205</v>
      </c>
      <c r="C45" s="1205" t="s">
        <v>801</v>
      </c>
      <c r="D45" s="995" t="s">
        <v>23</v>
      </c>
      <c r="E45" s="996" t="s">
        <v>36</v>
      </c>
      <c r="G45" s="1206">
        <f>SUM(G41:G44)</f>
        <v>6047.49</v>
      </c>
      <c r="H45" s="1207">
        <f>SUM(H41:H44)</f>
        <v>6317.3010000000013</v>
      </c>
      <c r="I45" s="1293"/>
      <c r="T45" s="1266"/>
    </row>
    <row r="46" spans="1:20" ht="13.5" thickBot="1">
      <c r="A46" s="1208"/>
      <c r="B46" s="1209"/>
      <c r="C46" s="1209"/>
      <c r="D46" s="1209"/>
      <c r="E46" s="1209"/>
      <c r="T46" s="1266"/>
    </row>
    <row r="47" spans="1:20" ht="13">
      <c r="A47" s="478"/>
      <c r="B47" s="479"/>
      <c r="C47" s="479"/>
      <c r="D47" s="479"/>
      <c r="E47" s="479"/>
      <c r="F47" s="479"/>
      <c r="G47" s="480"/>
      <c r="H47" s="1255"/>
      <c r="I47" s="1293"/>
      <c r="J47" s="1293"/>
      <c r="T47" s="1266"/>
    </row>
    <row r="48" spans="1:20" ht="13">
      <c r="A48" s="481" t="s">
        <v>724</v>
      </c>
      <c r="B48" s="482"/>
      <c r="C48" s="482"/>
      <c r="D48" s="483" t="s">
        <v>725</v>
      </c>
      <c r="E48" s="241"/>
      <c r="F48" s="241"/>
      <c r="G48" s="484"/>
      <c r="H48" s="1255"/>
      <c r="T48" s="1266"/>
    </row>
    <row r="49" spans="1:20" ht="13">
      <c r="A49" s="485"/>
      <c r="B49" s="482"/>
      <c r="C49" s="482"/>
      <c r="D49" s="482"/>
      <c r="E49" s="241"/>
      <c r="F49" s="241"/>
      <c r="G49" s="484"/>
      <c r="H49" s="1254"/>
      <c r="T49" s="1266"/>
    </row>
    <row r="50" spans="1:20" ht="13">
      <c r="A50" s="481" t="s">
        <v>726</v>
      </c>
      <c r="B50" s="482"/>
      <c r="C50" s="482"/>
      <c r="D50" s="483" t="s">
        <v>725</v>
      </c>
      <c r="E50" s="241"/>
      <c r="F50" s="241"/>
      <c r="G50" s="484"/>
      <c r="H50" s="1254"/>
      <c r="T50" s="1266"/>
    </row>
    <row r="51" spans="1:20" ht="13">
      <c r="A51" s="485"/>
      <c r="B51" s="482"/>
      <c r="C51" s="482"/>
      <c r="D51" s="482"/>
      <c r="E51" s="241"/>
      <c r="F51" s="241"/>
      <c r="G51" s="484"/>
      <c r="H51" s="1254"/>
      <c r="T51" s="1266"/>
    </row>
    <row r="52" spans="1:20" ht="13">
      <c r="A52" s="481" t="s">
        <v>727</v>
      </c>
      <c r="B52" s="482"/>
      <c r="C52" s="482"/>
      <c r="D52" s="486"/>
      <c r="E52" s="241"/>
      <c r="F52" s="241"/>
      <c r="G52" s="484"/>
      <c r="H52" s="1254"/>
    </row>
    <row r="53" spans="1:20" ht="13.5" thickBot="1">
      <c r="A53" s="487"/>
      <c r="B53" s="488"/>
      <c r="C53" s="488"/>
      <c r="D53" s="488"/>
      <c r="E53" s="488"/>
      <c r="F53" s="488"/>
      <c r="G53" s="489"/>
      <c r="H53" s="1254"/>
    </row>
    <row r="54" spans="1:20" ht="13">
      <c r="G54" s="1254"/>
      <c r="H54" s="1254"/>
    </row>
    <row r="55" spans="1:20" ht="13">
      <c r="A55" s="1208"/>
      <c r="G55" s="1254"/>
      <c r="H55" s="1254"/>
    </row>
    <row r="56" spans="1:20" ht="13">
      <c r="G56" s="1254"/>
      <c r="H56" s="1255"/>
      <c r="I56" s="1255"/>
      <c r="J56" s="1293"/>
    </row>
    <row r="57" spans="1:20" ht="13">
      <c r="G57" s="1254"/>
      <c r="H57" s="1255"/>
    </row>
    <row r="58" spans="1:20" ht="13">
      <c r="A58" s="1256"/>
      <c r="G58" s="1254"/>
      <c r="H58" s="1255"/>
    </row>
    <row r="59" spans="1:20" ht="13">
      <c r="G59" s="1254"/>
      <c r="H59" s="1254"/>
    </row>
  </sheetData>
  <mergeCells count="1">
    <mergeCell ref="C7:C8"/>
  </mergeCells>
  <pageMargins left="0.74803149606299213" right="0.74803149606299213" top="0.79" bottom="0.79" header="0.51181102362204722" footer="0.51181102362204722"/>
  <pageSetup paperSize="9" scale="80" orientation="landscape" r:id="rId1"/>
  <headerFooter alignWithMargins="0">
    <oddFooter>&amp;RRegulatory Accounts - M tables 2010-11 v1.2&amp;L&amp;1#&amp;"Arial"&amp;11&amp;K000000SW Internal Commercial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0189-B47B-4F6E-A3C5-7D30FB796C59}">
  <sheetPr codeName="Sheet23">
    <pageSetUpPr fitToPage="1"/>
  </sheetPr>
  <dimension ref="A1:G31"/>
  <sheetViews>
    <sheetView zoomScaleNormal="100" workbookViewId="0">
      <selection sqref="A1:XFD1048576"/>
    </sheetView>
  </sheetViews>
  <sheetFormatPr defaultColWidth="8.81640625" defaultRowHeight="12.5"/>
  <cols>
    <col min="1" max="1" width="5.453125" customWidth="1"/>
    <col min="2" max="2" width="55.7265625" customWidth="1"/>
    <col min="3" max="5" width="6.453125" customWidth="1"/>
    <col min="6" max="6" width="9.7265625" customWidth="1"/>
    <col min="7" max="7" width="9.26953125" bestFit="1" customWidth="1"/>
    <col min="8" max="9" width="9.1796875" customWidth="1"/>
    <col min="10" max="13" width="9" bestFit="1" customWidth="1"/>
  </cols>
  <sheetData>
    <row r="1" spans="1:7">
      <c r="A1" s="79"/>
    </row>
    <row r="2" spans="1:7" ht="15.5">
      <c r="A2" s="78" t="s">
        <v>14</v>
      </c>
    </row>
    <row r="3" spans="1:7" ht="15.5">
      <c r="A3" s="78" t="s">
        <v>240</v>
      </c>
    </row>
    <row r="4" spans="1:7" ht="15.5">
      <c r="A4" s="78" t="s">
        <v>207</v>
      </c>
    </row>
    <row r="5" spans="1:7" ht="13" thickBot="1"/>
    <row r="6" spans="1:7" ht="13">
      <c r="A6" s="1489" t="s">
        <v>15</v>
      </c>
      <c r="B6" s="1487" t="s">
        <v>16</v>
      </c>
      <c r="C6" s="1618" t="s">
        <v>17</v>
      </c>
      <c r="D6" s="1620" t="s">
        <v>762</v>
      </c>
      <c r="F6" s="911" t="str">
        <f>reportminus1</f>
        <v>2020-21</v>
      </c>
      <c r="G6" s="885" t="str">
        <f>reportyear</f>
        <v>2021-22</v>
      </c>
    </row>
    <row r="7" spans="1:7" ht="13.5" thickBot="1">
      <c r="A7" s="1616"/>
      <c r="B7" s="1617"/>
      <c r="C7" s="1619"/>
      <c r="D7" s="1621"/>
      <c r="F7" s="516" t="s">
        <v>20</v>
      </c>
      <c r="G7" s="517" t="s">
        <v>20</v>
      </c>
    </row>
    <row r="8" spans="1:7" ht="13" thickBot="1"/>
    <row r="9" spans="1:7">
      <c r="A9" s="950"/>
      <c r="B9" s="951" t="s">
        <v>241</v>
      </c>
      <c r="C9" s="883" t="s">
        <v>23</v>
      </c>
      <c r="D9" s="596" t="s">
        <v>36</v>
      </c>
      <c r="F9" s="960">
        <f>+'M6'!G19</f>
        <v>573.77499999999986</v>
      </c>
      <c r="G9" s="961">
        <f>+'M6'!H19</f>
        <v>602.61</v>
      </c>
    </row>
    <row r="10" spans="1:7">
      <c r="A10" s="952"/>
      <c r="B10" s="9" t="s">
        <v>242</v>
      </c>
      <c r="C10" s="74" t="s">
        <v>23</v>
      </c>
      <c r="D10" s="513" t="s">
        <v>36</v>
      </c>
      <c r="F10" s="962">
        <f>+'M6'!G29</f>
        <v>-9.59</v>
      </c>
      <c r="G10" s="963">
        <f>+'M6'!H29</f>
        <v>-14.629</v>
      </c>
    </row>
    <row r="11" spans="1:7">
      <c r="A11" s="952"/>
      <c r="B11" s="9" t="s">
        <v>217</v>
      </c>
      <c r="C11" s="74" t="s">
        <v>23</v>
      </c>
      <c r="D11" s="513" t="s">
        <v>36</v>
      </c>
      <c r="F11" s="962">
        <f>+'M6'!G22</f>
        <v>0.21099999999999999</v>
      </c>
      <c r="G11" s="963">
        <f>+'M6'!H22</f>
        <v>8.0000000000000002E-3</v>
      </c>
    </row>
    <row r="12" spans="1:7">
      <c r="A12" s="952"/>
      <c r="B12" s="49" t="s">
        <v>909</v>
      </c>
      <c r="C12" s="74" t="s">
        <v>23</v>
      </c>
      <c r="D12" s="513" t="s">
        <v>36</v>
      </c>
      <c r="F12" s="962">
        <f>+'M6'!G23</f>
        <v>-144.148</v>
      </c>
      <c r="G12" s="963">
        <f>+'M6'!H23</f>
        <v>-142.21600000000001</v>
      </c>
    </row>
    <row r="13" spans="1:7" ht="13.5" thickBot="1">
      <c r="A13" s="953"/>
      <c r="B13" s="954" t="s">
        <v>243</v>
      </c>
      <c r="C13" s="503" t="s">
        <v>23</v>
      </c>
      <c r="D13" s="504" t="s">
        <v>36</v>
      </c>
      <c r="F13" s="964">
        <f>SUM(F9:F12)</f>
        <v>420.24799999999982</v>
      </c>
      <c r="G13" s="965">
        <f>SUM(G9:G12)</f>
        <v>445.77300000000002</v>
      </c>
    </row>
    <row r="14" spans="1:7" ht="13" thickBot="1">
      <c r="F14" s="959"/>
      <c r="G14" s="959"/>
    </row>
    <row r="15" spans="1:7" ht="13" thickBot="1">
      <c r="A15" s="955"/>
      <c r="B15" s="1103" t="s">
        <v>227</v>
      </c>
      <c r="C15" s="933" t="s">
        <v>23</v>
      </c>
      <c r="D15" s="934" t="s">
        <v>36</v>
      </c>
      <c r="F15" s="966">
        <f>-'M6'!G33-'M6'!G34</f>
        <v>0</v>
      </c>
      <c r="G15" s="967">
        <f>-'M6'!H33-'M6'!H34</f>
        <v>267.24599999999998</v>
      </c>
    </row>
    <row r="16" spans="1:7" ht="13" thickBot="1">
      <c r="F16" s="959"/>
      <c r="G16" s="959"/>
    </row>
    <row r="17" spans="1:7" ht="13.5" thickBot="1">
      <c r="A17" s="955"/>
      <c r="B17" s="956" t="s">
        <v>667</v>
      </c>
      <c r="C17" s="933" t="s">
        <v>23</v>
      </c>
      <c r="D17" s="934" t="s">
        <v>36</v>
      </c>
      <c r="F17" s="968">
        <f>SUM(F13:F15)</f>
        <v>420.24799999999982</v>
      </c>
      <c r="G17" s="969">
        <f>SUM(G13:G15)</f>
        <v>713.01900000000001</v>
      </c>
    </row>
    <row r="18" spans="1:7" ht="13" thickBot="1">
      <c r="F18" s="959"/>
      <c r="G18" s="959"/>
    </row>
    <row r="19" spans="1:7">
      <c r="A19" s="950"/>
      <c r="B19" s="951" t="s">
        <v>244</v>
      </c>
      <c r="C19" s="883" t="s">
        <v>23</v>
      </c>
      <c r="D19" s="596" t="s">
        <v>36</v>
      </c>
      <c r="F19" s="960">
        <f>+'M5'!G15+'M5'!G16</f>
        <v>428.70600000000002</v>
      </c>
      <c r="G19" s="961">
        <f>+'M5'!H15+'M5'!H16</f>
        <v>515.89599999999996</v>
      </c>
    </row>
    <row r="20" spans="1:7">
      <c r="A20" s="952"/>
      <c r="B20" s="9" t="s">
        <v>109</v>
      </c>
      <c r="C20" s="74" t="s">
        <v>23</v>
      </c>
      <c r="D20" s="513" t="s">
        <v>36</v>
      </c>
      <c r="F20" s="962">
        <f>-'M5'!G41</f>
        <v>-4148.4269999999997</v>
      </c>
      <c r="G20" s="963">
        <f>-'M5'!H41</f>
        <v>-4383.5870000000004</v>
      </c>
    </row>
    <row r="21" spans="1:7">
      <c r="A21" s="952"/>
      <c r="B21" s="49" t="s">
        <v>910</v>
      </c>
      <c r="C21" s="74" t="s">
        <v>23</v>
      </c>
      <c r="D21" s="513" t="s">
        <v>36</v>
      </c>
      <c r="F21" s="962">
        <f>+'M5'!G21+'M5'!G29</f>
        <v>0</v>
      </c>
      <c r="G21" s="963">
        <f>+'M5'!H21+'M5'!H29</f>
        <v>0</v>
      </c>
    </row>
    <row r="22" spans="1:7">
      <c r="A22" s="952"/>
      <c r="B22" s="9" t="s">
        <v>245</v>
      </c>
      <c r="C22" s="74" t="s">
        <v>23</v>
      </c>
      <c r="D22" s="513" t="s">
        <v>36</v>
      </c>
      <c r="F22" s="962">
        <f>SUM(F19:F21)</f>
        <v>-3719.7209999999995</v>
      </c>
      <c r="G22" s="963">
        <f>SUM(G19:G21)</f>
        <v>-3867.6910000000007</v>
      </c>
    </row>
    <row r="23" spans="1:7">
      <c r="A23" s="952"/>
      <c r="B23" s="9" t="s">
        <v>246</v>
      </c>
      <c r="C23" s="74" t="s">
        <v>23</v>
      </c>
      <c r="D23" s="513" t="s">
        <v>36</v>
      </c>
      <c r="F23" s="962">
        <f>'M5'!G35</f>
        <v>0</v>
      </c>
      <c r="G23" s="963">
        <f>'M5'!H35</f>
        <v>0</v>
      </c>
    </row>
    <row r="24" spans="1:7" ht="13.5" thickBot="1">
      <c r="A24" s="953"/>
      <c r="B24" s="954" t="s">
        <v>247</v>
      </c>
      <c r="C24" s="503" t="s">
        <v>23</v>
      </c>
      <c r="D24" s="504" t="s">
        <v>36</v>
      </c>
      <c r="F24" s="964">
        <f>SUM(F22:F23)</f>
        <v>-3719.7209999999995</v>
      </c>
      <c r="G24" s="965">
        <f>SUM(G22:G23)</f>
        <v>-3867.6910000000007</v>
      </c>
    </row>
    <row r="25" spans="1:7" ht="13" thickBot="1"/>
    <row r="26" spans="1:7" ht="13.5" thickBot="1">
      <c r="A26" s="1104"/>
      <c r="B26" s="506" t="s">
        <v>248</v>
      </c>
      <c r="C26" s="506"/>
      <c r="D26" s="507"/>
    </row>
    <row r="27" spans="1:7" ht="13">
      <c r="A27" s="976"/>
      <c r="B27" s="138" t="s">
        <v>249</v>
      </c>
      <c r="C27" s="48" t="s">
        <v>250</v>
      </c>
      <c r="D27" s="920" t="s">
        <v>36</v>
      </c>
      <c r="F27" s="1464">
        <f>ROUND(F13/-F24,3)</f>
        <v>0.113</v>
      </c>
      <c r="G27" s="1465">
        <f>ROUND(G13/-G24,3)</f>
        <v>0.115</v>
      </c>
    </row>
    <row r="28" spans="1:7" ht="13">
      <c r="A28" s="976"/>
      <c r="B28" s="138" t="s">
        <v>251</v>
      </c>
      <c r="C28" s="10" t="s">
        <v>250</v>
      </c>
      <c r="D28" s="513" t="s">
        <v>36</v>
      </c>
      <c r="F28" s="1466">
        <f>ROUND(SUM(F9:F11)/-F12,1)</f>
        <v>3.9</v>
      </c>
      <c r="G28" s="1467">
        <f>ROUND(SUM(G9:G11)/-G12,1)</f>
        <v>4.0999999999999996</v>
      </c>
    </row>
    <row r="29" spans="1:7" ht="13.5" thickBot="1">
      <c r="A29" s="977"/>
      <c r="B29" s="957" t="s">
        <v>252</v>
      </c>
      <c r="C29" s="958" t="s">
        <v>250</v>
      </c>
      <c r="D29" s="504" t="s">
        <v>36</v>
      </c>
      <c r="F29" s="1468">
        <f>ROUND((F17-F12)/-F12,1)</f>
        <v>3.9</v>
      </c>
      <c r="G29" s="1469">
        <f>ROUND((G17-G12)/-G12,1)</f>
        <v>6</v>
      </c>
    </row>
    <row r="30" spans="1:7">
      <c r="B30" s="144"/>
    </row>
    <row r="31" spans="1:7">
      <c r="A31" s="422"/>
    </row>
  </sheetData>
  <mergeCells count="4">
    <mergeCell ref="A6:A7"/>
    <mergeCell ref="B6:B7"/>
    <mergeCell ref="C6:C7"/>
    <mergeCell ref="D6:D7"/>
  </mergeCells>
  <pageMargins left="0.75" right="0.75" top="1" bottom="1" header="0.5" footer="0.5"/>
  <pageSetup paperSize="9" orientation="landscape" r:id="rId1"/>
  <headerFooter alignWithMargins="0">
    <oddFooter>&amp;L&amp;1#&amp;"Arial"&amp;11&amp;K000000SW Internal Commercial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B2:D15"/>
  <sheetViews>
    <sheetView zoomScaleNormal="100" workbookViewId="0">
      <selection sqref="A1:XFD1048576"/>
    </sheetView>
  </sheetViews>
  <sheetFormatPr defaultColWidth="8.81640625" defaultRowHeight="12.5"/>
  <cols>
    <col min="1" max="1" width="3.7265625" customWidth="1"/>
    <col min="2" max="2" width="22.7265625" bestFit="1" customWidth="1"/>
    <col min="3" max="3" width="9.81640625" bestFit="1" customWidth="1"/>
  </cols>
  <sheetData>
    <row r="2" spans="2:4">
      <c r="B2" s="16" t="s">
        <v>546</v>
      </c>
      <c r="C2" s="65" t="s">
        <v>550</v>
      </c>
      <c r="D2" s="16"/>
    </row>
    <row r="3" spans="2:4">
      <c r="B3" s="16" t="s">
        <v>547</v>
      </c>
      <c r="C3" s="65" t="s">
        <v>552</v>
      </c>
      <c r="D3" s="16"/>
    </row>
    <row r="4" spans="2:4">
      <c r="B4" s="16" t="s">
        <v>548</v>
      </c>
      <c r="C4" s="143" t="s">
        <v>534</v>
      </c>
      <c r="D4" s="16"/>
    </row>
    <row r="5" spans="2:4">
      <c r="B5" s="16" t="s">
        <v>549</v>
      </c>
      <c r="C5" s="143" t="s">
        <v>555</v>
      </c>
      <c r="D5" s="16"/>
    </row>
    <row r="6" spans="2:4">
      <c r="B6" s="16" t="s">
        <v>551</v>
      </c>
      <c r="C6" s="65" t="s">
        <v>557</v>
      </c>
      <c r="D6" s="16"/>
    </row>
    <row r="7" spans="2:4">
      <c r="B7" s="16" t="s">
        <v>553</v>
      </c>
      <c r="C7" s="143" t="s">
        <v>559</v>
      </c>
      <c r="D7" s="16"/>
    </row>
    <row r="8" spans="2:4">
      <c r="B8" s="16" t="s">
        <v>554</v>
      </c>
      <c r="C8" s="143" t="s">
        <v>561</v>
      </c>
      <c r="D8" s="16"/>
    </row>
    <row r="9" spans="2:4">
      <c r="B9" s="16" t="s">
        <v>556</v>
      </c>
      <c r="C9" s="233" t="s">
        <v>563</v>
      </c>
      <c r="D9" s="16"/>
    </row>
    <row r="10" spans="2:4">
      <c r="B10" s="16" t="s">
        <v>558</v>
      </c>
      <c r="C10" s="233" t="s">
        <v>584</v>
      </c>
      <c r="D10" s="16"/>
    </row>
    <row r="11" spans="2:4">
      <c r="B11" s="16" t="s">
        <v>560</v>
      </c>
      <c r="C11" s="233" t="s">
        <v>603</v>
      </c>
      <c r="D11" s="16"/>
    </row>
    <row r="12" spans="2:4">
      <c r="B12" s="16" t="s">
        <v>562</v>
      </c>
      <c r="C12" s="233" t="s">
        <v>641</v>
      </c>
    </row>
    <row r="13" spans="2:4">
      <c r="C13" s="233"/>
    </row>
    <row r="15" spans="2:4">
      <c r="B15" s="16" t="s">
        <v>921</v>
      </c>
      <c r="C15" s="1133" t="s">
        <v>920</v>
      </c>
    </row>
  </sheetData>
  <phoneticPr fontId="0" type="noConversion"/>
  <pageMargins left="0.7" right="0.7" top="0.75" bottom="0.75" header="0.3" footer="0.3"/>
  <pageSetup paperSize="8" orientation="landscape" r:id="rId1"/>
  <headerFooter>
    <oddFooter>&amp;RRegulatory Accounts - M tables 2010-11 v1.2&amp;L&amp;1#&amp;"Arial"&amp;11&amp;K000000SW Internal Commercial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60"/>
  <sheetViews>
    <sheetView workbookViewId="0">
      <selection sqref="A1:XFD1048576"/>
    </sheetView>
  </sheetViews>
  <sheetFormatPr defaultColWidth="8.81640625" defaultRowHeight="12.5"/>
  <cols>
    <col min="1" max="1" width="5.7265625" style="79" customWidth="1"/>
    <col min="2" max="2" width="50.453125" style="16" customWidth="1"/>
    <col min="3" max="3" width="6.7265625" style="16" bestFit="1" customWidth="1"/>
    <col min="4" max="4" width="10.08984375" style="16" customWidth="1"/>
    <col min="5" max="5" width="6.7265625" style="16" customWidth="1"/>
    <col min="6" max="7" width="10.7265625" style="16" customWidth="1"/>
    <col min="8" max="16384" width="8.81640625" style="16"/>
  </cols>
  <sheetData>
    <row r="1" spans="1:9" ht="15.5">
      <c r="A1" s="490"/>
    </row>
    <row r="2" spans="1:9" ht="15.5">
      <c r="A2" s="490"/>
    </row>
    <row r="3" spans="1:9" ht="15.5">
      <c r="A3" s="78" t="s">
        <v>14</v>
      </c>
      <c r="B3" s="83"/>
      <c r="C3" s="83"/>
      <c r="D3" s="83"/>
      <c r="E3" s="83"/>
    </row>
    <row r="4" spans="1:9" ht="15.5">
      <c r="A4" s="78" t="s">
        <v>911</v>
      </c>
    </row>
    <row r="5" spans="1:9" ht="16" thickBot="1">
      <c r="B5" s="491"/>
      <c r="C5" s="491"/>
      <c r="D5" s="491"/>
    </row>
    <row r="6" spans="1:9" ht="13">
      <c r="A6" s="498" t="s">
        <v>15</v>
      </c>
      <c r="B6" s="444" t="s">
        <v>16</v>
      </c>
      <c r="C6" s="445" t="s">
        <v>17</v>
      </c>
      <c r="D6" s="446" t="s">
        <v>18</v>
      </c>
      <c r="F6" s="1121" t="str">
        <f>reportminus1</f>
        <v>2020-21</v>
      </c>
      <c r="G6" s="1127" t="str">
        <f>reportyear</f>
        <v>2021-22</v>
      </c>
    </row>
    <row r="7" spans="1:9" s="12" customFormat="1" ht="13.5" thickBot="1">
      <c r="A7" s="499"/>
      <c r="B7" s="448"/>
      <c r="C7" s="449"/>
      <c r="D7" s="450" t="s">
        <v>19</v>
      </c>
      <c r="E7" s="16"/>
      <c r="F7" s="516" t="s">
        <v>20</v>
      </c>
      <c r="G7" s="1134" t="s">
        <v>20</v>
      </c>
      <c r="H7" s="16"/>
      <c r="I7" s="16"/>
    </row>
    <row r="8" spans="1:9" s="12" customFormat="1" ht="14.5" thickBot="1">
      <c r="A8" s="5"/>
      <c r="B8" s="5"/>
      <c r="C8" s="5"/>
      <c r="D8" s="5"/>
      <c r="E8" s="16"/>
      <c r="F8" s="5"/>
      <c r="G8" s="5"/>
      <c r="H8" s="16"/>
    </row>
    <row r="9" spans="1:9" ht="13.5" thickBot="1">
      <c r="A9" s="505"/>
      <c r="B9" s="506" t="s">
        <v>47</v>
      </c>
      <c r="C9" s="506"/>
      <c r="D9" s="507"/>
      <c r="F9" s="492"/>
      <c r="G9" s="492"/>
    </row>
    <row r="10" spans="1:9">
      <c r="A10" s="500" t="s">
        <v>48</v>
      </c>
      <c r="B10" s="76" t="s">
        <v>49</v>
      </c>
      <c r="C10" s="74" t="s">
        <v>23</v>
      </c>
      <c r="D10" s="457" t="s">
        <v>116</v>
      </c>
      <c r="F10" s="518"/>
      <c r="G10" s="1135"/>
    </row>
    <row r="11" spans="1:9">
      <c r="A11" s="500" t="s">
        <v>50</v>
      </c>
      <c r="B11" s="76" t="s">
        <v>51</v>
      </c>
      <c r="C11" s="74" t="s">
        <v>23</v>
      </c>
      <c r="D11" s="457" t="s">
        <v>116</v>
      </c>
      <c r="F11" s="521"/>
      <c r="G11" s="1136"/>
    </row>
    <row r="12" spans="1:9">
      <c r="A12" s="500" t="s">
        <v>52</v>
      </c>
      <c r="B12" s="76" t="s">
        <v>53</v>
      </c>
      <c r="C12" s="74" t="s">
        <v>23</v>
      </c>
      <c r="D12" s="457" t="s">
        <v>116</v>
      </c>
      <c r="F12" s="521"/>
      <c r="G12" s="1136"/>
    </row>
    <row r="13" spans="1:9" ht="13" thickBot="1">
      <c r="A13" s="471" t="s">
        <v>54</v>
      </c>
      <c r="B13" s="502" t="s">
        <v>55</v>
      </c>
      <c r="C13" s="503" t="s">
        <v>23</v>
      </c>
      <c r="D13" s="504" t="s">
        <v>36</v>
      </c>
      <c r="F13" s="523">
        <f>SUM(F10:F12)</f>
        <v>0</v>
      </c>
      <c r="G13" s="538">
        <f>SUM(G10:G12)</f>
        <v>0</v>
      </c>
    </row>
    <row r="14" spans="1:9" ht="13" thickBot="1">
      <c r="A14" s="11"/>
    </row>
    <row r="15" spans="1:9" ht="13.5" thickBot="1">
      <c r="A15" s="508"/>
      <c r="B15" s="509" t="s">
        <v>56</v>
      </c>
      <c r="C15" s="509"/>
      <c r="D15" s="510"/>
      <c r="F15" s="494"/>
      <c r="G15" s="494"/>
    </row>
    <row r="16" spans="1:9">
      <c r="A16" s="500" t="s">
        <v>57</v>
      </c>
      <c r="B16" s="76" t="s">
        <v>58</v>
      </c>
      <c r="C16" s="74" t="s">
        <v>23</v>
      </c>
      <c r="D16" s="457" t="s">
        <v>334</v>
      </c>
      <c r="F16" s="518"/>
      <c r="G16" s="539">
        <f>'M11'!G10</f>
        <v>3.7730000000000001</v>
      </c>
    </row>
    <row r="17" spans="1:7">
      <c r="A17" s="500" t="s">
        <v>59</v>
      </c>
      <c r="B17" s="76" t="s">
        <v>60</v>
      </c>
      <c r="C17" s="74" t="s">
        <v>23</v>
      </c>
      <c r="D17" s="457" t="s">
        <v>116</v>
      </c>
      <c r="F17" s="521"/>
      <c r="G17" s="1136"/>
    </row>
    <row r="18" spans="1:7">
      <c r="A18" s="500" t="s">
        <v>61</v>
      </c>
      <c r="B18" s="76" t="s">
        <v>62</v>
      </c>
      <c r="C18" s="74" t="s">
        <v>23</v>
      </c>
      <c r="D18" s="457" t="s">
        <v>116</v>
      </c>
      <c r="F18" s="521"/>
      <c r="G18" s="1136"/>
    </row>
    <row r="19" spans="1:7">
      <c r="A19" s="500" t="s">
        <v>63</v>
      </c>
      <c r="B19" s="76" t="s">
        <v>64</v>
      </c>
      <c r="C19" s="74" t="s">
        <v>23</v>
      </c>
      <c r="D19" s="457" t="s">
        <v>116</v>
      </c>
      <c r="F19" s="521"/>
      <c r="G19" s="1136"/>
    </row>
    <row r="20" spans="1:7">
      <c r="A20" s="500" t="s">
        <v>65</v>
      </c>
      <c r="B20" s="76" t="s">
        <v>66</v>
      </c>
      <c r="C20" s="74" t="s">
        <v>23</v>
      </c>
      <c r="D20" s="457" t="s">
        <v>116</v>
      </c>
      <c r="F20" s="521"/>
      <c r="G20" s="1136"/>
    </row>
    <row r="21" spans="1:7">
      <c r="A21" s="500" t="s">
        <v>7</v>
      </c>
      <c r="B21" s="76" t="s">
        <v>67</v>
      </c>
      <c r="C21" s="74" t="s">
        <v>23</v>
      </c>
      <c r="D21" s="457" t="s">
        <v>116</v>
      </c>
      <c r="F21" s="521"/>
      <c r="G21" s="1136"/>
    </row>
    <row r="22" spans="1:7">
      <c r="A22" s="500" t="s">
        <v>68</v>
      </c>
      <c r="B22" s="76" t="s">
        <v>69</v>
      </c>
      <c r="C22" s="74" t="s">
        <v>23</v>
      </c>
      <c r="D22" s="457" t="s">
        <v>116</v>
      </c>
      <c r="F22" s="521"/>
      <c r="G22" s="1136"/>
    </row>
    <row r="23" spans="1:7" ht="13" thickBot="1">
      <c r="A23" s="471" t="s">
        <v>70</v>
      </c>
      <c r="B23" s="502" t="s">
        <v>71</v>
      </c>
      <c r="C23" s="503" t="s">
        <v>23</v>
      </c>
      <c r="D23" s="504" t="s">
        <v>36</v>
      </c>
      <c r="F23" s="523">
        <f>SUM(F16:F22)</f>
        <v>0</v>
      </c>
      <c r="G23" s="538">
        <f>SUM(G16:G22)</f>
        <v>3.7730000000000001</v>
      </c>
    </row>
    <row r="24" spans="1:7" ht="13" thickBot="1">
      <c r="A24" s="11"/>
      <c r="F24" s="71"/>
      <c r="G24" s="71"/>
    </row>
    <row r="25" spans="1:7" ht="13.5" thickBot="1">
      <c r="A25" s="508"/>
      <c r="B25" s="509" t="s">
        <v>72</v>
      </c>
      <c r="C25" s="509"/>
      <c r="D25" s="510"/>
      <c r="F25" s="494"/>
      <c r="G25" s="494"/>
    </row>
    <row r="26" spans="1:7">
      <c r="A26" s="511" t="s">
        <v>73</v>
      </c>
      <c r="B26" s="512" t="s">
        <v>74</v>
      </c>
      <c r="C26" s="74" t="s">
        <v>23</v>
      </c>
      <c r="D26" s="457" t="s">
        <v>116</v>
      </c>
      <c r="F26" s="518"/>
      <c r="G26" s="1135"/>
    </row>
    <row r="27" spans="1:7">
      <c r="A27" s="511" t="s">
        <v>75</v>
      </c>
      <c r="B27" s="495" t="s">
        <v>76</v>
      </c>
      <c r="C27" s="74" t="s">
        <v>23</v>
      </c>
      <c r="D27" s="457" t="s">
        <v>116</v>
      </c>
      <c r="F27" s="521"/>
      <c r="G27" s="1136"/>
    </row>
    <row r="28" spans="1:7">
      <c r="A28" s="511" t="s">
        <v>77</v>
      </c>
      <c r="B28" s="495" t="s">
        <v>78</v>
      </c>
      <c r="C28" s="74" t="s">
        <v>23</v>
      </c>
      <c r="D28" s="457" t="s">
        <v>116</v>
      </c>
      <c r="F28" s="521"/>
      <c r="G28" s="1136"/>
    </row>
    <row r="29" spans="1:7">
      <c r="A29" s="500" t="s">
        <v>79</v>
      </c>
      <c r="B29" s="76" t="s">
        <v>80</v>
      </c>
      <c r="C29" s="74" t="s">
        <v>23</v>
      </c>
      <c r="D29" s="457" t="s">
        <v>116</v>
      </c>
      <c r="F29" s="521"/>
      <c r="G29" s="1136"/>
    </row>
    <row r="30" spans="1:7">
      <c r="A30" s="500" t="s">
        <v>81</v>
      </c>
      <c r="B30" s="76" t="s">
        <v>82</v>
      </c>
      <c r="C30" s="74" t="s">
        <v>23</v>
      </c>
      <c r="D30" s="457" t="s">
        <v>116</v>
      </c>
      <c r="F30" s="521"/>
      <c r="G30" s="1136"/>
    </row>
    <row r="31" spans="1:7">
      <c r="A31" s="500" t="s">
        <v>83</v>
      </c>
      <c r="B31" s="76" t="s">
        <v>84</v>
      </c>
      <c r="C31" s="74" t="s">
        <v>23</v>
      </c>
      <c r="D31" s="457" t="s">
        <v>116</v>
      </c>
      <c r="F31" s="521"/>
      <c r="G31" s="1136"/>
    </row>
    <row r="32" spans="1:7">
      <c r="A32" s="500" t="s">
        <v>85</v>
      </c>
      <c r="B32" s="76" t="s">
        <v>86</v>
      </c>
      <c r="C32" s="74" t="s">
        <v>23</v>
      </c>
      <c r="D32" s="513" t="s">
        <v>36</v>
      </c>
      <c r="F32" s="527">
        <f>SUM(F26:F31)</f>
        <v>0</v>
      </c>
      <c r="G32" s="537">
        <f>SUM(G26:G31)</f>
        <v>0</v>
      </c>
    </row>
    <row r="33" spans="1:7">
      <c r="A33" s="500" t="s">
        <v>87</v>
      </c>
      <c r="B33" s="76" t="s">
        <v>88</v>
      </c>
      <c r="C33" s="74" t="s">
        <v>23</v>
      </c>
      <c r="D33" s="513" t="s">
        <v>36</v>
      </c>
      <c r="F33" s="527">
        <f>+F23+F32</f>
        <v>0</v>
      </c>
      <c r="G33" s="537">
        <f>+G23+G32</f>
        <v>3.7730000000000001</v>
      </c>
    </row>
    <row r="34" spans="1:7" ht="13" thickBot="1">
      <c r="A34" s="471" t="s">
        <v>89</v>
      </c>
      <c r="B34" s="502" t="s">
        <v>90</v>
      </c>
      <c r="C34" s="503" t="s">
        <v>23</v>
      </c>
      <c r="D34" s="504" t="s">
        <v>36</v>
      </c>
      <c r="F34" s="523">
        <f>+F13+F23+F32</f>
        <v>0</v>
      </c>
      <c r="G34" s="538">
        <f>+G13+G23+G32</f>
        <v>3.7730000000000001</v>
      </c>
    </row>
    <row r="35" spans="1:7" ht="13" thickBot="1">
      <c r="A35" s="11"/>
      <c r="F35" s="494"/>
      <c r="G35" s="494"/>
    </row>
    <row r="36" spans="1:7" ht="13.5" thickBot="1">
      <c r="A36" s="508"/>
      <c r="B36" s="509" t="s">
        <v>91</v>
      </c>
      <c r="C36" s="509"/>
      <c r="D36" s="510"/>
      <c r="F36" s="71"/>
      <c r="G36" s="71"/>
    </row>
    <row r="37" spans="1:7">
      <c r="A37" s="500" t="s">
        <v>92</v>
      </c>
      <c r="B37" s="76" t="s">
        <v>80</v>
      </c>
      <c r="C37" s="74" t="s">
        <v>23</v>
      </c>
      <c r="D37" s="457" t="s">
        <v>116</v>
      </c>
      <c r="F37" s="518"/>
      <c r="G37" s="1135"/>
    </row>
    <row r="38" spans="1:7">
      <c r="A38" s="500" t="s">
        <v>93</v>
      </c>
      <c r="B38" s="76" t="s">
        <v>94</v>
      </c>
      <c r="C38" s="74" t="s">
        <v>23</v>
      </c>
      <c r="D38" s="457" t="s">
        <v>116</v>
      </c>
      <c r="F38" s="521"/>
      <c r="G38" s="1136"/>
    </row>
    <row r="39" spans="1:7" ht="13" thickBot="1">
      <c r="A39" s="471" t="s">
        <v>95</v>
      </c>
      <c r="B39" s="502" t="s">
        <v>86</v>
      </c>
      <c r="C39" s="503" t="s">
        <v>23</v>
      </c>
      <c r="D39" s="504" t="s">
        <v>36</v>
      </c>
      <c r="F39" s="523">
        <f>SUM(F37:F38)</f>
        <v>0</v>
      </c>
      <c r="G39" s="538">
        <f>SUM(G37:G38)</f>
        <v>0</v>
      </c>
    </row>
    <row r="40" spans="1:7" ht="13" thickBot="1">
      <c r="A40" s="11"/>
      <c r="B40" s="494"/>
      <c r="C40" s="494"/>
      <c r="D40" s="494"/>
      <c r="F40" s="494"/>
      <c r="G40" s="494"/>
    </row>
    <row r="41" spans="1:7" ht="13.5" thickBot="1">
      <c r="A41" s="514"/>
      <c r="B41" s="509" t="s">
        <v>96</v>
      </c>
      <c r="C41" s="509"/>
      <c r="D41" s="510"/>
      <c r="F41" s="494"/>
      <c r="G41" s="494"/>
    </row>
    <row r="42" spans="1:7">
      <c r="A42" s="501" t="s">
        <v>97</v>
      </c>
      <c r="B42" s="493" t="s">
        <v>98</v>
      </c>
      <c r="C42" s="74" t="s">
        <v>23</v>
      </c>
      <c r="D42" s="457" t="s">
        <v>116</v>
      </c>
      <c r="F42" s="518"/>
      <c r="G42" s="1135"/>
    </row>
    <row r="43" spans="1:7">
      <c r="A43" s="500" t="s">
        <v>99</v>
      </c>
      <c r="B43" s="76" t="s">
        <v>100</v>
      </c>
      <c r="C43" s="74" t="s">
        <v>23</v>
      </c>
      <c r="D43" s="457" t="s">
        <v>116</v>
      </c>
      <c r="F43" s="521"/>
      <c r="G43" s="1136"/>
    </row>
    <row r="44" spans="1:7">
      <c r="A44" s="500" t="s">
        <v>101</v>
      </c>
      <c r="B44" s="76" t="s">
        <v>102</v>
      </c>
      <c r="C44" s="74" t="s">
        <v>23</v>
      </c>
      <c r="D44" s="457" t="s">
        <v>116</v>
      </c>
      <c r="F44" s="521"/>
      <c r="G44" s="1136"/>
    </row>
    <row r="45" spans="1:7">
      <c r="A45" s="500" t="s">
        <v>103</v>
      </c>
      <c r="B45" s="76" t="s">
        <v>104</v>
      </c>
      <c r="C45" s="74" t="s">
        <v>23</v>
      </c>
      <c r="D45" s="457" t="s">
        <v>116</v>
      </c>
      <c r="F45" s="521"/>
      <c r="G45" s="1136"/>
    </row>
    <row r="46" spans="1:7" ht="12.75" customHeight="1" thickBot="1">
      <c r="A46" s="471" t="s">
        <v>105</v>
      </c>
      <c r="B46" s="515" t="s">
        <v>106</v>
      </c>
      <c r="C46" s="503" t="s">
        <v>23</v>
      </c>
      <c r="D46" s="504" t="s">
        <v>36</v>
      </c>
      <c r="F46" s="523">
        <f>+F13+F23+F32+F39+SUM(F42:F45)</f>
        <v>0</v>
      </c>
      <c r="G46" s="538">
        <f>+G13+G23+G32+G39+SUM(G42:G45)</f>
        <v>3.7730000000000001</v>
      </c>
    </row>
    <row r="47" spans="1:7" ht="12.75" customHeight="1" thickBot="1">
      <c r="A47" s="11"/>
      <c r="B47" s="496"/>
      <c r="C47" s="84"/>
      <c r="D47" s="84"/>
      <c r="F47" s="1"/>
      <c r="G47" s="1"/>
    </row>
    <row r="48" spans="1:7" ht="12.75" customHeight="1" thickBot="1">
      <c r="A48" s="508"/>
      <c r="B48" s="509" t="s">
        <v>107</v>
      </c>
      <c r="C48" s="509"/>
      <c r="D48" s="510"/>
      <c r="F48" s="2"/>
      <c r="G48" s="2"/>
    </row>
    <row r="49" spans="1:7">
      <c r="A49" s="500" t="s">
        <v>108</v>
      </c>
      <c r="B49" s="76" t="s">
        <v>109</v>
      </c>
      <c r="C49" s="74" t="s">
        <v>23</v>
      </c>
      <c r="D49" s="457" t="s">
        <v>116</v>
      </c>
      <c r="F49" s="518"/>
      <c r="G49" s="1135"/>
    </row>
    <row r="50" spans="1:7">
      <c r="A50" s="500" t="s">
        <v>110</v>
      </c>
      <c r="B50" s="76" t="s">
        <v>111</v>
      </c>
      <c r="C50" s="74" t="s">
        <v>23</v>
      </c>
      <c r="D50" s="457" t="s">
        <v>116</v>
      </c>
      <c r="F50" s="521"/>
      <c r="G50" s="1136"/>
    </row>
    <row r="51" spans="1:7">
      <c r="A51" s="500" t="s">
        <v>112</v>
      </c>
      <c r="B51" s="76" t="s">
        <v>113</v>
      </c>
      <c r="C51" s="74" t="s">
        <v>23</v>
      </c>
      <c r="D51" s="457" t="s">
        <v>116</v>
      </c>
      <c r="F51" s="521"/>
      <c r="G51" s="1136"/>
    </row>
    <row r="52" spans="1:7" ht="13" thickBot="1">
      <c r="A52" s="471" t="s">
        <v>114</v>
      </c>
      <c r="B52" s="502" t="s">
        <v>115</v>
      </c>
      <c r="C52" s="503" t="s">
        <v>23</v>
      </c>
      <c r="D52" s="504" t="s">
        <v>36</v>
      </c>
      <c r="F52" s="523">
        <f>SUM(F49:F51)</f>
        <v>0</v>
      </c>
      <c r="G52" s="538">
        <f>SUM(G49:G51)</f>
        <v>0</v>
      </c>
    </row>
    <row r="53" spans="1:7" ht="13" thickBot="1">
      <c r="B53" s="497"/>
      <c r="C53" s="497"/>
      <c r="D53" s="497"/>
    </row>
    <row r="54" spans="1:7">
      <c r="A54" s="478"/>
      <c r="B54" s="479"/>
      <c r="C54" s="479"/>
      <c r="D54" s="479"/>
      <c r="E54" s="480"/>
    </row>
    <row r="55" spans="1:7">
      <c r="A55" s="481" t="s">
        <v>724</v>
      </c>
      <c r="B55" s="482"/>
      <c r="C55" s="483" t="s">
        <v>725</v>
      </c>
      <c r="E55" s="484"/>
    </row>
    <row r="56" spans="1:7">
      <c r="A56" s="485"/>
      <c r="B56" s="482"/>
      <c r="C56" s="482"/>
      <c r="E56" s="484"/>
    </row>
    <row r="57" spans="1:7">
      <c r="A57" s="481" t="s">
        <v>726</v>
      </c>
      <c r="B57" s="482"/>
      <c r="C57" s="483" t="s">
        <v>725</v>
      </c>
      <c r="E57" s="484"/>
    </row>
    <row r="58" spans="1:7">
      <c r="A58" s="485"/>
      <c r="B58" s="482"/>
      <c r="C58" s="482"/>
      <c r="D58" s="482"/>
      <c r="E58" s="484"/>
    </row>
    <row r="59" spans="1:7">
      <c r="A59" s="481" t="s">
        <v>727</v>
      </c>
      <c r="B59" s="482"/>
      <c r="C59" s="482"/>
      <c r="D59" s="486"/>
      <c r="E59" s="484"/>
    </row>
    <row r="60" spans="1:7" ht="13" thickBot="1">
      <c r="A60" s="487"/>
      <c r="B60" s="488"/>
      <c r="C60" s="488"/>
      <c r="D60" s="488"/>
      <c r="E60" s="489"/>
    </row>
  </sheetData>
  <phoneticPr fontId="0" type="noConversion"/>
  <pageMargins left="0.74803149606299213" right="0.74803149606299213" top="0.79" bottom="0.79" header="0.51181102362204722" footer="0.51181102362204722"/>
  <pageSetup paperSize="9" scale="71" orientation="landscape" r:id="rId1"/>
  <headerFooter alignWithMargins="0">
    <oddFooter>&amp;RRegulatory Accounts - M tables 2010-11 v1.2&amp;L&amp;1#&amp;"Arial"&amp;11&amp;K000000SW Internal Commercial</oddFooter>
  </headerFooter>
  <ignoredErrors>
    <ignoredError sqref="A10:A13 A16:A23 A26:A34 A37:A39 A42:A46 A49:A5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U46"/>
  <sheetViews>
    <sheetView zoomScaleNormal="100" workbookViewId="0">
      <selection sqref="A1:XFD1048576"/>
    </sheetView>
  </sheetViews>
  <sheetFormatPr defaultColWidth="8.81640625" defaultRowHeight="12.5"/>
  <cols>
    <col min="1" max="1" width="6.453125" style="79" customWidth="1"/>
    <col min="2" max="2" width="32.453125" style="16" bestFit="1" customWidth="1"/>
    <col min="3" max="3" width="9.1796875" style="16" bestFit="1" customWidth="1"/>
    <col min="4" max="4" width="8.1796875" style="16" customWidth="1"/>
    <col min="5" max="5" width="10.81640625" style="16" bestFit="1" customWidth="1"/>
    <col min="6" max="6" width="11.81640625" style="16" customWidth="1"/>
    <col min="7" max="7" width="13.26953125" style="16" customWidth="1"/>
    <col min="8" max="8" width="13.1796875" style="16" customWidth="1"/>
    <col min="9" max="14" width="11.81640625" style="16" customWidth="1"/>
    <col min="15" max="15" width="10.81640625" style="16" bestFit="1" customWidth="1"/>
    <col min="16" max="16" width="255.54296875" style="16" customWidth="1"/>
    <col min="17" max="16384" width="8.81640625" style="16"/>
  </cols>
  <sheetData>
    <row r="1" spans="1:21" ht="15.5">
      <c r="A1" s="451" t="s">
        <v>728</v>
      </c>
    </row>
    <row r="2" spans="1:21" ht="15.5">
      <c r="A2" s="78"/>
    </row>
    <row r="3" spans="1:21" ht="15.5">
      <c r="A3" s="78" t="s">
        <v>14</v>
      </c>
      <c r="B3" s="491"/>
      <c r="C3" s="491"/>
      <c r="D3" s="491"/>
      <c r="E3" s="491"/>
    </row>
    <row r="4" spans="1:21" ht="15.5">
      <c r="A4" s="78" t="s">
        <v>642</v>
      </c>
    </row>
    <row r="5" spans="1:21" ht="16" thickBot="1">
      <c r="A5" s="78"/>
    </row>
    <row r="6" spans="1:21" ht="12.65" customHeight="1">
      <c r="A6" s="1497" t="s">
        <v>15</v>
      </c>
      <c r="B6" s="1500" t="s">
        <v>16</v>
      </c>
      <c r="C6" s="1503" t="s">
        <v>17</v>
      </c>
      <c r="D6" s="1506" t="s">
        <v>729</v>
      </c>
      <c r="E6" s="1494" t="s">
        <v>631</v>
      </c>
      <c r="G6" s="1509" t="s">
        <v>736</v>
      </c>
      <c r="H6" s="1515" t="s">
        <v>737</v>
      </c>
      <c r="I6" s="1515" t="s">
        <v>738</v>
      </c>
      <c r="J6" s="1515" t="s">
        <v>739</v>
      </c>
      <c r="K6" s="1515" t="s">
        <v>740</v>
      </c>
      <c r="L6" s="1515" t="s">
        <v>741</v>
      </c>
      <c r="M6" s="1512"/>
      <c r="O6" s="1509" t="s">
        <v>735</v>
      </c>
      <c r="P6" s="1491" t="s">
        <v>634</v>
      </c>
    </row>
    <row r="7" spans="1:21" ht="12.65" customHeight="1">
      <c r="A7" s="1498"/>
      <c r="B7" s="1501"/>
      <c r="C7" s="1504"/>
      <c r="D7" s="1507"/>
      <c r="E7" s="1495"/>
      <c r="G7" s="1510"/>
      <c r="H7" s="1516"/>
      <c r="I7" s="1516"/>
      <c r="J7" s="1516"/>
      <c r="K7" s="1516"/>
      <c r="L7" s="1516"/>
      <c r="M7" s="1513"/>
      <c r="O7" s="1510" t="s">
        <v>632</v>
      </c>
      <c r="P7" s="1492"/>
    </row>
    <row r="8" spans="1:21" ht="13" customHeight="1" thickBot="1">
      <c r="A8" s="1499"/>
      <c r="B8" s="1502"/>
      <c r="C8" s="1505"/>
      <c r="D8" s="1508"/>
      <c r="E8" s="1496"/>
      <c r="G8" s="1511"/>
      <c r="H8" s="1517"/>
      <c r="I8" s="1517"/>
      <c r="J8" s="1517"/>
      <c r="K8" s="1517"/>
      <c r="L8" s="1517"/>
      <c r="M8" s="1514"/>
      <c r="O8" s="1511" t="s">
        <v>633</v>
      </c>
      <c r="P8" s="1493"/>
    </row>
    <row r="9" spans="1:21" ht="13" thickBot="1">
      <c r="A9" s="16"/>
      <c r="F9" s="13"/>
      <c r="G9" s="13"/>
      <c r="H9" s="13"/>
      <c r="I9" s="13"/>
      <c r="J9" s="13"/>
      <c r="K9" s="13"/>
      <c r="L9" s="13"/>
      <c r="M9" s="13"/>
      <c r="N9" s="13"/>
      <c r="O9" s="13"/>
      <c r="P9" s="13"/>
      <c r="Q9" s="13"/>
      <c r="R9" s="13"/>
      <c r="S9" s="13"/>
      <c r="T9" s="13"/>
      <c r="U9" s="13"/>
    </row>
    <row r="10" spans="1:21" ht="13.5" thickBot="1">
      <c r="A10" s="508"/>
      <c r="B10" s="509" t="s">
        <v>732</v>
      </c>
      <c r="C10" s="509"/>
      <c r="D10" s="510"/>
    </row>
    <row r="11" spans="1:21">
      <c r="A11" s="500" t="s">
        <v>630</v>
      </c>
      <c r="B11" s="8" t="s">
        <v>606</v>
      </c>
      <c r="C11" s="74" t="s">
        <v>23</v>
      </c>
      <c r="D11" s="513" t="s">
        <v>334</v>
      </c>
      <c r="E11" s="539">
        <f>'M1'!H8</f>
        <v>939.28800000000001</v>
      </c>
      <c r="G11" s="518"/>
      <c r="H11" s="519"/>
      <c r="I11" s="519"/>
      <c r="J11" s="519"/>
      <c r="K11" s="519"/>
      <c r="L11" s="519"/>
      <c r="M11" s="531"/>
      <c r="O11" s="526">
        <f>SUM(E11:N11)</f>
        <v>939.28800000000001</v>
      </c>
      <c r="P11" s="541"/>
    </row>
    <row r="12" spans="1:21">
      <c r="A12" s="500" t="s">
        <v>117</v>
      </c>
      <c r="B12" s="8" t="s">
        <v>607</v>
      </c>
      <c r="C12" s="74" t="s">
        <v>23</v>
      </c>
      <c r="D12" s="513" t="s">
        <v>334</v>
      </c>
      <c r="E12" s="537">
        <f>'M1'!H9</f>
        <v>333.505</v>
      </c>
      <c r="G12" s="521"/>
      <c r="H12" s="259"/>
      <c r="I12" s="259"/>
      <c r="J12" s="259"/>
      <c r="K12" s="259"/>
      <c r="L12" s="259"/>
      <c r="M12" s="530"/>
      <c r="O12" s="527">
        <f>SUM(E12:N12)</f>
        <v>333.505</v>
      </c>
      <c r="P12" s="534"/>
    </row>
    <row r="13" spans="1:21">
      <c r="A13" s="500" t="s">
        <v>118</v>
      </c>
      <c r="B13" s="76" t="s">
        <v>608</v>
      </c>
      <c r="C13" s="74" t="s">
        <v>23</v>
      </c>
      <c r="D13" s="513" t="s">
        <v>334</v>
      </c>
      <c r="E13" s="537">
        <f>'M1'!H10</f>
        <v>12.52</v>
      </c>
      <c r="G13" s="521"/>
      <c r="H13" s="259"/>
      <c r="I13" s="259"/>
      <c r="J13" s="259"/>
      <c r="K13" s="259"/>
      <c r="L13" s="259"/>
      <c r="M13" s="530"/>
      <c r="O13" s="527">
        <f>SUM(E13:N13)</f>
        <v>12.52</v>
      </c>
      <c r="P13" s="534"/>
    </row>
    <row r="14" spans="1:21">
      <c r="A14" s="500" t="s">
        <v>119</v>
      </c>
      <c r="B14" s="76" t="s">
        <v>615</v>
      </c>
      <c r="C14" s="74" t="s">
        <v>23</v>
      </c>
      <c r="D14" s="513" t="s">
        <v>334</v>
      </c>
      <c r="E14" s="537">
        <f>'M1'!H12</f>
        <v>19.030999999999999</v>
      </c>
      <c r="G14" s="527">
        <f>-E14</f>
        <v>-19.030999999999999</v>
      </c>
      <c r="H14" s="259"/>
      <c r="I14" s="259"/>
      <c r="J14" s="259"/>
      <c r="K14" s="259"/>
      <c r="L14" s="259"/>
      <c r="M14" s="530"/>
      <c r="O14" s="527">
        <f>SUM(E14:N14)</f>
        <v>0</v>
      </c>
      <c r="P14" s="534" t="s">
        <v>982</v>
      </c>
    </row>
    <row r="15" spans="1:21">
      <c r="A15" s="500" t="s">
        <v>120</v>
      </c>
      <c r="B15" s="76" t="s">
        <v>610</v>
      </c>
      <c r="C15" s="74" t="s">
        <v>23</v>
      </c>
      <c r="D15" s="513" t="s">
        <v>334</v>
      </c>
      <c r="E15" s="537">
        <f>'M1'!H13</f>
        <v>3.8220000000000001</v>
      </c>
      <c r="G15" s="527">
        <f>-E15</f>
        <v>-3.8220000000000001</v>
      </c>
      <c r="H15" s="259"/>
      <c r="I15" s="259"/>
      <c r="J15" s="259"/>
      <c r="K15" s="259"/>
      <c r="L15" s="259"/>
      <c r="M15" s="530"/>
      <c r="O15" s="527">
        <f>SUM(E15:N15)</f>
        <v>0</v>
      </c>
      <c r="P15" s="534" t="s">
        <v>983</v>
      </c>
    </row>
    <row r="16" spans="1:21" ht="13" thickBot="1">
      <c r="A16" s="471" t="s">
        <v>121</v>
      </c>
      <c r="B16" s="502" t="s">
        <v>616</v>
      </c>
      <c r="C16" s="503" t="s">
        <v>23</v>
      </c>
      <c r="D16" s="504" t="s">
        <v>36</v>
      </c>
      <c r="E16" s="538">
        <f>SUM(E11:E15)</f>
        <v>1308.1659999999999</v>
      </c>
      <c r="G16" s="523">
        <f>SUM(G11:G15)</f>
        <v>-22.852999999999998</v>
      </c>
      <c r="H16" s="524">
        <f>SUM(H11:H15)</f>
        <v>0</v>
      </c>
      <c r="I16" s="524">
        <f t="shared" ref="I16" si="0">SUM(I11:I15)</f>
        <v>0</v>
      </c>
      <c r="J16" s="524">
        <f>SUM(J11:J15)</f>
        <v>0</v>
      </c>
      <c r="K16" s="524">
        <f>SUM(K11:K15)</f>
        <v>0</v>
      </c>
      <c r="L16" s="524">
        <f>SUM(L11:L15)</f>
        <v>0</v>
      </c>
      <c r="M16" s="525">
        <f>SUM(M11:M15)</f>
        <v>0</v>
      </c>
      <c r="O16" s="523">
        <f>SUM(O11:O15)</f>
        <v>1285.3130000000001</v>
      </c>
      <c r="P16" s="535"/>
    </row>
    <row r="17" spans="1:19" ht="13" thickBot="1">
      <c r="A17" s="16"/>
    </row>
    <row r="18" spans="1:19" ht="13.5" thickBot="1">
      <c r="A18" s="508"/>
      <c r="B18" s="509" t="s">
        <v>617</v>
      </c>
      <c r="C18" s="509"/>
      <c r="D18" s="510"/>
    </row>
    <row r="19" spans="1:19">
      <c r="A19" s="500" t="s">
        <v>122</v>
      </c>
      <c r="B19" s="76" t="s">
        <v>618</v>
      </c>
      <c r="C19" s="74" t="s">
        <v>23</v>
      </c>
      <c r="D19" s="513" t="s">
        <v>334</v>
      </c>
      <c r="E19" s="539">
        <f>'M1'!H17</f>
        <v>-388.58300000000003</v>
      </c>
      <c r="G19" s="518"/>
      <c r="H19" s="519"/>
      <c r="I19" s="519"/>
      <c r="J19" s="519">
        <v>-23.840999999999998</v>
      </c>
      <c r="K19" s="519">
        <v>-41.003999999999998</v>
      </c>
      <c r="L19" s="519"/>
      <c r="M19" s="531"/>
      <c r="O19" s="526">
        <f>SUM(E19:N19)</f>
        <v>-453.42800000000005</v>
      </c>
      <c r="P19" s="541" t="s">
        <v>984</v>
      </c>
    </row>
    <row r="20" spans="1:19">
      <c r="A20" s="500" t="s">
        <v>123</v>
      </c>
      <c r="B20" s="76" t="s">
        <v>619</v>
      </c>
      <c r="C20" s="74" t="s">
        <v>23</v>
      </c>
      <c r="D20" s="513" t="s">
        <v>334</v>
      </c>
      <c r="E20" s="537">
        <f>'M1'!H18</f>
        <v>-171.435</v>
      </c>
      <c r="G20" s="521"/>
      <c r="H20" s="259"/>
      <c r="I20" s="259"/>
      <c r="J20" s="259"/>
      <c r="K20" s="259"/>
      <c r="L20" s="259">
        <v>38.462000000000003</v>
      </c>
      <c r="M20" s="530"/>
      <c r="O20" s="527">
        <f t="shared" ref="O20:O21" si="1">SUM(E20:N20)</f>
        <v>-132.97300000000001</v>
      </c>
      <c r="P20" s="534" t="s">
        <v>991</v>
      </c>
    </row>
    <row r="21" spans="1:19">
      <c r="A21" s="500" t="s">
        <v>124</v>
      </c>
      <c r="B21" s="76" t="s">
        <v>620</v>
      </c>
      <c r="C21" s="74" t="s">
        <v>23</v>
      </c>
      <c r="D21" s="513" t="s">
        <v>334</v>
      </c>
      <c r="E21" s="537">
        <f>'M1'!H19</f>
        <v>-151.89400000000001</v>
      </c>
      <c r="G21" s="521"/>
      <c r="H21" s="259">
        <v>20.312999999999999</v>
      </c>
      <c r="I21" s="259">
        <v>-38.143000000000001</v>
      </c>
      <c r="J21" s="259"/>
      <c r="K21" s="259"/>
      <c r="L21" s="259"/>
      <c r="M21" s="530"/>
      <c r="O21" s="527">
        <f t="shared" si="1"/>
        <v>-169.72400000000002</v>
      </c>
      <c r="P21" s="534" t="s">
        <v>985</v>
      </c>
      <c r="S21" s="71"/>
    </row>
    <row r="22" spans="1:19" ht="13" thickBot="1">
      <c r="A22" s="500" t="s">
        <v>125</v>
      </c>
      <c r="B22" s="76" t="s">
        <v>612</v>
      </c>
      <c r="C22" s="74" t="s">
        <v>23</v>
      </c>
      <c r="D22" s="513" t="s">
        <v>334</v>
      </c>
      <c r="E22" s="538">
        <f>'M1'!H20</f>
        <v>-24.562000000000001</v>
      </c>
      <c r="G22" s="527">
        <f>-E22</f>
        <v>24.562000000000001</v>
      </c>
      <c r="H22" s="259"/>
      <c r="I22" s="259"/>
      <c r="J22" s="259"/>
      <c r="K22" s="259"/>
      <c r="L22" s="259"/>
      <c r="M22" s="530"/>
      <c r="O22" s="527">
        <f t="shared" ref="O22:O27" si="2">SUM(E22:N22)</f>
        <v>0</v>
      </c>
      <c r="P22" s="534" t="s">
        <v>986</v>
      </c>
    </row>
    <row r="23" spans="1:19">
      <c r="A23" s="500" t="s">
        <v>126</v>
      </c>
      <c r="B23" s="76" t="s">
        <v>621</v>
      </c>
      <c r="C23" s="74" t="s">
        <v>23</v>
      </c>
      <c r="D23" s="513" t="s">
        <v>334</v>
      </c>
      <c r="E23" s="528"/>
      <c r="G23" s="521">
        <v>-259.51499999999999</v>
      </c>
      <c r="H23" s="259"/>
      <c r="I23" s="259"/>
      <c r="J23" s="259"/>
      <c r="K23" s="259"/>
      <c r="L23" s="259"/>
      <c r="M23" s="530"/>
      <c r="O23" s="527">
        <f t="shared" si="2"/>
        <v>-259.51499999999999</v>
      </c>
      <c r="P23" s="534" t="s">
        <v>987</v>
      </c>
    </row>
    <row r="24" spans="1:19">
      <c r="A24" s="529" t="s">
        <v>127</v>
      </c>
      <c r="B24" s="76" t="s">
        <v>622</v>
      </c>
      <c r="C24" s="74" t="s">
        <v>23</v>
      </c>
      <c r="D24" s="513" t="s">
        <v>334</v>
      </c>
      <c r="E24" s="528"/>
      <c r="G24" s="521">
        <v>-20.824999999999999</v>
      </c>
      <c r="H24" s="259"/>
      <c r="I24" s="259"/>
      <c r="J24" s="259"/>
      <c r="K24" s="259"/>
      <c r="L24" s="259"/>
      <c r="M24" s="530"/>
      <c r="O24" s="527">
        <f t="shared" si="2"/>
        <v>-20.824999999999999</v>
      </c>
      <c r="P24" s="534" t="s">
        <v>987</v>
      </c>
    </row>
    <row r="25" spans="1:19">
      <c r="A25" s="501" t="s">
        <v>128</v>
      </c>
      <c r="B25" s="86" t="s">
        <v>623</v>
      </c>
      <c r="C25" s="74" t="s">
        <v>23</v>
      </c>
      <c r="D25" s="513" t="s">
        <v>334</v>
      </c>
      <c r="E25" s="528"/>
      <c r="G25" s="521">
        <v>-3.9510000000000001</v>
      </c>
      <c r="H25" s="259"/>
      <c r="I25" s="259"/>
      <c r="J25" s="259"/>
      <c r="K25" s="259"/>
      <c r="L25" s="259">
        <v>-15.3</v>
      </c>
      <c r="M25" s="530"/>
      <c r="O25" s="527">
        <f t="shared" si="2"/>
        <v>-19.251000000000001</v>
      </c>
      <c r="P25" s="534" t="s">
        <v>987</v>
      </c>
    </row>
    <row r="26" spans="1:19">
      <c r="A26" s="500" t="s">
        <v>129</v>
      </c>
      <c r="B26" s="76" t="s">
        <v>624</v>
      </c>
      <c r="C26" s="74" t="s">
        <v>23</v>
      </c>
      <c r="D26" s="513" t="s">
        <v>334</v>
      </c>
      <c r="E26" s="528"/>
      <c r="G26" s="521">
        <v>1.5329999999999999</v>
      </c>
      <c r="H26" s="259"/>
      <c r="I26" s="259"/>
      <c r="J26" s="259"/>
      <c r="K26" s="259"/>
      <c r="L26" s="259"/>
      <c r="M26" s="530"/>
      <c r="O26" s="527">
        <f t="shared" si="2"/>
        <v>1.5329999999999999</v>
      </c>
      <c r="P26" s="534" t="s">
        <v>988</v>
      </c>
    </row>
    <row r="27" spans="1:19" ht="13" thickBot="1">
      <c r="A27" s="500" t="s">
        <v>130</v>
      </c>
      <c r="B27" s="76" t="s">
        <v>625</v>
      </c>
      <c r="C27" s="74" t="s">
        <v>23</v>
      </c>
      <c r="D27" s="513" t="s">
        <v>334</v>
      </c>
      <c r="E27" s="540"/>
      <c r="G27" s="521">
        <v>3.41</v>
      </c>
      <c r="H27" s="259"/>
      <c r="I27" s="259"/>
      <c r="J27" s="259"/>
      <c r="K27" s="259"/>
      <c r="L27" s="259"/>
      <c r="M27" s="530"/>
      <c r="O27" s="527">
        <f t="shared" si="2"/>
        <v>3.41</v>
      </c>
      <c r="P27" s="534" t="s">
        <v>989</v>
      </c>
    </row>
    <row r="28" spans="1:19" ht="13" thickBot="1">
      <c r="A28" s="471" t="s">
        <v>131</v>
      </c>
      <c r="B28" s="536" t="s">
        <v>626</v>
      </c>
      <c r="C28" s="503" t="s">
        <v>23</v>
      </c>
      <c r="D28" s="504" t="s">
        <v>36</v>
      </c>
      <c r="E28" s="1110">
        <f>SUM(E19:E27)</f>
        <v>-736.47400000000005</v>
      </c>
      <c r="G28" s="523">
        <f t="shared" ref="G28:M28" si="3">SUM(G19:G27)</f>
        <v>-254.78599999999997</v>
      </c>
      <c r="H28" s="524">
        <f t="shared" si="3"/>
        <v>20.312999999999999</v>
      </c>
      <c r="I28" s="524">
        <f t="shared" si="3"/>
        <v>-38.143000000000001</v>
      </c>
      <c r="J28" s="524">
        <f t="shared" si="3"/>
        <v>-23.840999999999998</v>
      </c>
      <c r="K28" s="524">
        <f t="shared" si="3"/>
        <v>-41.003999999999998</v>
      </c>
      <c r="L28" s="524">
        <f t="shared" si="3"/>
        <v>23.162000000000003</v>
      </c>
      <c r="M28" s="525">
        <f t="shared" si="3"/>
        <v>0</v>
      </c>
      <c r="O28" s="523">
        <f>SUM(O19:O27)</f>
        <v>-1050.7730000000001</v>
      </c>
      <c r="P28" s="535"/>
    </row>
    <row r="29" spans="1:19" ht="13" thickBot="1">
      <c r="A29" s="16"/>
    </row>
    <row r="30" spans="1:19" ht="13.5" thickBot="1">
      <c r="A30" s="508"/>
      <c r="B30" s="509" t="s">
        <v>742</v>
      </c>
      <c r="C30" s="509"/>
      <c r="D30" s="510"/>
    </row>
    <row r="31" spans="1:19" ht="13" thickBot="1">
      <c r="A31" s="471" t="s">
        <v>132</v>
      </c>
      <c r="B31" s="536" t="s">
        <v>627</v>
      </c>
      <c r="C31" s="503" t="s">
        <v>23</v>
      </c>
      <c r="D31" s="504" t="s">
        <v>334</v>
      </c>
      <c r="E31" s="1110">
        <f>'M1'!H22</f>
        <v>-141.61099999999999</v>
      </c>
      <c r="G31" s="874"/>
      <c r="H31" s="875"/>
      <c r="I31" s="875"/>
      <c r="J31" s="875"/>
      <c r="K31" s="875">
        <v>-4.59</v>
      </c>
      <c r="L31" s="875">
        <v>-15.218</v>
      </c>
      <c r="M31" s="876"/>
      <c r="O31" s="877">
        <f>SUM(E31:N31)</f>
        <v>-161.41899999999998</v>
      </c>
      <c r="P31" s="878" t="s">
        <v>992</v>
      </c>
    </row>
    <row r="32" spans="1:19" ht="13" thickBot="1">
      <c r="A32" s="16"/>
    </row>
    <row r="33" spans="1:18" ht="13.5" thickBot="1">
      <c r="A33" s="508"/>
      <c r="B33" s="509" t="s">
        <v>730</v>
      </c>
      <c r="C33" s="509"/>
      <c r="D33" s="510"/>
    </row>
    <row r="34" spans="1:18" ht="13" thickBot="1">
      <c r="A34" s="500" t="s">
        <v>133</v>
      </c>
      <c r="B34" s="76" t="s">
        <v>575</v>
      </c>
      <c r="C34" s="74" t="s">
        <v>23</v>
      </c>
      <c r="D34" s="513" t="s">
        <v>334</v>
      </c>
      <c r="E34" s="528"/>
      <c r="F34" s="65"/>
      <c r="G34" s="528"/>
      <c r="H34" s="528"/>
      <c r="I34" s="528"/>
      <c r="J34" s="528"/>
      <c r="K34" s="528"/>
      <c r="L34" s="528"/>
      <c r="M34" s="528"/>
      <c r="O34" s="526">
        <f>O16+O28+O31</f>
        <v>73.120999999999981</v>
      </c>
      <c r="P34" s="541"/>
      <c r="R34" s="71"/>
    </row>
    <row r="35" spans="1:18">
      <c r="A35" s="500" t="s">
        <v>134</v>
      </c>
      <c r="B35" s="76" t="s">
        <v>628</v>
      </c>
      <c r="C35" s="74" t="s">
        <v>23</v>
      </c>
      <c r="D35" s="513" t="s">
        <v>334</v>
      </c>
      <c r="E35" s="539">
        <f>'M1'!H23</f>
        <v>-14.629</v>
      </c>
      <c r="G35" s="518">
        <v>-164.12299999999999</v>
      </c>
      <c r="H35" s="519"/>
      <c r="I35" s="519"/>
      <c r="J35" s="519"/>
      <c r="K35" s="519">
        <v>25.334</v>
      </c>
      <c r="L35" s="519"/>
      <c r="M35" s="531"/>
      <c r="O35" s="527">
        <f>SUM(E35:N35)</f>
        <v>-153.41799999999998</v>
      </c>
      <c r="P35" s="534" t="s">
        <v>990</v>
      </c>
    </row>
    <row r="36" spans="1:18" ht="13.5" customHeight="1" thickBot="1">
      <c r="A36" s="500" t="s">
        <v>135</v>
      </c>
      <c r="B36" s="76" t="s">
        <v>629</v>
      </c>
      <c r="C36" s="74" t="s">
        <v>23</v>
      </c>
      <c r="D36" s="513" t="s">
        <v>36</v>
      </c>
      <c r="E36" s="538">
        <f>+E16+SUM(E28:E35)</f>
        <v>415.45199999999988</v>
      </c>
      <c r="G36" s="523">
        <f>+G16+SUM(G28:G35)</f>
        <v>-441.762</v>
      </c>
      <c r="H36" s="524">
        <f t="shared" ref="H36:M36" si="4">+H16+SUM(H28:H35)</f>
        <v>20.312999999999999</v>
      </c>
      <c r="I36" s="524">
        <f t="shared" si="4"/>
        <v>-38.143000000000001</v>
      </c>
      <c r="J36" s="524">
        <f t="shared" si="4"/>
        <v>-23.840999999999998</v>
      </c>
      <c r="K36" s="524">
        <f t="shared" si="4"/>
        <v>-20.259999999999994</v>
      </c>
      <c r="L36" s="524">
        <f t="shared" si="4"/>
        <v>7.9440000000000026</v>
      </c>
      <c r="M36" s="525">
        <f t="shared" si="4"/>
        <v>0</v>
      </c>
      <c r="O36" s="1122">
        <f>O34+O35</f>
        <v>-80.296999999999997</v>
      </c>
      <c r="P36" s="534"/>
      <c r="R36" s="71"/>
    </row>
    <row r="37" spans="1:18">
      <c r="A37" s="500" t="s">
        <v>638</v>
      </c>
      <c r="B37" s="76" t="s">
        <v>643</v>
      </c>
      <c r="C37" s="74" t="s">
        <v>23</v>
      </c>
      <c r="D37" s="513" t="s">
        <v>116</v>
      </c>
      <c r="O37" s="521">
        <v>0.13300000000000001</v>
      </c>
      <c r="P37" s="534"/>
    </row>
    <row r="38" spans="1:18" ht="13" thickBot="1">
      <c r="A38" s="471" t="s">
        <v>639</v>
      </c>
      <c r="B38" s="502" t="s">
        <v>644</v>
      </c>
      <c r="C38" s="503" t="s">
        <v>23</v>
      </c>
      <c r="D38" s="504" t="s">
        <v>36</v>
      </c>
      <c r="K38" s="71"/>
      <c r="O38" s="523">
        <f>O36+O37</f>
        <v>-80.164000000000001</v>
      </c>
      <c r="P38" s="535"/>
    </row>
    <row r="39" spans="1:18" ht="13" thickBot="1"/>
    <row r="40" spans="1:18">
      <c r="A40" s="478"/>
      <c r="B40" s="479"/>
      <c r="C40" s="479"/>
      <c r="D40" s="479"/>
      <c r="E40" s="479"/>
      <c r="F40" s="480"/>
      <c r="M40" s="871"/>
    </row>
    <row r="41" spans="1:18">
      <c r="A41" s="481" t="s">
        <v>724</v>
      </c>
      <c r="B41" s="482"/>
      <c r="C41" s="482"/>
      <c r="D41" s="483" t="s">
        <v>725</v>
      </c>
      <c r="E41" s="241"/>
      <c r="F41" s="484"/>
      <c r="M41" s="871"/>
    </row>
    <row r="42" spans="1:18">
      <c r="A42" s="485"/>
      <c r="B42" s="482"/>
      <c r="C42" s="482"/>
      <c r="D42" s="482"/>
      <c r="E42" s="241"/>
      <c r="F42" s="484"/>
      <c r="M42" s="871"/>
    </row>
    <row r="43" spans="1:18">
      <c r="A43" s="481" t="s">
        <v>726</v>
      </c>
      <c r="B43" s="482"/>
      <c r="C43" s="482"/>
      <c r="D43" s="483" t="s">
        <v>725</v>
      </c>
      <c r="E43" s="241"/>
      <c r="F43" s="484"/>
      <c r="M43" s="871"/>
    </row>
    <row r="44" spans="1:18">
      <c r="A44" s="485"/>
      <c r="B44" s="482"/>
      <c r="C44" s="482"/>
      <c r="D44" s="482"/>
      <c r="E44" s="241"/>
      <c r="F44" s="484"/>
      <c r="M44" s="871"/>
    </row>
    <row r="45" spans="1:18">
      <c r="A45" s="481" t="s">
        <v>727</v>
      </c>
      <c r="B45" s="482"/>
      <c r="C45" s="482"/>
      <c r="D45" s="486"/>
      <c r="E45" s="241"/>
      <c r="F45" s="484"/>
      <c r="M45" s="871"/>
    </row>
    <row r="46" spans="1:18" ht="13" thickBot="1">
      <c r="A46" s="487"/>
      <c r="B46" s="488"/>
      <c r="C46" s="488"/>
      <c r="D46" s="488"/>
      <c r="E46" s="488"/>
      <c r="F46" s="489"/>
      <c r="M46" s="871"/>
    </row>
  </sheetData>
  <sheetProtection formatRows="0" insertColumns="0" selectLockedCells="1"/>
  <mergeCells count="14">
    <mergeCell ref="P6:P8"/>
    <mergeCell ref="E6:E8"/>
    <mergeCell ref="A6:A8"/>
    <mergeCell ref="B6:B8"/>
    <mergeCell ref="C6:C8"/>
    <mergeCell ref="D6:D8"/>
    <mergeCell ref="O6:O8"/>
    <mergeCell ref="M6:M8"/>
    <mergeCell ref="G6:G8"/>
    <mergeCell ref="H6:H8"/>
    <mergeCell ref="I6:I8"/>
    <mergeCell ref="J6:J8"/>
    <mergeCell ref="K6:K8"/>
    <mergeCell ref="L6:L8"/>
  </mergeCells>
  <phoneticPr fontId="0" type="noConversion"/>
  <pageMargins left="0.74803149606299213" right="0.57999999999999996" top="0.98425196850393704" bottom="0.98425196850393704" header="0.51181102362204722" footer="0.51181102362204722"/>
  <pageSetup paperSize="9" orientation="landscape" r:id="rId1"/>
  <headerFooter alignWithMargins="0">
    <oddFooter>&amp;RRegulatory Accounts - M tables 2010-11 v1.2&amp;L&amp;1#&amp;"Arial"&amp;11&amp;K000000SW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2635-A742-4C11-AC85-CD8A53BF8B38}">
  <sheetPr codeName="Sheet4">
    <pageSetUpPr fitToPage="1"/>
  </sheetPr>
  <dimension ref="A1:Q50"/>
  <sheetViews>
    <sheetView zoomScaleNormal="100" workbookViewId="0">
      <selection sqref="A1:XFD1048576"/>
    </sheetView>
  </sheetViews>
  <sheetFormatPr defaultColWidth="8.81640625" defaultRowHeight="12.5"/>
  <cols>
    <col min="1" max="1" width="5.81640625" style="79" bestFit="1" customWidth="1"/>
    <col min="2" max="2" width="63.81640625" style="16" bestFit="1" customWidth="1"/>
    <col min="3" max="3" width="17" style="16" customWidth="1"/>
    <col min="4" max="4" width="7.81640625" style="16" customWidth="1"/>
    <col min="5" max="5" width="9.7265625" style="16" bestFit="1" customWidth="1"/>
    <col min="6" max="6" width="9.7265625" style="16" customWidth="1"/>
    <col min="7" max="8" width="10.7265625" style="16" customWidth="1"/>
    <col min="9" max="10" width="8.81640625" style="16"/>
    <col min="11" max="11" width="8.81640625" style="16" customWidth="1"/>
    <col min="12" max="14" width="8.81640625" style="16"/>
    <col min="15" max="15" width="8.81640625" style="16" customWidth="1"/>
    <col min="16" max="16384" width="8.81640625" style="16"/>
  </cols>
  <sheetData>
    <row r="1" spans="1:11" ht="15.5">
      <c r="A1" s="490"/>
    </row>
    <row r="2" spans="1:11" ht="15.5">
      <c r="A2" s="490"/>
    </row>
    <row r="3" spans="1:11" ht="15.5">
      <c r="A3" s="78" t="s">
        <v>14</v>
      </c>
    </row>
    <row r="4" spans="1:11" ht="15.5">
      <c r="A4" s="78" t="s">
        <v>770</v>
      </c>
    </row>
    <row r="5" spans="1:11" ht="15.5">
      <c r="A5" s="78" t="s">
        <v>912</v>
      </c>
    </row>
    <row r="6" spans="1:11" ht="16" thickBot="1">
      <c r="B6" s="80"/>
      <c r="C6" s="80"/>
      <c r="D6" s="80"/>
      <c r="E6" s="80"/>
      <c r="F6" s="80"/>
    </row>
    <row r="7" spans="1:11" ht="15.65" customHeight="1">
      <c r="A7" s="1497" t="s">
        <v>15</v>
      </c>
      <c r="B7" s="1500" t="s">
        <v>16</v>
      </c>
      <c r="C7" s="1518" t="s">
        <v>809</v>
      </c>
      <c r="D7" s="1520" t="s">
        <v>17</v>
      </c>
      <c r="E7" s="1522" t="s">
        <v>762</v>
      </c>
      <c r="F7" s="80"/>
      <c r="G7" s="1121" t="str">
        <f>reportminus1</f>
        <v>2020-21</v>
      </c>
      <c r="H7" s="453" t="str">
        <f>reportyear</f>
        <v>2021-22</v>
      </c>
    </row>
    <row r="8" spans="1:11" ht="23.15" customHeight="1" thickBot="1">
      <c r="A8" s="1499"/>
      <c r="B8" s="1502"/>
      <c r="C8" s="1519"/>
      <c r="D8" s="1521"/>
      <c r="E8" s="1523"/>
      <c r="F8" s="80"/>
      <c r="G8" s="903" t="s">
        <v>20</v>
      </c>
      <c r="H8" s="887" t="s">
        <v>20</v>
      </c>
    </row>
    <row r="9" spans="1:11" ht="16" thickBot="1">
      <c r="A9" s="16"/>
      <c r="F9" s="80"/>
    </row>
    <row r="10" spans="1:11" ht="12.65" customHeight="1">
      <c r="A10" s="585" t="s">
        <v>137</v>
      </c>
      <c r="B10" s="881" t="s">
        <v>22</v>
      </c>
      <c r="C10" s="882" t="s">
        <v>744</v>
      </c>
      <c r="D10" s="883" t="s">
        <v>23</v>
      </c>
      <c r="E10" s="596" t="s">
        <v>36</v>
      </c>
      <c r="F10" s="1137"/>
      <c r="G10" s="526">
        <f>+'M7'!I18</f>
        <v>1266.2349999999999</v>
      </c>
      <c r="H10" s="520">
        <f>+'M7'!L18</f>
        <v>1285.3130000000001</v>
      </c>
      <c r="I10" s="71"/>
    </row>
    <row r="11" spans="1:11" ht="24.65" customHeight="1">
      <c r="A11" s="425" t="s">
        <v>8</v>
      </c>
      <c r="B11" s="458" t="s">
        <v>925</v>
      </c>
      <c r="C11" s="590" t="s">
        <v>926</v>
      </c>
      <c r="D11" s="74" t="s">
        <v>23</v>
      </c>
      <c r="E11" s="513" t="s">
        <v>116</v>
      </c>
      <c r="F11" s="1137"/>
      <c r="G11" s="1454">
        <v>-447.86500000000001</v>
      </c>
      <c r="H11" s="1455">
        <f>'M1'!H17</f>
        <v>-388.58300000000003</v>
      </c>
      <c r="I11" s="71"/>
    </row>
    <row r="12" spans="1:11" ht="12.65" customHeight="1">
      <c r="A12" s="425" t="s">
        <v>138</v>
      </c>
      <c r="B12" s="76" t="s">
        <v>924</v>
      </c>
      <c r="C12" s="458" t="s">
        <v>763</v>
      </c>
      <c r="D12" s="74" t="s">
        <v>23</v>
      </c>
      <c r="E12" s="513" t="s">
        <v>36</v>
      </c>
      <c r="F12" s="1137"/>
      <c r="G12" s="527">
        <f>'M1'!G18</f>
        <v>-170.43899999999999</v>
      </c>
      <c r="H12" s="522">
        <f>'M1'!H18</f>
        <v>-171.435</v>
      </c>
      <c r="I12" s="71"/>
    </row>
    <row r="13" spans="1:11" ht="12.65" customHeight="1">
      <c r="A13" s="425" t="s">
        <v>139</v>
      </c>
      <c r="B13" s="8" t="s">
        <v>645</v>
      </c>
      <c r="C13" s="458" t="s">
        <v>763</v>
      </c>
      <c r="D13" s="74" t="s">
        <v>23</v>
      </c>
      <c r="E13" s="513" t="s">
        <v>116</v>
      </c>
      <c r="F13" s="1137"/>
      <c r="G13" s="521"/>
      <c r="H13" s="522">
        <f>'M3'!O21</f>
        <v>-169.72400000000002</v>
      </c>
      <c r="I13" s="71"/>
    </row>
    <row r="14" spans="1:11" s="65" customFormat="1" ht="12.65" customHeight="1">
      <c r="A14" s="425" t="s">
        <v>140</v>
      </c>
      <c r="B14" s="76" t="s">
        <v>761</v>
      </c>
      <c r="C14" s="458" t="s">
        <v>763</v>
      </c>
      <c r="D14" s="82" t="s">
        <v>23</v>
      </c>
      <c r="E14" s="900" t="s">
        <v>116</v>
      </c>
      <c r="F14" s="1137"/>
      <c r="G14" s="521">
        <v>-401.45499999999998</v>
      </c>
      <c r="H14" s="530">
        <v>-585.45600000000002</v>
      </c>
      <c r="I14" s="71"/>
      <c r="J14" s="71"/>
      <c r="K14" s="16"/>
    </row>
    <row r="15" spans="1:11" s="65" customFormat="1" ht="12.65" customHeight="1">
      <c r="A15" s="425" t="s">
        <v>141</v>
      </c>
      <c r="B15" s="8" t="s">
        <v>31</v>
      </c>
      <c r="C15" s="458" t="s">
        <v>747</v>
      </c>
      <c r="D15" s="82" t="s">
        <v>23</v>
      </c>
      <c r="E15" s="900" t="s">
        <v>116</v>
      </c>
      <c r="F15" s="1137"/>
      <c r="G15" s="521">
        <v>1.218</v>
      </c>
      <c r="H15" s="522">
        <f>'M3'!G26</f>
        <v>1.5329999999999999</v>
      </c>
      <c r="I15" s="71"/>
      <c r="J15" s="16"/>
      <c r="K15" s="16"/>
    </row>
    <row r="16" spans="1:11" ht="12.65" customHeight="1">
      <c r="A16" s="425" t="s">
        <v>142</v>
      </c>
      <c r="B16" s="8" t="s">
        <v>33</v>
      </c>
      <c r="C16" s="879" t="s">
        <v>748</v>
      </c>
      <c r="D16" s="74" t="s">
        <v>23</v>
      </c>
      <c r="E16" s="513" t="s">
        <v>36</v>
      </c>
      <c r="F16" s="1137"/>
      <c r="G16" s="527">
        <f>'M7'!I30</f>
        <v>0</v>
      </c>
      <c r="H16" s="522">
        <f>+'M7'!L30</f>
        <v>0</v>
      </c>
      <c r="I16" s="71"/>
    </row>
    <row r="17" spans="1:11" ht="12.65" customHeight="1">
      <c r="A17" s="425" t="s">
        <v>143</v>
      </c>
      <c r="B17" s="8" t="s">
        <v>35</v>
      </c>
      <c r="C17" s="458" t="s">
        <v>749</v>
      </c>
      <c r="D17" s="74" t="s">
        <v>23</v>
      </c>
      <c r="E17" s="513" t="s">
        <v>36</v>
      </c>
      <c r="F17" s="1137"/>
      <c r="G17" s="527">
        <f>SUM(G10:G16)</f>
        <v>247.69399999999993</v>
      </c>
      <c r="H17" s="522">
        <f>SUM(H10:H16)</f>
        <v>-28.35199999999999</v>
      </c>
      <c r="I17" s="71"/>
    </row>
    <row r="18" spans="1:11" s="65" customFormat="1" ht="12.65" customHeight="1">
      <c r="A18" s="425" t="s">
        <v>144</v>
      </c>
      <c r="B18" s="8" t="s">
        <v>150</v>
      </c>
      <c r="C18" s="879" t="s">
        <v>750</v>
      </c>
      <c r="D18" s="82" t="s">
        <v>23</v>
      </c>
      <c r="E18" s="900" t="s">
        <v>116</v>
      </c>
      <c r="F18" s="1137"/>
      <c r="G18" s="521">
        <v>2.3199999999999998</v>
      </c>
      <c r="H18" s="522">
        <f>'M3'!G27</f>
        <v>3.41</v>
      </c>
      <c r="I18" s="1323"/>
      <c r="J18" s="16"/>
      <c r="K18" s="16"/>
    </row>
    <row r="19" spans="1:11" s="65" customFormat="1" ht="12.65" customHeight="1">
      <c r="A19" s="425" t="s">
        <v>145</v>
      </c>
      <c r="B19" s="8" t="s">
        <v>38</v>
      </c>
      <c r="C19" s="458" t="s">
        <v>751</v>
      </c>
      <c r="D19" s="82" t="s">
        <v>23</v>
      </c>
      <c r="E19" s="900" t="s">
        <v>116</v>
      </c>
      <c r="F19" s="1137"/>
      <c r="G19" s="521">
        <v>0</v>
      </c>
      <c r="H19" s="530">
        <v>0</v>
      </c>
      <c r="I19" s="1323"/>
      <c r="J19" s="16"/>
      <c r="K19" s="16"/>
    </row>
    <row r="20" spans="1:11" s="65" customFormat="1" ht="12.65" customHeight="1">
      <c r="A20" s="425" t="s">
        <v>146</v>
      </c>
      <c r="B20" s="8" t="s">
        <v>153</v>
      </c>
      <c r="C20" s="879" t="s">
        <v>752</v>
      </c>
      <c r="D20" s="82" t="s">
        <v>23</v>
      </c>
      <c r="E20" s="900" t="s">
        <v>116</v>
      </c>
      <c r="F20" s="1137"/>
      <c r="G20" s="521">
        <v>-142.83000000000001</v>
      </c>
      <c r="H20" s="522">
        <f>'M1'!H22</f>
        <v>-141.61099999999999</v>
      </c>
      <c r="I20" s="1323"/>
      <c r="J20" s="16"/>
      <c r="K20" s="16"/>
    </row>
    <row r="21" spans="1:11" ht="12.65" customHeight="1">
      <c r="A21" s="425" t="s">
        <v>147</v>
      </c>
      <c r="B21" s="8" t="s">
        <v>157</v>
      </c>
      <c r="C21" s="458" t="s">
        <v>753</v>
      </c>
      <c r="D21" s="74" t="s">
        <v>23</v>
      </c>
      <c r="E21" s="513" t="s">
        <v>36</v>
      </c>
      <c r="F21" s="1137"/>
      <c r="G21" s="527">
        <f>SUM(G17:G20)</f>
        <v>107.18399999999991</v>
      </c>
      <c r="H21" s="522">
        <f>SUM(H17:H20)</f>
        <v>-166.55299999999997</v>
      </c>
      <c r="I21" s="1323"/>
    </row>
    <row r="22" spans="1:11" ht="12.65" customHeight="1">
      <c r="A22" s="425" t="s">
        <v>148</v>
      </c>
      <c r="B22" s="8" t="s">
        <v>42</v>
      </c>
      <c r="C22" s="879" t="s">
        <v>754</v>
      </c>
      <c r="D22" s="74" t="s">
        <v>23</v>
      </c>
      <c r="E22" s="900" t="s">
        <v>116</v>
      </c>
      <c r="F22" s="1137"/>
      <c r="G22" s="521">
        <v>-8.2609999999999992</v>
      </c>
      <c r="H22" s="530">
        <v>-3.73</v>
      </c>
      <c r="I22" s="71"/>
    </row>
    <row r="23" spans="1:11" ht="12.65" customHeight="1">
      <c r="A23" s="425" t="s">
        <v>149</v>
      </c>
      <c r="B23" s="8" t="s">
        <v>44</v>
      </c>
      <c r="C23" s="458" t="s">
        <v>755</v>
      </c>
      <c r="D23" s="74" t="s">
        <v>23</v>
      </c>
      <c r="E23" s="900" t="s">
        <v>116</v>
      </c>
      <c r="F23" s="1137"/>
      <c r="G23" s="521">
        <v>-8.5630000000000006</v>
      </c>
      <c r="H23" s="530">
        <v>-175.02199999999999</v>
      </c>
      <c r="I23" s="71"/>
    </row>
    <row r="24" spans="1:11" ht="12.65" customHeight="1">
      <c r="A24" s="425" t="s">
        <v>151</v>
      </c>
      <c r="B24" s="8" t="s">
        <v>158</v>
      </c>
      <c r="C24" s="879" t="s">
        <v>756</v>
      </c>
      <c r="D24" s="74" t="s">
        <v>23</v>
      </c>
      <c r="E24" s="513" t="s">
        <v>36</v>
      </c>
      <c r="F24" s="1137"/>
      <c r="G24" s="527">
        <f>SUM(G21:G23)</f>
        <v>90.359999999999914</v>
      </c>
      <c r="H24" s="522">
        <f>SUM(H21:H23)</f>
        <v>-345.30499999999995</v>
      </c>
      <c r="I24" s="71"/>
      <c r="J24" s="71"/>
    </row>
    <row r="25" spans="1:11" ht="12.65" customHeight="1">
      <c r="A25" s="425" t="s">
        <v>152</v>
      </c>
      <c r="B25" s="8" t="s">
        <v>743</v>
      </c>
      <c r="C25" s="458" t="s">
        <v>757</v>
      </c>
      <c r="D25" s="74" t="s">
        <v>23</v>
      </c>
      <c r="E25" s="513" t="s">
        <v>116</v>
      </c>
      <c r="F25" s="1137"/>
      <c r="G25" s="521"/>
      <c r="H25" s="530"/>
    </row>
    <row r="26" spans="1:11" ht="12.65" customHeight="1">
      <c r="A26" s="425" t="s">
        <v>154</v>
      </c>
      <c r="B26" s="8" t="s">
        <v>45</v>
      </c>
      <c r="C26" s="879" t="s">
        <v>758</v>
      </c>
      <c r="D26" s="74" t="s">
        <v>23</v>
      </c>
      <c r="E26" s="513" t="s">
        <v>36</v>
      </c>
      <c r="F26" s="1137"/>
      <c r="G26" s="527">
        <f>+G24+G25</f>
        <v>90.359999999999914</v>
      </c>
      <c r="H26" s="522">
        <f>+H24+H25</f>
        <v>-345.30499999999995</v>
      </c>
      <c r="I26" s="71"/>
    </row>
    <row r="27" spans="1:11" ht="12.65" customHeight="1">
      <c r="A27" s="425" t="s">
        <v>155</v>
      </c>
      <c r="B27" s="8" t="s">
        <v>46</v>
      </c>
      <c r="C27" s="458" t="s">
        <v>759</v>
      </c>
      <c r="D27" s="74" t="s">
        <v>23</v>
      </c>
      <c r="E27" s="513" t="s">
        <v>116</v>
      </c>
      <c r="F27" s="1137"/>
      <c r="G27" s="521"/>
      <c r="H27" s="530"/>
    </row>
    <row r="28" spans="1:11" ht="12.65" customHeight="1" thickBot="1">
      <c r="A28" s="426" t="s">
        <v>156</v>
      </c>
      <c r="B28" s="502" t="s">
        <v>159</v>
      </c>
      <c r="C28" s="884" t="s">
        <v>760</v>
      </c>
      <c r="D28" s="503" t="s">
        <v>23</v>
      </c>
      <c r="E28" s="504" t="s">
        <v>36</v>
      </c>
      <c r="F28" s="1137"/>
      <c r="G28" s="523">
        <f>+G26+G27</f>
        <v>90.359999999999914</v>
      </c>
      <c r="H28" s="525">
        <f>+H26+H27</f>
        <v>-345.30499999999995</v>
      </c>
      <c r="I28" s="71"/>
    </row>
    <row r="29" spans="1:11" ht="14">
      <c r="A29" s="11"/>
      <c r="B29" s="4"/>
      <c r="C29" s="4"/>
      <c r="D29" s="4"/>
      <c r="E29" s="4"/>
      <c r="F29" s="1137"/>
    </row>
    <row r="30" spans="1:11" ht="15.5">
      <c r="A30" s="1356" t="s">
        <v>764</v>
      </c>
      <c r="B30" s="65"/>
      <c r="C30" s="65"/>
      <c r="D30" s="65"/>
      <c r="E30" s="65"/>
      <c r="F30" s="1355"/>
      <c r="G30" s="65"/>
      <c r="H30" s="65"/>
      <c r="I30" s="65"/>
    </row>
    <row r="31" spans="1:11" ht="15.5">
      <c r="A31" s="1356" t="s">
        <v>160</v>
      </c>
      <c r="B31" s="65"/>
      <c r="C31" s="65"/>
      <c r="D31" s="65"/>
      <c r="E31" s="65"/>
      <c r="F31" s="1355"/>
      <c r="G31" s="65"/>
      <c r="H31" s="65"/>
      <c r="I31" s="65"/>
    </row>
    <row r="32" spans="1:11" ht="16" thickBot="1">
      <c r="A32" s="1356"/>
      <c r="B32" s="65"/>
      <c r="C32" s="65"/>
      <c r="D32" s="65"/>
      <c r="E32" s="65"/>
      <c r="F32" s="1355"/>
      <c r="G32" s="65"/>
      <c r="H32" s="65"/>
      <c r="I32" s="65"/>
    </row>
    <row r="33" spans="1:17" ht="15.5" customHeight="1">
      <c r="A33" s="1497" t="s">
        <v>15</v>
      </c>
      <c r="B33" s="1500" t="s">
        <v>16</v>
      </c>
      <c r="C33" s="1518" t="s">
        <v>769</v>
      </c>
      <c r="D33" s="1520" t="s">
        <v>17</v>
      </c>
      <c r="E33" s="1522" t="s">
        <v>762</v>
      </c>
      <c r="F33" s="80"/>
      <c r="G33" s="1121" t="str">
        <f>reportminus1</f>
        <v>2020-21</v>
      </c>
      <c r="H33" s="453" t="str">
        <f>reportyear</f>
        <v>2021-22</v>
      </c>
      <c r="I33" s="65"/>
    </row>
    <row r="34" spans="1:17" ht="23" customHeight="1" thickBot="1">
      <c r="A34" s="1499"/>
      <c r="B34" s="1502"/>
      <c r="C34" s="1519"/>
      <c r="D34" s="1521"/>
      <c r="E34" s="1523"/>
      <c r="F34" s="80"/>
      <c r="G34" s="903" t="s">
        <v>20</v>
      </c>
      <c r="H34" s="887" t="s">
        <v>20</v>
      </c>
      <c r="I34" s="65"/>
    </row>
    <row r="35" spans="1:17" s="145" customFormat="1" ht="14.5" thickBot="1">
      <c r="A35" s="888"/>
      <c r="B35" s="889"/>
      <c r="C35" s="237"/>
      <c r="D35" s="237"/>
      <c r="E35" s="238"/>
      <c r="F35" s="1355"/>
      <c r="G35" s="890"/>
      <c r="H35" s="890"/>
      <c r="J35" s="16"/>
      <c r="K35" s="16"/>
    </row>
    <row r="36" spans="1:17" ht="14">
      <c r="A36" s="1354" t="s">
        <v>771</v>
      </c>
      <c r="B36" s="1353" t="s">
        <v>45</v>
      </c>
      <c r="C36" s="1353" t="s">
        <v>765</v>
      </c>
      <c r="D36" s="1352" t="s">
        <v>23</v>
      </c>
      <c r="E36" s="1351" t="s">
        <v>36</v>
      </c>
      <c r="F36" s="1355"/>
      <c r="G36" s="526">
        <f>+'M4'!G28</f>
        <v>90.359999999999914</v>
      </c>
      <c r="H36" s="520">
        <f>+'M4'!H28</f>
        <v>-345.30499999999995</v>
      </c>
      <c r="I36" s="65"/>
      <c r="J36" s="1340"/>
    </row>
    <row r="37" spans="1:17" ht="14">
      <c r="A37" s="1350" t="s">
        <v>772</v>
      </c>
      <c r="B37" s="1349" t="s">
        <v>161</v>
      </c>
      <c r="C37" s="1348" t="s">
        <v>766</v>
      </c>
      <c r="D37" s="1347" t="s">
        <v>23</v>
      </c>
      <c r="E37" s="1346" t="s">
        <v>116</v>
      </c>
      <c r="F37" s="1355"/>
      <c r="G37" s="521"/>
      <c r="H37" s="530"/>
      <c r="I37" s="65"/>
    </row>
    <row r="38" spans="1:17" ht="14">
      <c r="A38" s="1350" t="s">
        <v>773</v>
      </c>
      <c r="B38" s="1349" t="s">
        <v>162</v>
      </c>
      <c r="C38" s="1348" t="s">
        <v>767</v>
      </c>
      <c r="D38" s="1347" t="s">
        <v>23</v>
      </c>
      <c r="E38" s="1346" t="s">
        <v>116</v>
      </c>
      <c r="F38" s="1355"/>
      <c r="G38" s="521"/>
      <c r="H38" s="530"/>
      <c r="I38" s="65"/>
    </row>
    <row r="39" spans="1:17" ht="14">
      <c r="A39" s="1350" t="s">
        <v>774</v>
      </c>
      <c r="B39" s="1349" t="s">
        <v>163</v>
      </c>
      <c r="C39" s="1348" t="s">
        <v>768</v>
      </c>
      <c r="D39" s="1347" t="s">
        <v>23</v>
      </c>
      <c r="E39" s="1346" t="s">
        <v>116</v>
      </c>
      <c r="F39" s="1355"/>
      <c r="G39" s="521"/>
      <c r="H39" s="530">
        <v>67124.539999999994</v>
      </c>
      <c r="I39" s="65"/>
      <c r="O39" s="71"/>
      <c r="Q39" s="71"/>
    </row>
    <row r="40" spans="1:17" ht="14.5" thickBot="1">
      <c r="A40" s="1345" t="s">
        <v>775</v>
      </c>
      <c r="B40" s="1344" t="s">
        <v>164</v>
      </c>
      <c r="C40" s="1343" t="s">
        <v>802</v>
      </c>
      <c r="D40" s="1342" t="s">
        <v>23</v>
      </c>
      <c r="E40" s="1341" t="s">
        <v>36</v>
      </c>
      <c r="F40" s="1355"/>
      <c r="G40" s="523">
        <f>SUM(G36:G39)</f>
        <v>90.359999999999914</v>
      </c>
      <c r="H40" s="525">
        <f>SUM(H36:H39)</f>
        <v>66779.235000000001</v>
      </c>
      <c r="I40" s="65"/>
    </row>
    <row r="41" spans="1:17" ht="14.5" thickBot="1">
      <c r="A41" s="65"/>
      <c r="B41" s="65"/>
      <c r="C41" s="65"/>
      <c r="D41" s="65"/>
      <c r="E41" s="65"/>
      <c r="F41" s="1355"/>
      <c r="G41" s="65"/>
      <c r="H41" s="65"/>
      <c r="I41" s="65"/>
    </row>
    <row r="42" spans="1:17">
      <c r="A42" s="1177"/>
      <c r="B42" s="1178"/>
      <c r="C42" s="1178"/>
      <c r="D42" s="1178"/>
      <c r="E42" s="1178"/>
      <c r="F42" s="1179"/>
    </row>
    <row r="43" spans="1:17">
      <c r="A43" s="1180" t="s">
        <v>724</v>
      </c>
      <c r="B43" s="1181"/>
      <c r="C43" s="1181"/>
      <c r="D43" s="1182" t="s">
        <v>725</v>
      </c>
      <c r="E43" s="246"/>
      <c r="F43" s="1183"/>
    </row>
    <row r="44" spans="1:17">
      <c r="A44" s="1184"/>
      <c r="B44" s="1181"/>
      <c r="C44" s="1181"/>
      <c r="D44" s="1181"/>
      <c r="E44" s="246"/>
      <c r="F44" s="1183"/>
    </row>
    <row r="45" spans="1:17">
      <c r="A45" s="1180" t="s">
        <v>726</v>
      </c>
      <c r="B45" s="1181"/>
      <c r="C45" s="1181"/>
      <c r="D45" s="1182" t="s">
        <v>725</v>
      </c>
      <c r="E45" s="246"/>
      <c r="F45" s="1183"/>
    </row>
    <row r="46" spans="1:17">
      <c r="A46" s="1184"/>
      <c r="B46" s="1181"/>
      <c r="C46" s="1181"/>
      <c r="D46" s="1181"/>
      <c r="E46" s="246"/>
      <c r="F46" s="1183"/>
    </row>
    <row r="47" spans="1:17">
      <c r="A47" s="1180" t="s">
        <v>727</v>
      </c>
      <c r="B47" s="1181"/>
      <c r="C47" s="1181"/>
      <c r="D47" s="1185"/>
      <c r="E47" s="246"/>
      <c r="F47" s="1183"/>
    </row>
    <row r="48" spans="1:17" ht="13" thickBot="1">
      <c r="A48" s="1186"/>
      <c r="B48" s="1187"/>
      <c r="C48" s="1187"/>
      <c r="D48" s="1187"/>
      <c r="E48" s="1187"/>
      <c r="F48" s="1188"/>
    </row>
    <row r="49" spans="6:6" ht="15.5">
      <c r="F49" s="80"/>
    </row>
    <row r="50" spans="6:6" ht="15.5">
      <c r="F50" s="80"/>
    </row>
  </sheetData>
  <mergeCells count="10">
    <mergeCell ref="C7:C8"/>
    <mergeCell ref="A7:A8"/>
    <mergeCell ref="B7:B8"/>
    <mergeCell ref="D7:D8"/>
    <mergeCell ref="E7:E8"/>
    <mergeCell ref="A33:A34"/>
    <mergeCell ref="B33:B34"/>
    <mergeCell ref="C33:C34"/>
    <mergeCell ref="D33:D34"/>
    <mergeCell ref="E33:E34"/>
  </mergeCells>
  <phoneticPr fontId="35" type="noConversion"/>
  <pageMargins left="0.57999999999999996" right="0.6" top="0.98425196850393704" bottom="0.98425196850393704" header="0.51181102362204722" footer="0.51181102362204722"/>
  <pageSetup paperSize="9" scale="77" orientation="landscape" r:id="rId1"/>
  <headerFooter alignWithMargins="0">
    <oddFooter>&amp;RRegulatory Accounts - M tables 2010-11 v1.2&amp;L&amp;1#&amp;"Arial"&amp;11&amp;K000000SW Internal Commercial</oddFooter>
  </headerFooter>
  <ignoredErrors>
    <ignoredError sqref="H13 H20 H1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59"/>
  <sheetViews>
    <sheetView zoomScaleNormal="100" workbookViewId="0">
      <selection sqref="A1:XFD1048576"/>
    </sheetView>
  </sheetViews>
  <sheetFormatPr defaultColWidth="8.81640625" defaultRowHeight="12.5"/>
  <cols>
    <col min="1" max="1" width="8.54296875" style="79" customWidth="1"/>
    <col min="2" max="2" width="52.453125" style="16" bestFit="1" customWidth="1"/>
    <col min="3" max="3" width="16.90625" style="16" customWidth="1"/>
    <col min="4" max="6" width="6.453125" style="16" customWidth="1"/>
    <col min="7" max="7" width="10.81640625" style="16" customWidth="1"/>
    <col min="8" max="8" width="10.7265625" style="16" customWidth="1"/>
    <col min="9" max="11" width="8.81640625" style="16" customWidth="1"/>
    <col min="12" max="16384" width="8.81640625" style="16"/>
  </cols>
  <sheetData>
    <row r="1" spans="1:9" ht="15.5">
      <c r="A1" s="490"/>
    </row>
    <row r="2" spans="1:9" ht="15.5">
      <c r="B2" s="83"/>
      <c r="C2" s="83"/>
      <c r="D2" s="83"/>
      <c r="E2" s="83"/>
      <c r="F2" s="83"/>
    </row>
    <row r="3" spans="1:9" ht="15.5">
      <c r="A3" s="78" t="s">
        <v>14</v>
      </c>
      <c r="B3" s="83"/>
      <c r="C3" s="83"/>
      <c r="D3" s="83"/>
      <c r="E3" s="83"/>
      <c r="F3" s="83"/>
    </row>
    <row r="4" spans="1:9" ht="15.5">
      <c r="A4" s="78" t="s">
        <v>803</v>
      </c>
    </row>
    <row r="5" spans="1:9" ht="15.5">
      <c r="A5" s="78" t="s">
        <v>913</v>
      </c>
    </row>
    <row r="6" spans="1:9" ht="16" thickBot="1">
      <c r="A6" s="78"/>
    </row>
    <row r="7" spans="1:9" ht="13">
      <c r="A7" s="1259" t="s">
        <v>15</v>
      </c>
      <c r="B7" s="1258" t="s">
        <v>16</v>
      </c>
      <c r="C7" s="1518" t="s">
        <v>809</v>
      </c>
      <c r="D7" s="1257" t="s">
        <v>17</v>
      </c>
      <c r="E7" s="905" t="s">
        <v>18</v>
      </c>
      <c r="G7" s="911" t="str">
        <f>reportminus1</f>
        <v>2020-21</v>
      </c>
      <c r="H7" s="885" t="str">
        <f>reportyear</f>
        <v>2021-22</v>
      </c>
    </row>
    <row r="8" spans="1:9" ht="27" customHeight="1" thickBot="1">
      <c r="A8" s="499"/>
      <c r="B8" s="886"/>
      <c r="C8" s="1519"/>
      <c r="D8" s="449"/>
      <c r="E8" s="450" t="s">
        <v>19</v>
      </c>
      <c r="G8" s="903" t="s">
        <v>20</v>
      </c>
      <c r="H8" s="887" t="s">
        <v>20</v>
      </c>
    </row>
    <row r="9" spans="1:9" s="65" customFormat="1" ht="13.5" thickBot="1">
      <c r="A9" s="235"/>
      <c r="B9" s="236"/>
      <c r="C9" s="237"/>
      <c r="D9" s="237"/>
      <c r="E9" s="238"/>
      <c r="F9" s="16"/>
    </row>
    <row r="10" spans="1:9" ht="12.75" customHeight="1" thickBot="1">
      <c r="A10" s="508"/>
      <c r="B10" s="509" t="s">
        <v>47</v>
      </c>
      <c r="C10" s="509"/>
      <c r="D10" s="509"/>
      <c r="E10" s="510"/>
      <c r="I10" s="65"/>
    </row>
    <row r="11" spans="1:9" ht="13" thickBot="1">
      <c r="A11" s="471" t="s">
        <v>166</v>
      </c>
      <c r="B11" s="502" t="s">
        <v>167</v>
      </c>
      <c r="C11" s="884" t="s">
        <v>778</v>
      </c>
      <c r="D11" s="503" t="s">
        <v>23</v>
      </c>
      <c r="E11" s="504" t="s">
        <v>116</v>
      </c>
      <c r="G11" s="874">
        <v>6540.9189999999999</v>
      </c>
      <c r="H11" s="876">
        <v>73410.303999999975</v>
      </c>
      <c r="I11" s="65"/>
    </row>
    <row r="12" spans="1:9" ht="13" thickBot="1">
      <c r="A12" s="16"/>
      <c r="I12" s="65"/>
    </row>
    <row r="13" spans="1:9" ht="13.5" thickBot="1">
      <c r="A13" s="514"/>
      <c r="B13" s="906" t="s">
        <v>170</v>
      </c>
      <c r="C13" s="509"/>
      <c r="D13" s="509"/>
      <c r="E13" s="510"/>
      <c r="I13" s="65"/>
    </row>
    <row r="14" spans="1:9">
      <c r="A14" s="501" t="s">
        <v>168</v>
      </c>
      <c r="B14" s="86" t="s">
        <v>172</v>
      </c>
      <c r="C14" s="879" t="s">
        <v>779</v>
      </c>
      <c r="D14" s="74" t="s">
        <v>23</v>
      </c>
      <c r="E14" s="513" t="s">
        <v>36</v>
      </c>
      <c r="G14" s="1380">
        <v>-214.00800000000001</v>
      </c>
      <c r="H14" s="520">
        <f>+'M11'!G27</f>
        <v>-228.80999999999997</v>
      </c>
      <c r="I14" s="65"/>
    </row>
    <row r="15" spans="1:9">
      <c r="A15" s="501" t="s">
        <v>169</v>
      </c>
      <c r="B15" s="87" t="s">
        <v>174</v>
      </c>
      <c r="C15" s="879" t="s">
        <v>780</v>
      </c>
      <c r="D15" s="74" t="s">
        <v>23</v>
      </c>
      <c r="E15" s="513" t="s">
        <v>116</v>
      </c>
      <c r="G15" s="521">
        <v>28.906000000000006</v>
      </c>
      <c r="H15" s="530">
        <v>21.096</v>
      </c>
      <c r="I15" s="65"/>
    </row>
    <row r="16" spans="1:9">
      <c r="A16" s="501" t="s">
        <v>171</v>
      </c>
      <c r="B16" s="87" t="s">
        <v>64</v>
      </c>
      <c r="C16" s="879" t="s">
        <v>781</v>
      </c>
      <c r="D16" s="74" t="s">
        <v>23</v>
      </c>
      <c r="E16" s="513" t="s">
        <v>116</v>
      </c>
      <c r="G16" s="521">
        <v>399.8</v>
      </c>
      <c r="H16" s="530">
        <v>494.8</v>
      </c>
      <c r="I16" s="65"/>
    </row>
    <row r="17" spans="1:10">
      <c r="A17" s="501" t="s">
        <v>173</v>
      </c>
      <c r="B17" s="87" t="s">
        <v>74</v>
      </c>
      <c r="C17" s="879" t="s">
        <v>782</v>
      </c>
      <c r="D17" s="74" t="s">
        <v>23</v>
      </c>
      <c r="E17" s="513" t="s">
        <v>116</v>
      </c>
      <c r="G17" s="521">
        <v>0</v>
      </c>
      <c r="H17" s="530">
        <v>0</v>
      </c>
      <c r="I17" s="65"/>
    </row>
    <row r="18" spans="1:10" ht="12.75" customHeight="1" thickBot="1">
      <c r="A18" s="907" t="s">
        <v>175</v>
      </c>
      <c r="B18" s="908" t="s">
        <v>178</v>
      </c>
      <c r="C18" s="884" t="s">
        <v>783</v>
      </c>
      <c r="D18" s="503" t="s">
        <v>23</v>
      </c>
      <c r="E18" s="504" t="s">
        <v>36</v>
      </c>
      <c r="G18" s="523">
        <f>SUM(G11:G17)</f>
        <v>6755.6170000000002</v>
      </c>
      <c r="H18" s="525">
        <f>SUM(H11:H17)</f>
        <v>73697.389999999985</v>
      </c>
      <c r="I18" s="65"/>
    </row>
    <row r="19" spans="1:10" ht="12.75" customHeight="1" thickBot="1">
      <c r="A19" s="16"/>
      <c r="I19" s="65"/>
    </row>
    <row r="20" spans="1:10" ht="12.75" customHeight="1" thickBot="1">
      <c r="A20" s="909"/>
      <c r="B20" s="906" t="s">
        <v>179</v>
      </c>
      <c r="C20" s="509"/>
      <c r="D20" s="509"/>
      <c r="E20" s="510"/>
      <c r="I20" s="65"/>
    </row>
    <row r="21" spans="1:10" ht="12.75" customHeight="1">
      <c r="A21" s="501" t="s">
        <v>176</v>
      </c>
      <c r="B21" s="88" t="s">
        <v>181</v>
      </c>
      <c r="C21" s="879" t="s">
        <v>784</v>
      </c>
      <c r="D21" s="74" t="s">
        <v>23</v>
      </c>
      <c r="E21" s="513" t="s">
        <v>116</v>
      </c>
      <c r="G21" s="518">
        <v>0</v>
      </c>
      <c r="H21" s="531">
        <v>0</v>
      </c>
      <c r="I21" s="65"/>
    </row>
    <row r="22" spans="1:10" ht="12.75" customHeight="1">
      <c r="A22" s="501" t="s">
        <v>177</v>
      </c>
      <c r="B22" s="87" t="s">
        <v>51</v>
      </c>
      <c r="C22" s="879" t="s">
        <v>785</v>
      </c>
      <c r="D22" s="74" t="s">
        <v>23</v>
      </c>
      <c r="E22" s="513" t="s">
        <v>116</v>
      </c>
      <c r="G22" s="521">
        <v>0</v>
      </c>
      <c r="H22" s="530">
        <v>0</v>
      </c>
      <c r="I22" s="65"/>
    </row>
    <row r="23" spans="1:10" ht="12.75" customHeight="1">
      <c r="A23" s="501" t="s">
        <v>180</v>
      </c>
      <c r="B23" s="87" t="s">
        <v>53</v>
      </c>
      <c r="C23" s="879" t="s">
        <v>786</v>
      </c>
      <c r="D23" s="74" t="s">
        <v>23</v>
      </c>
      <c r="E23" s="513" t="s">
        <v>116</v>
      </c>
      <c r="G23" s="521">
        <v>37.643000000000001</v>
      </c>
      <c r="H23" s="530">
        <v>37.637999999999998</v>
      </c>
      <c r="I23" s="65"/>
    </row>
    <row r="24" spans="1:10" ht="12.75" customHeight="1">
      <c r="A24" s="501" t="s">
        <v>9</v>
      </c>
      <c r="B24" s="87" t="s">
        <v>82</v>
      </c>
      <c r="C24" s="879" t="s">
        <v>787</v>
      </c>
      <c r="D24" s="74" t="s">
        <v>23</v>
      </c>
      <c r="E24" s="513" t="s">
        <v>116</v>
      </c>
      <c r="G24" s="521">
        <v>3.117</v>
      </c>
      <c r="H24" s="530">
        <v>11.683999999999999</v>
      </c>
      <c r="I24" s="65"/>
    </row>
    <row r="25" spans="1:10" ht="12.75" customHeight="1">
      <c r="A25" s="501" t="s">
        <v>10</v>
      </c>
      <c r="B25" s="87" t="s">
        <v>84</v>
      </c>
      <c r="C25" s="879" t="s">
        <v>788</v>
      </c>
      <c r="D25" s="74" t="s">
        <v>23</v>
      </c>
      <c r="E25" s="513" t="s">
        <v>116</v>
      </c>
      <c r="G25" s="521">
        <v>0</v>
      </c>
      <c r="H25" s="530">
        <v>0</v>
      </c>
      <c r="I25" s="65"/>
    </row>
    <row r="26" spans="1:10" ht="12.75" customHeight="1" thickBot="1">
      <c r="A26" s="907" t="s">
        <v>182</v>
      </c>
      <c r="B26" s="908" t="s">
        <v>186</v>
      </c>
      <c r="C26" s="884" t="s">
        <v>789</v>
      </c>
      <c r="D26" s="503" t="s">
        <v>23</v>
      </c>
      <c r="E26" s="504" t="s">
        <v>36</v>
      </c>
      <c r="G26" s="523">
        <f>SUM(G21:G25)</f>
        <v>40.76</v>
      </c>
      <c r="H26" s="525">
        <f>SUM(H21:H25)</f>
        <v>49.321999999999996</v>
      </c>
      <c r="I26" s="65"/>
    </row>
    <row r="27" spans="1:10" ht="12.75" customHeight="1" thickBot="1">
      <c r="A27" s="89"/>
      <c r="B27" s="89"/>
      <c r="C27" s="89"/>
      <c r="D27" s="89"/>
      <c r="E27" s="89"/>
      <c r="G27" s="89"/>
      <c r="H27" s="89"/>
      <c r="I27" s="65"/>
    </row>
    <row r="28" spans="1:10" ht="12.75" customHeight="1" thickBot="1">
      <c r="A28" s="909"/>
      <c r="B28" s="906" t="s">
        <v>187</v>
      </c>
      <c r="C28" s="509"/>
      <c r="D28" s="509"/>
      <c r="E28" s="510"/>
      <c r="I28" s="65"/>
    </row>
    <row r="29" spans="1:10" ht="12.75" customHeight="1">
      <c r="A29" s="501" t="s">
        <v>183</v>
      </c>
      <c r="B29" s="87" t="s">
        <v>181</v>
      </c>
      <c r="C29" s="879" t="s">
        <v>790</v>
      </c>
      <c r="D29" s="74" t="s">
        <v>23</v>
      </c>
      <c r="E29" s="513" t="s">
        <v>36</v>
      </c>
      <c r="G29" s="526">
        <f>+'M2'!F37</f>
        <v>0</v>
      </c>
      <c r="H29" s="520">
        <f>+'M2'!G37</f>
        <v>0</v>
      </c>
      <c r="I29" s="65"/>
      <c r="J29" s="65"/>
    </row>
    <row r="30" spans="1:10" ht="12.75" customHeight="1">
      <c r="A30" s="501" t="s">
        <v>184</v>
      </c>
      <c r="B30" s="87" t="s">
        <v>190</v>
      </c>
      <c r="C30" s="879" t="s">
        <v>791</v>
      </c>
      <c r="D30" s="74" t="s">
        <v>23</v>
      </c>
      <c r="E30" s="513" t="s">
        <v>36</v>
      </c>
      <c r="G30" s="527">
        <f>'M11'!F28</f>
        <v>-61.3</v>
      </c>
      <c r="H30" s="522">
        <f>'M11'!G28</f>
        <v>-65.900000000000006</v>
      </c>
      <c r="I30" s="65"/>
    </row>
    <row r="31" spans="1:10" ht="12.75" customHeight="1" thickBot="1">
      <c r="A31" s="907" t="s">
        <v>185</v>
      </c>
      <c r="B31" s="908" t="s">
        <v>192</v>
      </c>
      <c r="C31" s="884" t="s">
        <v>792</v>
      </c>
      <c r="D31" s="503" t="s">
        <v>23</v>
      </c>
      <c r="E31" s="504" t="s">
        <v>36</v>
      </c>
      <c r="G31" s="523">
        <f>SUM(G29:G30)</f>
        <v>-61.3</v>
      </c>
      <c r="H31" s="525">
        <f>SUM(H29:H30)</f>
        <v>-65.900000000000006</v>
      </c>
      <c r="I31" s="65"/>
    </row>
    <row r="32" spans="1:10" ht="12.75" customHeight="1" thickBot="1">
      <c r="A32" s="16"/>
      <c r="I32" s="65"/>
    </row>
    <row r="33" spans="1:17" ht="12.75" customHeight="1" thickBot="1">
      <c r="A33" s="910"/>
      <c r="B33" s="906" t="s">
        <v>193</v>
      </c>
      <c r="C33" s="509"/>
      <c r="D33" s="509"/>
      <c r="E33" s="510"/>
      <c r="I33" s="65"/>
    </row>
    <row r="34" spans="1:17" ht="12.75" customHeight="1">
      <c r="A34" s="500" t="s">
        <v>188</v>
      </c>
      <c r="B34" s="86" t="s">
        <v>98</v>
      </c>
      <c r="C34" s="879" t="s">
        <v>793</v>
      </c>
      <c r="D34" s="74" t="s">
        <v>23</v>
      </c>
      <c r="E34" s="513" t="s">
        <v>116</v>
      </c>
      <c r="G34" s="1380">
        <v>-474.79899999999998</v>
      </c>
      <c r="H34" s="1381">
        <v>-649.822</v>
      </c>
      <c r="I34" s="65"/>
      <c r="J34" s="71"/>
      <c r="Q34" s="71"/>
    </row>
    <row r="35" spans="1:17" ht="12.75" customHeight="1">
      <c r="A35" s="500" t="s">
        <v>189</v>
      </c>
      <c r="B35" s="87" t="s">
        <v>196</v>
      </c>
      <c r="C35" s="879" t="s">
        <v>794</v>
      </c>
      <c r="D35" s="74" t="s">
        <v>23</v>
      </c>
      <c r="E35" s="513" t="s">
        <v>116</v>
      </c>
      <c r="G35" s="521">
        <v>0</v>
      </c>
      <c r="H35" s="530">
        <v>0</v>
      </c>
      <c r="I35" s="65"/>
    </row>
    <row r="36" spans="1:17" ht="12.75" customHeight="1">
      <c r="A36" s="500" t="s">
        <v>191</v>
      </c>
      <c r="B36" s="87" t="s">
        <v>104</v>
      </c>
      <c r="C36" s="879" t="s">
        <v>795</v>
      </c>
      <c r="D36" s="74" t="s">
        <v>23</v>
      </c>
      <c r="E36" s="513" t="s">
        <v>116</v>
      </c>
      <c r="G36" s="521">
        <v>-46.944000000000003</v>
      </c>
      <c r="H36" s="530">
        <v>-36.055</v>
      </c>
      <c r="I36" s="65"/>
    </row>
    <row r="37" spans="1:17" ht="12.75" customHeight="1">
      <c r="A37" s="500" t="s">
        <v>194</v>
      </c>
      <c r="B37" s="85" t="s">
        <v>199</v>
      </c>
      <c r="C37" s="879" t="s">
        <v>796</v>
      </c>
      <c r="D37" s="74" t="s">
        <v>23</v>
      </c>
      <c r="E37" s="513" t="s">
        <v>36</v>
      </c>
      <c r="G37" s="912">
        <f>SUM(G34:G36)</f>
        <v>-521.74299999999994</v>
      </c>
      <c r="H37" s="913">
        <f>SUM(H34:H36)</f>
        <v>-685.87699999999995</v>
      </c>
      <c r="I37" s="65"/>
    </row>
    <row r="38" spans="1:17" ht="12.75" customHeight="1" thickBot="1">
      <c r="A38" s="471" t="s">
        <v>195</v>
      </c>
      <c r="B38" s="502" t="s">
        <v>201</v>
      </c>
      <c r="C38" s="884" t="s">
        <v>797</v>
      </c>
      <c r="D38" s="503" t="s">
        <v>23</v>
      </c>
      <c r="E38" s="504" t="s">
        <v>36</v>
      </c>
      <c r="G38" s="523">
        <f>+G18+G26+G31+G37</f>
        <v>6213.3340000000007</v>
      </c>
      <c r="H38" s="525">
        <f>+H18+H26+H31+H37</f>
        <v>72994.934999999998</v>
      </c>
      <c r="I38" s="65"/>
    </row>
    <row r="39" spans="1:17" ht="13.5" thickBot="1">
      <c r="A39" s="11"/>
      <c r="B39" s="3"/>
      <c r="D39" s="3"/>
      <c r="E39" s="3"/>
      <c r="G39" s="3"/>
      <c r="H39" s="3"/>
      <c r="I39" s="65"/>
    </row>
    <row r="40" spans="1:17" ht="13.5" thickBot="1">
      <c r="A40" s="508"/>
      <c r="B40" s="509" t="s">
        <v>107</v>
      </c>
      <c r="C40" s="509"/>
      <c r="D40" s="509"/>
      <c r="E40" s="510"/>
      <c r="G40" s="91"/>
      <c r="H40" s="91"/>
      <c r="I40" s="65"/>
    </row>
    <row r="41" spans="1:17">
      <c r="A41" s="500" t="s">
        <v>197</v>
      </c>
      <c r="B41" s="87" t="s">
        <v>203</v>
      </c>
      <c r="C41" s="879" t="s">
        <v>798</v>
      </c>
      <c r="D41" s="74" t="s">
        <v>23</v>
      </c>
      <c r="E41" s="513" t="s">
        <v>116</v>
      </c>
      <c r="G41" s="518">
        <v>4148.4269999999997</v>
      </c>
      <c r="H41" s="531">
        <v>4383.5870000000004</v>
      </c>
      <c r="I41" s="65"/>
    </row>
    <row r="42" spans="1:17">
      <c r="A42" s="500" t="s">
        <v>198</v>
      </c>
      <c r="B42" s="85" t="s">
        <v>776</v>
      </c>
      <c r="C42" s="879" t="s">
        <v>799</v>
      </c>
      <c r="D42" s="74" t="s">
        <v>23</v>
      </c>
      <c r="E42" s="513" t="s">
        <v>116</v>
      </c>
      <c r="G42" s="521">
        <v>1931.4769999999999</v>
      </c>
      <c r="H42" s="1398">
        <f>1654.543+20.22</f>
        <v>1674.7629999999999</v>
      </c>
      <c r="I42" s="65"/>
      <c r="J42" s="71"/>
      <c r="K42" s="71"/>
      <c r="Q42" s="71"/>
    </row>
    <row r="43" spans="1:17">
      <c r="A43" s="500" t="s">
        <v>200</v>
      </c>
      <c r="B43" s="85" t="s">
        <v>777</v>
      </c>
      <c r="C43" s="879" t="s">
        <v>746</v>
      </c>
      <c r="D43" s="74" t="s">
        <v>23</v>
      </c>
      <c r="E43" s="513" t="s">
        <v>116</v>
      </c>
      <c r="G43" s="521">
        <v>0</v>
      </c>
      <c r="H43" s="1398">
        <f>66823.375-20.22</f>
        <v>66803.154999999999</v>
      </c>
      <c r="I43" s="65"/>
      <c r="J43" s="71"/>
      <c r="Q43" s="71"/>
    </row>
    <row r="44" spans="1:17">
      <c r="A44" s="500" t="s">
        <v>202</v>
      </c>
      <c r="B44" s="87" t="s">
        <v>113</v>
      </c>
      <c r="C44" s="879" t="s">
        <v>800</v>
      </c>
      <c r="D44" s="74" t="s">
        <v>23</v>
      </c>
      <c r="E44" s="513" t="s">
        <v>36</v>
      </c>
      <c r="G44" s="521">
        <v>133.43</v>
      </c>
      <c r="H44" s="530">
        <v>133.43</v>
      </c>
      <c r="I44" s="65"/>
    </row>
    <row r="45" spans="1:17" ht="12.75" customHeight="1" thickBot="1">
      <c r="A45" s="471" t="s">
        <v>204</v>
      </c>
      <c r="B45" s="502" t="s">
        <v>205</v>
      </c>
      <c r="C45" s="884" t="s">
        <v>801</v>
      </c>
      <c r="D45" s="503" t="s">
        <v>23</v>
      </c>
      <c r="E45" s="504" t="s">
        <v>36</v>
      </c>
      <c r="G45" s="523">
        <f>SUM(G41:G44)</f>
        <v>6213.3339999999998</v>
      </c>
      <c r="H45" s="525">
        <f>SUM(H41:H44)</f>
        <v>72994.934999999998</v>
      </c>
      <c r="I45" s="65"/>
    </row>
    <row r="46" spans="1:17" ht="13.5" thickBot="1">
      <c r="A46" s="11"/>
      <c r="B46" s="4"/>
      <c r="C46" s="4"/>
      <c r="D46" s="4"/>
      <c r="E46" s="4"/>
      <c r="I46" s="65"/>
    </row>
    <row r="47" spans="1:17" ht="13">
      <c r="A47" s="1177"/>
      <c r="B47" s="1178"/>
      <c r="C47" s="1178"/>
      <c r="D47" s="1178"/>
      <c r="E47" s="1178"/>
      <c r="F47" s="1178"/>
      <c r="G47" s="1179"/>
      <c r="H47" s="1338"/>
      <c r="I47" s="137"/>
      <c r="J47" s="137"/>
      <c r="K47" s="137"/>
    </row>
    <row r="48" spans="1:17" ht="13">
      <c r="A48" s="1180" t="s">
        <v>724</v>
      </c>
      <c r="B48" s="1181"/>
      <c r="C48" s="1181"/>
      <c r="D48" s="1182" t="s">
        <v>725</v>
      </c>
      <c r="E48" s="246"/>
      <c r="F48" s="246"/>
      <c r="G48" s="1183"/>
      <c r="H48" s="146"/>
      <c r="I48" s="137"/>
      <c r="J48" s="140"/>
      <c r="K48" s="137"/>
    </row>
    <row r="49" spans="1:11" s="137" customFormat="1" ht="13">
      <c r="A49" s="1184"/>
      <c r="B49" s="1181"/>
      <c r="C49" s="1181"/>
      <c r="D49" s="1181"/>
      <c r="E49" s="246"/>
      <c r="F49" s="246"/>
      <c r="G49" s="1183"/>
      <c r="H49" s="146"/>
    </row>
    <row r="50" spans="1:11" s="137" customFormat="1" ht="13">
      <c r="A50" s="1180" t="s">
        <v>726</v>
      </c>
      <c r="B50" s="1181"/>
      <c r="C50" s="1181"/>
      <c r="D50" s="1182" t="s">
        <v>725</v>
      </c>
      <c r="E50" s="246"/>
      <c r="F50" s="246"/>
      <c r="G50" s="1183"/>
      <c r="H50" s="146"/>
    </row>
    <row r="51" spans="1:11" s="137" customFormat="1" ht="13">
      <c r="A51" s="1184"/>
      <c r="B51" s="1181"/>
      <c r="C51" s="1181"/>
      <c r="D51" s="1181"/>
      <c r="E51" s="246"/>
      <c r="F51" s="246"/>
      <c r="G51" s="1183"/>
      <c r="H51" s="146"/>
      <c r="J51" s="1339"/>
    </row>
    <row r="52" spans="1:11" s="137" customFormat="1" ht="13">
      <c r="A52" s="1180" t="s">
        <v>727</v>
      </c>
      <c r="B52" s="1181"/>
      <c r="C52" s="1181"/>
      <c r="D52" s="1185"/>
      <c r="E52" s="246"/>
      <c r="F52" s="246"/>
      <c r="G52" s="1183"/>
      <c r="H52" s="146"/>
      <c r="K52" s="140"/>
    </row>
    <row r="53" spans="1:11" s="137" customFormat="1" ht="13.5" thickBot="1">
      <c r="A53" s="1186"/>
      <c r="B53" s="1187"/>
      <c r="C53" s="1187"/>
      <c r="D53" s="1187"/>
      <c r="E53" s="1187"/>
      <c r="F53" s="1187"/>
      <c r="G53" s="1188"/>
      <c r="H53" s="146"/>
    </row>
    <row r="54" spans="1:11" s="137" customFormat="1" ht="13">
      <c r="A54" s="142"/>
      <c r="F54" s="16"/>
      <c r="G54" s="146"/>
      <c r="H54" s="146"/>
    </row>
    <row r="55" spans="1:11" s="137" customFormat="1" ht="13">
      <c r="A55" s="141"/>
      <c r="F55" s="16"/>
      <c r="G55" s="146"/>
      <c r="H55" s="146"/>
    </row>
    <row r="56" spans="1:11" s="137" customFormat="1" ht="13">
      <c r="A56" s="142"/>
      <c r="F56" s="16"/>
      <c r="G56" s="146"/>
      <c r="H56" s="146"/>
    </row>
    <row r="57" spans="1:11" ht="13">
      <c r="G57" s="147"/>
      <c r="H57" s="148"/>
    </row>
    <row r="58" spans="1:11" ht="13">
      <c r="A58" s="899"/>
      <c r="G58" s="147"/>
      <c r="H58" s="148"/>
    </row>
    <row r="59" spans="1:11" ht="13">
      <c r="G59" s="147"/>
      <c r="H59" s="147"/>
    </row>
  </sheetData>
  <mergeCells count="1">
    <mergeCell ref="C7:C8"/>
  </mergeCells>
  <phoneticPr fontId="0" type="noConversion"/>
  <pageMargins left="0.74803149606299213" right="0.74803149606299213" top="0.79" bottom="0.79" header="0.51181102362204722" footer="0.51181102362204722"/>
  <pageSetup paperSize="9" scale="80" orientation="landscape" r:id="rId1"/>
  <headerFooter alignWithMargins="0">
    <oddFooter>&amp;RRegulatory Accounts - M tables 2010-11 v1.2&amp;L&amp;1#&amp;"Arial"&amp;11&amp;K000000SW Internal Commercial</oddFooter>
  </headerFooter>
  <ignoredErrors>
    <ignoredError sqref="A1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T65"/>
  <sheetViews>
    <sheetView zoomScaleNormal="100" workbookViewId="0">
      <selection sqref="A1:XFD1048576"/>
    </sheetView>
  </sheetViews>
  <sheetFormatPr defaultColWidth="8.81640625" defaultRowHeight="12.5"/>
  <cols>
    <col min="1" max="1" width="5.453125" style="79" customWidth="1"/>
    <col min="2" max="2" width="71.54296875" style="16" customWidth="1"/>
    <col min="3" max="3" width="16.36328125" style="16" customWidth="1"/>
    <col min="4" max="4" width="6.7265625" style="16" customWidth="1"/>
    <col min="5" max="6" width="6.453125" style="16" customWidth="1"/>
    <col min="7" max="8" width="9.7265625" style="16" customWidth="1"/>
    <col min="9" max="16384" width="8.81640625" style="16"/>
  </cols>
  <sheetData>
    <row r="1" spans="1:10" ht="15.5">
      <c r="A1" s="1105"/>
      <c r="B1" s="83"/>
      <c r="C1" s="83"/>
      <c r="D1" s="83"/>
      <c r="E1" s="83"/>
      <c r="F1" s="83"/>
    </row>
    <row r="2" spans="1:10" ht="15.5">
      <c r="B2" s="83"/>
      <c r="C2" s="83"/>
      <c r="D2" s="83"/>
      <c r="E2" s="83"/>
      <c r="F2" s="83"/>
    </row>
    <row r="3" spans="1:10" ht="15.5">
      <c r="A3" s="78" t="s">
        <v>14</v>
      </c>
    </row>
    <row r="4" spans="1:10" ht="15.5">
      <c r="A4" s="78" t="s">
        <v>206</v>
      </c>
      <c r="C4" s="419"/>
    </row>
    <row r="5" spans="1:10" ht="15.5">
      <c r="A5" s="78" t="s">
        <v>914</v>
      </c>
    </row>
    <row r="6" spans="1:10" ht="16" thickBot="1">
      <c r="B6" s="80"/>
      <c r="C6" s="80"/>
      <c r="D6" s="80"/>
      <c r="E6" s="80"/>
      <c r="F6" s="80"/>
      <c r="G6" s="80"/>
    </row>
    <row r="7" spans="1:10" ht="15" customHeight="1">
      <c r="A7" s="1259" t="s">
        <v>15</v>
      </c>
      <c r="B7" s="1258" t="s">
        <v>16</v>
      </c>
      <c r="C7" s="1524" t="s">
        <v>809</v>
      </c>
      <c r="D7" s="1257" t="s">
        <v>17</v>
      </c>
      <c r="E7" s="1526" t="s">
        <v>762</v>
      </c>
      <c r="F7" s="80"/>
      <c r="G7" s="911" t="str">
        <f>reportminus1</f>
        <v>2020-21</v>
      </c>
      <c r="H7" s="885" t="str">
        <f>reportyear</f>
        <v>2021-22</v>
      </c>
    </row>
    <row r="8" spans="1:10" ht="26" customHeight="1" thickBot="1">
      <c r="A8" s="499"/>
      <c r="B8" s="448"/>
      <c r="C8" s="1525"/>
      <c r="D8" s="449"/>
      <c r="E8" s="1527"/>
      <c r="F8" s="80"/>
      <c r="G8" s="903" t="s">
        <v>20</v>
      </c>
      <c r="H8" s="887" t="s">
        <v>20</v>
      </c>
    </row>
    <row r="9" spans="1:10" ht="16" thickBot="1">
      <c r="A9" s="16"/>
      <c r="F9" s="80"/>
    </row>
    <row r="10" spans="1:10" ht="13.5" customHeight="1" thickBot="1">
      <c r="A10" s="916"/>
      <c r="B10" s="917" t="s">
        <v>208</v>
      </c>
      <c r="C10" s="917"/>
      <c r="D10" s="917"/>
      <c r="E10" s="918"/>
      <c r="F10" s="80"/>
      <c r="G10" s="140"/>
      <c r="H10" s="140"/>
      <c r="J10" s="1437"/>
    </row>
    <row r="11" spans="1:10" ht="13.5" customHeight="1">
      <c r="A11" s="919">
        <v>6.1</v>
      </c>
      <c r="B11" s="95" t="s">
        <v>804</v>
      </c>
      <c r="C11" s="1434" t="s">
        <v>811</v>
      </c>
      <c r="D11" s="48" t="s">
        <v>23</v>
      </c>
      <c r="E11" s="920" t="s">
        <v>36</v>
      </c>
      <c r="F11" s="80"/>
      <c r="G11" s="924">
        <f>'M4'!G17</f>
        <v>247.69399999999993</v>
      </c>
      <c r="H11" s="925">
        <f>'M4'!H17</f>
        <v>-28.35199999999999</v>
      </c>
    </row>
    <row r="12" spans="1:10" ht="13.5" customHeight="1">
      <c r="A12" s="919">
        <v>6.2</v>
      </c>
      <c r="B12" s="1309" t="s">
        <v>209</v>
      </c>
      <c r="C12" s="1435" t="s">
        <v>810</v>
      </c>
      <c r="D12" s="48" t="s">
        <v>23</v>
      </c>
      <c r="E12" s="920" t="s">
        <v>116</v>
      </c>
      <c r="F12" s="80"/>
      <c r="G12" s="926">
        <v>-71.836000000000013</v>
      </c>
      <c r="H12" s="927">
        <v>50.448999999999998</v>
      </c>
    </row>
    <row r="13" spans="1:10" ht="13.5" customHeight="1">
      <c r="A13" s="919">
        <v>6.3</v>
      </c>
      <c r="B13" s="1309" t="s">
        <v>805</v>
      </c>
      <c r="C13" s="1435" t="s">
        <v>746</v>
      </c>
      <c r="D13" s="48" t="s">
        <v>23</v>
      </c>
      <c r="E13" s="920" t="s">
        <v>116</v>
      </c>
      <c r="F13" s="80"/>
      <c r="G13" s="926">
        <v>0</v>
      </c>
      <c r="H13" s="927">
        <v>0</v>
      </c>
    </row>
    <row r="14" spans="1:10" ht="13.5" customHeight="1">
      <c r="A14" s="919">
        <v>6.4</v>
      </c>
      <c r="B14" s="95" t="s">
        <v>806</v>
      </c>
      <c r="C14" s="1434" t="s">
        <v>746</v>
      </c>
      <c r="D14" s="48" t="s">
        <v>23</v>
      </c>
      <c r="E14" s="920" t="s">
        <v>36</v>
      </c>
      <c r="F14" s="80"/>
      <c r="G14" s="928">
        <f>-'M4'!G14</f>
        <v>401.45499999999998</v>
      </c>
      <c r="H14" s="929">
        <f>-'M4'!H14</f>
        <v>585.45600000000002</v>
      </c>
    </row>
    <row r="15" spans="1:10" ht="13.5" customHeight="1">
      <c r="A15" s="919">
        <v>6.5</v>
      </c>
      <c r="B15" s="95" t="s">
        <v>31</v>
      </c>
      <c r="C15" s="1434" t="s">
        <v>812</v>
      </c>
      <c r="D15" s="48" t="s">
        <v>23</v>
      </c>
      <c r="E15" s="920" t="s">
        <v>36</v>
      </c>
      <c r="F15" s="80"/>
      <c r="G15" s="928">
        <f>-'M4'!G15</f>
        <v>-1.218</v>
      </c>
      <c r="H15" s="929">
        <f>-'M4'!H15</f>
        <v>-1.5329999999999999</v>
      </c>
    </row>
    <row r="16" spans="1:10" ht="13.5" customHeight="1">
      <c r="A16" s="919">
        <v>6.6</v>
      </c>
      <c r="B16" s="95" t="s">
        <v>150</v>
      </c>
      <c r="C16" s="1434" t="s">
        <v>746</v>
      </c>
      <c r="D16" s="48" t="s">
        <v>23</v>
      </c>
      <c r="E16" s="920" t="s">
        <v>36</v>
      </c>
      <c r="F16" s="80"/>
      <c r="G16" s="928">
        <f>-'M4'!G18</f>
        <v>-2.3199999999999998</v>
      </c>
      <c r="H16" s="929">
        <f>-'M4'!H18</f>
        <v>-3.41</v>
      </c>
    </row>
    <row r="17" spans="1:18" ht="13.5" customHeight="1" thickBot="1">
      <c r="A17" s="921">
        <v>6.7</v>
      </c>
      <c r="B17" s="942" t="s">
        <v>807</v>
      </c>
      <c r="C17" s="1436" t="s">
        <v>813</v>
      </c>
      <c r="D17" s="923" t="s">
        <v>23</v>
      </c>
      <c r="E17" s="428" t="s">
        <v>116</v>
      </c>
      <c r="F17" s="80"/>
      <c r="G17" s="930">
        <v>0</v>
      </c>
      <c r="H17" s="931">
        <v>0</v>
      </c>
    </row>
    <row r="18" spans="1:18" ht="13.5" customHeight="1" thickBot="1">
      <c r="A18" s="16"/>
      <c r="B18" s="1310"/>
      <c r="C18" s="1437"/>
      <c r="F18" s="80"/>
      <c r="G18" s="71"/>
      <c r="H18" s="71"/>
    </row>
    <row r="19" spans="1:18" s="12" customFormat="1" ht="13.5" customHeight="1" thickBot="1">
      <c r="A19" s="932" t="s">
        <v>899</v>
      </c>
      <c r="B19" s="1311" t="s">
        <v>211</v>
      </c>
      <c r="C19" s="1438" t="s">
        <v>814</v>
      </c>
      <c r="D19" s="933" t="s">
        <v>23</v>
      </c>
      <c r="E19" s="934" t="s">
        <v>36</v>
      </c>
      <c r="F19" s="80"/>
      <c r="G19" s="935">
        <f>SUM(G11:G17)</f>
        <v>573.77499999999986</v>
      </c>
      <c r="H19" s="936">
        <f>SUM(H11:H17)</f>
        <v>602.61</v>
      </c>
    </row>
    <row r="20" spans="1:18" s="12" customFormat="1" ht="13.5" customHeight="1" thickBot="1">
      <c r="A20" s="11"/>
      <c r="B20" s="92"/>
      <c r="C20" s="1439"/>
      <c r="D20" s="92"/>
      <c r="E20" s="92"/>
      <c r="F20" s="80"/>
      <c r="G20" s="93"/>
      <c r="H20" s="93"/>
    </row>
    <row r="21" spans="1:18" s="12" customFormat="1" ht="13.5" customHeight="1" thickBot="1">
      <c r="A21" s="916"/>
      <c r="B21" s="917" t="s">
        <v>215</v>
      </c>
      <c r="C21" s="1440"/>
      <c r="D21" s="917"/>
      <c r="E21" s="918"/>
      <c r="F21" s="80"/>
      <c r="G21" s="93"/>
      <c r="H21" s="93"/>
    </row>
    <row r="22" spans="1:18" s="12" customFormat="1" ht="13.5" customHeight="1">
      <c r="A22" s="425" t="s">
        <v>830</v>
      </c>
      <c r="B22" s="75" t="s">
        <v>217</v>
      </c>
      <c r="C22" s="1441" t="s">
        <v>815</v>
      </c>
      <c r="D22" s="74" t="s">
        <v>23</v>
      </c>
      <c r="E22" s="513" t="s">
        <v>116</v>
      </c>
      <c r="F22" s="80"/>
      <c r="G22" s="571">
        <v>0.21099999999999999</v>
      </c>
      <c r="H22" s="944">
        <v>8.0000000000000002E-3</v>
      </c>
    </row>
    <row r="23" spans="1:18" s="12" customFormat="1" ht="13.5" customHeight="1">
      <c r="A23" s="425" t="s">
        <v>831</v>
      </c>
      <c r="B23" s="75" t="s">
        <v>219</v>
      </c>
      <c r="C23" s="1441" t="s">
        <v>816</v>
      </c>
      <c r="D23" s="74" t="s">
        <v>23</v>
      </c>
      <c r="E23" s="513" t="s">
        <v>116</v>
      </c>
      <c r="F23" s="80"/>
      <c r="G23" s="574">
        <v>-144.148</v>
      </c>
      <c r="H23" s="945">
        <v>-142.21600000000001</v>
      </c>
      <c r="I23" s="93"/>
    </row>
    <row r="24" spans="1:18" s="12" customFormat="1" ht="13.5" customHeight="1" thickBot="1">
      <c r="A24" s="426" t="s">
        <v>832</v>
      </c>
      <c r="B24" s="515" t="s">
        <v>223</v>
      </c>
      <c r="C24" s="1442" t="s">
        <v>817</v>
      </c>
      <c r="D24" s="503" t="s">
        <v>23</v>
      </c>
      <c r="E24" s="504" t="s">
        <v>36</v>
      </c>
      <c r="F24" s="80"/>
      <c r="G24" s="579">
        <f>SUM(G22:G23)</f>
        <v>-143.93699999999998</v>
      </c>
      <c r="H24" s="580">
        <f>SUM(H22:H23)</f>
        <v>-142.208</v>
      </c>
    </row>
    <row r="25" spans="1:18" s="12" customFormat="1" ht="13.5" customHeight="1" thickBot="1">
      <c r="A25" s="914"/>
      <c r="B25" s="92"/>
      <c r="C25" s="1439"/>
      <c r="D25" s="92"/>
      <c r="E25" s="92"/>
      <c r="F25" s="80"/>
      <c r="G25" s="93"/>
      <c r="H25" s="93"/>
    </row>
    <row r="26" spans="1:18" s="12" customFormat="1" ht="13.5" customHeight="1" thickBot="1">
      <c r="A26" s="937" t="s">
        <v>833</v>
      </c>
      <c r="B26" s="938" t="s">
        <v>898</v>
      </c>
      <c r="C26" s="1438" t="s">
        <v>818</v>
      </c>
      <c r="D26" s="933" t="s">
        <v>23</v>
      </c>
      <c r="E26" s="934" t="s">
        <v>36</v>
      </c>
      <c r="F26" s="80"/>
      <c r="G26" s="946">
        <f>+G19+G29+G24</f>
        <v>420.24799999999982</v>
      </c>
      <c r="H26" s="947">
        <f>+H19+H29+H24</f>
        <v>445.77300000000002</v>
      </c>
    </row>
    <row r="27" spans="1:18" s="12" customFormat="1" ht="13.5" customHeight="1" thickBot="1">
      <c r="A27" s="11"/>
      <c r="B27" s="92"/>
      <c r="C27" s="1439"/>
      <c r="D27" s="92"/>
      <c r="E27" s="92"/>
      <c r="F27" s="80"/>
      <c r="G27" s="93"/>
      <c r="H27" s="93"/>
    </row>
    <row r="28" spans="1:18" s="12" customFormat="1" ht="13.5" customHeight="1" thickBot="1">
      <c r="A28" s="916"/>
      <c r="B28" s="917" t="s">
        <v>212</v>
      </c>
      <c r="C28" s="1440"/>
      <c r="D28" s="917"/>
      <c r="E28" s="918"/>
      <c r="F28" s="80"/>
      <c r="G28" s="93"/>
      <c r="H28" s="93"/>
    </row>
    <row r="29" spans="1:18" s="12" customFormat="1" ht="13.5" customHeight="1" thickBot="1">
      <c r="A29" s="939" t="s">
        <v>834</v>
      </c>
      <c r="B29" s="1308" t="s">
        <v>214</v>
      </c>
      <c r="C29" s="1442" t="s">
        <v>819</v>
      </c>
      <c r="D29" s="503" t="s">
        <v>23</v>
      </c>
      <c r="E29" s="504" t="s">
        <v>116</v>
      </c>
      <c r="F29" s="80"/>
      <c r="G29" s="948">
        <v>-9.59</v>
      </c>
      <c r="H29" s="949">
        <v>-14.629</v>
      </c>
    </row>
    <row r="30" spans="1:18" s="12" customFormat="1" ht="13.5" customHeight="1" thickBot="1">
      <c r="A30" s="11"/>
      <c r="C30" s="1437"/>
      <c r="F30" s="80"/>
      <c r="G30" s="93"/>
      <c r="H30" s="93"/>
    </row>
    <row r="31" spans="1:18" s="12" customFormat="1" ht="13.5" customHeight="1" thickBot="1">
      <c r="A31" s="916"/>
      <c r="B31" s="917" t="s">
        <v>208</v>
      </c>
      <c r="C31" s="1440"/>
      <c r="D31" s="917"/>
      <c r="E31" s="918"/>
      <c r="F31" s="80"/>
      <c r="G31" s="93"/>
      <c r="H31" s="93"/>
      <c r="R31" s="93"/>
    </row>
    <row r="32" spans="1:18" s="12" customFormat="1" ht="13.5" customHeight="1">
      <c r="A32" s="500" t="s">
        <v>835</v>
      </c>
      <c r="B32" s="1378" t="s">
        <v>665</v>
      </c>
      <c r="C32" s="1441" t="s">
        <v>746</v>
      </c>
      <c r="D32" s="74" t="s">
        <v>23</v>
      </c>
      <c r="E32" s="513" t="s">
        <v>116</v>
      </c>
      <c r="F32" s="80"/>
      <c r="G32" s="571">
        <v>-621.83900000000006</v>
      </c>
      <c r="H32" s="1400">
        <v>-330.97</v>
      </c>
      <c r="I32" s="915"/>
      <c r="J32" s="16"/>
    </row>
    <row r="33" spans="1:20" s="12" customFormat="1" ht="13.5" customHeight="1">
      <c r="A33" s="500" t="s">
        <v>836</v>
      </c>
      <c r="B33" s="1378" t="s">
        <v>666</v>
      </c>
      <c r="C33" s="1441" t="s">
        <v>746</v>
      </c>
      <c r="D33" s="74" t="s">
        <v>23</v>
      </c>
      <c r="E33" s="513" t="s">
        <v>116</v>
      </c>
      <c r="F33" s="80"/>
      <c r="G33" s="574">
        <v>0</v>
      </c>
      <c r="H33" s="1401">
        <v>-217.50899999999999</v>
      </c>
      <c r="I33" s="915"/>
      <c r="J33" s="16"/>
    </row>
    <row r="34" spans="1:20" s="12" customFormat="1" ht="13.5" customHeight="1">
      <c r="A34" s="500" t="s">
        <v>210</v>
      </c>
      <c r="B34" s="1379" t="s">
        <v>808</v>
      </c>
      <c r="C34" s="1441" t="s">
        <v>746</v>
      </c>
      <c r="D34" s="48" t="s">
        <v>23</v>
      </c>
      <c r="E34" s="513" t="s">
        <v>116</v>
      </c>
      <c r="F34" s="80"/>
      <c r="G34" s="574">
        <v>0</v>
      </c>
      <c r="H34" s="1401">
        <v>-49.737000000000002</v>
      </c>
      <c r="I34" s="915"/>
      <c r="J34" s="16"/>
      <c r="T34" s="93"/>
    </row>
    <row r="35" spans="1:20" ht="13.5" customHeight="1">
      <c r="A35" s="500" t="s">
        <v>213</v>
      </c>
      <c r="B35" s="95" t="s">
        <v>927</v>
      </c>
      <c r="C35" s="1441" t="s">
        <v>746</v>
      </c>
      <c r="D35" s="48" t="s">
        <v>23</v>
      </c>
      <c r="E35" s="513" t="s">
        <v>116</v>
      </c>
      <c r="F35" s="80"/>
      <c r="G35" s="574">
        <v>0</v>
      </c>
      <c r="H35" s="1401">
        <v>-18.38</v>
      </c>
    </row>
    <row r="36" spans="1:20" s="12" customFormat="1" ht="13.5" customHeight="1">
      <c r="A36" s="500" t="s">
        <v>216</v>
      </c>
      <c r="B36" s="75" t="s">
        <v>228</v>
      </c>
      <c r="C36" s="1441" t="s">
        <v>820</v>
      </c>
      <c r="D36" s="74" t="s">
        <v>23</v>
      </c>
      <c r="E36" s="513" t="s">
        <v>116</v>
      </c>
      <c r="F36" s="80"/>
      <c r="G36" s="574">
        <v>16.809999999999999</v>
      </c>
      <c r="H36" s="1401">
        <v>19.030999999999999</v>
      </c>
    </row>
    <row r="37" spans="1:20" s="12" customFormat="1" ht="13.5" customHeight="1">
      <c r="A37" s="500" t="s">
        <v>218</v>
      </c>
      <c r="B37" s="75" t="s">
        <v>230</v>
      </c>
      <c r="C37" s="1441" t="s">
        <v>821</v>
      </c>
      <c r="D37" s="74" t="s">
        <v>23</v>
      </c>
      <c r="E37" s="513" t="s">
        <v>116</v>
      </c>
      <c r="F37" s="80"/>
      <c r="G37" s="574">
        <v>2.488</v>
      </c>
      <c r="H37" s="1401">
        <v>3.8220000000000001</v>
      </c>
    </row>
    <row r="38" spans="1:20" s="94" customFormat="1" ht="13.5" customHeight="1" thickBot="1">
      <c r="A38" s="471" t="s">
        <v>220</v>
      </c>
      <c r="B38" s="515" t="s">
        <v>231</v>
      </c>
      <c r="C38" s="1442" t="s">
        <v>822</v>
      </c>
      <c r="D38" s="503" t="s">
        <v>23</v>
      </c>
      <c r="E38" s="504" t="s">
        <v>36</v>
      </c>
      <c r="F38" s="80"/>
      <c r="G38" s="579">
        <f>SUM(G32:G37)</f>
        <v>-602.54100000000005</v>
      </c>
      <c r="H38" s="1399">
        <f>SUM(H32:H37)</f>
        <v>-593.74300000000005</v>
      </c>
    </row>
    <row r="39" spans="1:20" s="12" customFormat="1" ht="13.5" customHeight="1" thickBot="1">
      <c r="A39" s="11"/>
      <c r="B39" s="6"/>
      <c r="C39" s="1443"/>
      <c r="D39" s="6"/>
      <c r="E39" s="6"/>
      <c r="F39" s="80"/>
      <c r="G39" s="2"/>
      <c r="H39" s="2"/>
    </row>
    <row r="40" spans="1:20" s="12" customFormat="1" ht="13.5" customHeight="1" thickBot="1">
      <c r="A40" s="940" t="s">
        <v>221</v>
      </c>
      <c r="B40" s="941" t="s">
        <v>232</v>
      </c>
      <c r="C40" s="1438" t="s">
        <v>823</v>
      </c>
      <c r="D40" s="933" t="s">
        <v>23</v>
      </c>
      <c r="E40" s="934" t="s">
        <v>36</v>
      </c>
      <c r="F40" s="80"/>
      <c r="G40" s="935">
        <f>+G26+G38</f>
        <v>-182.29300000000023</v>
      </c>
      <c r="H40" s="936">
        <f>+H26+H38</f>
        <v>-147.97000000000003</v>
      </c>
    </row>
    <row r="41" spans="1:20" ht="13.5" customHeight="1" thickBot="1">
      <c r="B41" s="1310"/>
      <c r="C41" s="1437"/>
      <c r="F41" s="80"/>
    </row>
    <row r="42" spans="1:20" s="12" customFormat="1" ht="13.5" customHeight="1" thickBot="1">
      <c r="A42" s="916"/>
      <c r="B42" s="917" t="s">
        <v>233</v>
      </c>
      <c r="C42" s="1440"/>
      <c r="D42" s="917"/>
      <c r="E42" s="918"/>
      <c r="F42" s="80"/>
      <c r="G42" s="93"/>
      <c r="H42" s="93"/>
    </row>
    <row r="43" spans="1:20" s="12" customFormat="1" ht="13.5" customHeight="1">
      <c r="A43" s="500" t="s">
        <v>222</v>
      </c>
      <c r="B43" s="96" t="s">
        <v>234</v>
      </c>
      <c r="C43" s="1441" t="s">
        <v>824</v>
      </c>
      <c r="D43" s="74" t="s">
        <v>23</v>
      </c>
      <c r="E43" s="513" t="s">
        <v>116</v>
      </c>
      <c r="F43" s="80"/>
      <c r="G43" s="571">
        <v>354.31900000000002</v>
      </c>
      <c r="H43" s="944">
        <v>374.84899999999999</v>
      </c>
    </row>
    <row r="44" spans="1:20" s="12" customFormat="1" ht="13.5" customHeight="1">
      <c r="A44" s="500" t="s">
        <v>224</v>
      </c>
      <c r="B44" s="96" t="s">
        <v>235</v>
      </c>
      <c r="C44" s="1441" t="s">
        <v>825</v>
      </c>
      <c r="D44" s="74" t="s">
        <v>23</v>
      </c>
      <c r="E44" s="513" t="s">
        <v>116</v>
      </c>
      <c r="F44" s="80"/>
      <c r="G44" s="574">
        <v>-0.5</v>
      </c>
      <c r="H44" s="945">
        <v>0</v>
      </c>
    </row>
    <row r="45" spans="1:20" s="12" customFormat="1" ht="13.5" customHeight="1">
      <c r="A45" s="500" t="s">
        <v>225</v>
      </c>
      <c r="B45" s="96" t="s">
        <v>236</v>
      </c>
      <c r="C45" s="1441" t="s">
        <v>826</v>
      </c>
      <c r="D45" s="74" t="s">
        <v>23</v>
      </c>
      <c r="E45" s="513" t="s">
        <v>116</v>
      </c>
      <c r="F45" s="80"/>
      <c r="G45" s="574">
        <v>-134.26300000000001</v>
      </c>
      <c r="H45" s="945">
        <v>-139.68899999999999</v>
      </c>
    </row>
    <row r="46" spans="1:20" s="12" customFormat="1" ht="13.5" customHeight="1">
      <c r="A46" s="500" t="s">
        <v>226</v>
      </c>
      <c r="B46" s="95" t="s">
        <v>237</v>
      </c>
      <c r="C46" s="1441" t="s">
        <v>827</v>
      </c>
      <c r="D46" s="74" t="s">
        <v>23</v>
      </c>
      <c r="E46" s="513" t="s">
        <v>36</v>
      </c>
      <c r="F46" s="80"/>
      <c r="G46" s="928">
        <f>SUM(G43:G45)</f>
        <v>219.55600000000001</v>
      </c>
      <c r="H46" s="929">
        <f>SUM(H43:H45)</f>
        <v>235.16</v>
      </c>
    </row>
    <row r="47" spans="1:20" s="12" customFormat="1" ht="13.5" customHeight="1" thickBot="1">
      <c r="A47" s="471" t="s">
        <v>11</v>
      </c>
      <c r="B47" s="942" t="s">
        <v>238</v>
      </c>
      <c r="C47" s="1442" t="s">
        <v>828</v>
      </c>
      <c r="D47" s="503" t="s">
        <v>23</v>
      </c>
      <c r="E47" s="504" t="s">
        <v>36</v>
      </c>
      <c r="F47" s="80"/>
      <c r="G47" s="579">
        <f>+G40+G46</f>
        <v>37.262999999999778</v>
      </c>
      <c r="H47" s="580">
        <f>+H40+H46</f>
        <v>87.189999999999969</v>
      </c>
    </row>
    <row r="48" spans="1:20" s="12" customFormat="1" ht="13.5" customHeight="1" thickBot="1">
      <c r="A48" s="11"/>
      <c r="B48" s="1310"/>
      <c r="C48" s="1437"/>
      <c r="F48" s="80"/>
      <c r="G48" s="93"/>
      <c r="H48" s="93"/>
    </row>
    <row r="49" spans="1:9" s="12" customFormat="1" ht="13.5" customHeight="1" thickBot="1">
      <c r="A49" s="940" t="s">
        <v>229</v>
      </c>
      <c r="B49" s="943" t="s">
        <v>239</v>
      </c>
      <c r="C49" s="1444" t="s">
        <v>829</v>
      </c>
      <c r="D49" s="1312" t="s">
        <v>23</v>
      </c>
      <c r="E49" s="1313" t="s">
        <v>36</v>
      </c>
      <c r="F49" s="80"/>
      <c r="G49" s="935">
        <f>G46-G47</f>
        <v>182.29300000000023</v>
      </c>
      <c r="H49" s="936">
        <f>H46-H47</f>
        <v>147.97000000000003</v>
      </c>
    </row>
    <row r="50" spans="1:9" ht="16" thickBot="1">
      <c r="F50" s="80"/>
    </row>
    <row r="51" spans="1:9" ht="12.75" customHeight="1">
      <c r="A51" s="1177"/>
      <c r="B51" s="1178"/>
      <c r="C51" s="1178"/>
      <c r="D51" s="1178"/>
      <c r="E51" s="1178"/>
      <c r="F51" s="1178"/>
      <c r="G51" s="1179"/>
      <c r="I51" s="71"/>
    </row>
    <row r="52" spans="1:9">
      <c r="A52" s="1180" t="s">
        <v>724</v>
      </c>
      <c r="B52" s="1181"/>
      <c r="C52" s="1181"/>
      <c r="D52" s="1182" t="s">
        <v>725</v>
      </c>
      <c r="E52" s="246"/>
      <c r="F52" s="246"/>
      <c r="G52" s="1183"/>
      <c r="I52" s="71"/>
    </row>
    <row r="53" spans="1:9">
      <c r="A53" s="1184"/>
      <c r="B53" s="1181"/>
      <c r="C53" s="1181"/>
      <c r="D53" s="1181"/>
      <c r="E53" s="246"/>
      <c r="F53" s="246"/>
      <c r="G53" s="1183"/>
    </row>
    <row r="54" spans="1:9">
      <c r="A54" s="1180" t="s">
        <v>726</v>
      </c>
      <c r="B54" s="1181"/>
      <c r="C54" s="1181"/>
      <c r="D54" s="1182" t="s">
        <v>725</v>
      </c>
      <c r="E54" s="246"/>
      <c r="F54" s="246"/>
      <c r="G54" s="1183"/>
    </row>
    <row r="55" spans="1:9">
      <c r="A55" s="1184"/>
      <c r="B55" s="1181"/>
      <c r="C55" s="1181"/>
      <c r="D55" s="1181"/>
      <c r="E55" s="246"/>
      <c r="F55" s="246"/>
      <c r="G55" s="1183"/>
    </row>
    <row r="56" spans="1:9">
      <c r="A56" s="1180" t="s">
        <v>727</v>
      </c>
      <c r="B56" s="1181"/>
      <c r="C56" s="1181"/>
      <c r="D56" s="1185"/>
      <c r="E56" s="246"/>
      <c r="F56" s="246"/>
      <c r="G56" s="1183"/>
    </row>
    <row r="57" spans="1:9" ht="13" thickBot="1">
      <c r="A57" s="1186"/>
      <c r="B57" s="1187"/>
      <c r="C57" s="1187"/>
      <c r="D57" s="1187"/>
      <c r="E57" s="1187"/>
      <c r="F57" s="1187"/>
      <c r="G57" s="1188"/>
    </row>
    <row r="58" spans="1:9" ht="15.5">
      <c r="F58" s="80"/>
    </row>
    <row r="59" spans="1:9" ht="15.5">
      <c r="F59" s="80"/>
    </row>
    <row r="60" spans="1:9" ht="15.5">
      <c r="F60" s="80"/>
    </row>
    <row r="61" spans="1:9" ht="15.5">
      <c r="F61" s="80"/>
    </row>
    <row r="62" spans="1:9" ht="15.5">
      <c r="F62" s="80"/>
    </row>
    <row r="63" spans="1:9" ht="15.5">
      <c r="F63" s="80"/>
    </row>
    <row r="64" spans="1:9" ht="15.5">
      <c r="F64" s="80"/>
    </row>
    <row r="65" spans="6:6" ht="15.5">
      <c r="F65" s="80"/>
    </row>
  </sheetData>
  <mergeCells count="2">
    <mergeCell ref="C7:C8"/>
    <mergeCell ref="E7:E8"/>
  </mergeCells>
  <phoneticPr fontId="35" type="noConversion"/>
  <pageMargins left="0.59055118110236227" right="0.59055118110236227" top="0.59055118110236227" bottom="0.59055118110236227" header="0.39370078740157483" footer="0.39370078740157483"/>
  <pageSetup paperSize="9" scale="57" orientation="landscape" r:id="rId1"/>
  <headerFooter alignWithMargins="0">
    <oddFooter>&amp;L&amp;1#&amp;"Arial"&amp;11&amp;K000000SW Internal Commercial</oddFooter>
  </headerFooter>
  <ignoredErrors>
    <ignoredError sqref="A4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G46"/>
  <sheetViews>
    <sheetView zoomScaleNormal="100" workbookViewId="0">
      <selection sqref="A1:XFD1048576"/>
    </sheetView>
  </sheetViews>
  <sheetFormatPr defaultColWidth="8.81640625" defaultRowHeight="12.5"/>
  <cols>
    <col min="1" max="1" width="7.81640625" style="16" customWidth="1"/>
    <col min="2" max="2" width="64.1796875" style="16" bestFit="1" customWidth="1"/>
    <col min="3" max="3" width="6.81640625" style="16" customWidth="1"/>
    <col min="4" max="4" width="9.7265625" style="16" bestFit="1" customWidth="1"/>
    <col min="5" max="5" width="6.453125" style="16" customWidth="1"/>
    <col min="6" max="6" width="9.7265625" style="16" customWidth="1"/>
    <col min="7" max="7" width="9.26953125" style="16" bestFit="1" customWidth="1"/>
    <col min="8" max="9" width="8.81640625" style="16" customWidth="1"/>
    <col min="10" max="13" width="9" style="16" bestFit="1" customWidth="1"/>
    <col min="14" max="16384" width="8.81640625" style="16"/>
  </cols>
  <sheetData>
    <row r="1" spans="1:7" ht="13">
      <c r="A1" s="79"/>
      <c r="B1" s="419"/>
    </row>
    <row r="2" spans="1:7">
      <c r="A2" s="79"/>
    </row>
    <row r="3" spans="1:7" ht="15.5">
      <c r="A3" s="78" t="s">
        <v>14</v>
      </c>
    </row>
    <row r="4" spans="1:7" ht="15.5">
      <c r="A4" s="78" t="s">
        <v>240</v>
      </c>
    </row>
    <row r="5" spans="1:7" ht="15.5">
      <c r="A5" s="78" t="s">
        <v>915</v>
      </c>
    </row>
    <row r="6" spans="1:7" ht="13" thickBot="1"/>
    <row r="7" spans="1:7" ht="13">
      <c r="A7" s="1532" t="s">
        <v>15</v>
      </c>
      <c r="B7" s="1530" t="s">
        <v>16</v>
      </c>
      <c r="C7" s="1528" t="s">
        <v>17</v>
      </c>
      <c r="D7" s="1526" t="s">
        <v>762</v>
      </c>
      <c r="F7" s="911" t="str">
        <f>reportminus1</f>
        <v>2020-21</v>
      </c>
      <c r="G7" s="885" t="str">
        <f>reportyear</f>
        <v>2021-22</v>
      </c>
    </row>
    <row r="8" spans="1:7" ht="13.5" thickBot="1">
      <c r="A8" s="1533"/>
      <c r="B8" s="1531"/>
      <c r="C8" s="1529"/>
      <c r="D8" s="1527"/>
      <c r="F8" s="516" t="s">
        <v>20</v>
      </c>
      <c r="G8" s="517" t="s">
        <v>20</v>
      </c>
    </row>
    <row r="9" spans="1:7" ht="13" thickBot="1"/>
    <row r="10" spans="1:7">
      <c r="A10" s="1117" t="s">
        <v>840</v>
      </c>
      <c r="B10" s="970" t="s">
        <v>838</v>
      </c>
      <c r="C10" s="883" t="s">
        <v>23</v>
      </c>
      <c r="D10" s="596" t="s">
        <v>36</v>
      </c>
      <c r="F10" s="960">
        <f>'M1'!G25</f>
        <v>386.42399999999998</v>
      </c>
      <c r="G10" s="961">
        <f>'M1'!H25</f>
        <v>415.45199999999988</v>
      </c>
    </row>
    <row r="11" spans="1:7">
      <c r="A11" s="919" t="s">
        <v>841</v>
      </c>
      <c r="B11" s="49" t="str">
        <f>'M1'!B19</f>
        <v>Responsive repair and refurbishment</v>
      </c>
      <c r="C11" s="74" t="s">
        <v>23</v>
      </c>
      <c r="D11" s="513" t="s">
        <v>36</v>
      </c>
      <c r="F11" s="962">
        <f>-'M1'!G19</f>
        <v>159.00700000000001</v>
      </c>
      <c r="G11" s="963">
        <f>-'M1'!H19</f>
        <v>151.89400000000001</v>
      </c>
    </row>
    <row r="12" spans="1:7">
      <c r="A12" s="1118" t="s">
        <v>842</v>
      </c>
      <c r="B12" s="1300" t="str">
        <f>'M1'!B20</f>
        <v>Developer contributions</v>
      </c>
      <c r="C12" s="872" t="s">
        <v>23</v>
      </c>
      <c r="D12" s="873" t="s">
        <v>36</v>
      </c>
      <c r="F12" s="962">
        <f>-'M1'!G20</f>
        <v>23.866</v>
      </c>
      <c r="G12" s="963">
        <f>-'M1'!H20</f>
        <v>24.562000000000001</v>
      </c>
    </row>
    <row r="13" spans="1:7" ht="13.5" thickBot="1">
      <c r="A13" s="921" t="s">
        <v>843</v>
      </c>
      <c r="B13" s="954" t="s">
        <v>243</v>
      </c>
      <c r="C13" s="503" t="s">
        <v>23</v>
      </c>
      <c r="D13" s="504" t="s">
        <v>36</v>
      </c>
      <c r="F13" s="964">
        <f>SUM(F10:F12)</f>
        <v>569.29700000000003</v>
      </c>
      <c r="G13" s="965">
        <f>SUM(G10:G12)</f>
        <v>591.9079999999999</v>
      </c>
    </row>
    <row r="14" spans="1:7" ht="13" thickBot="1">
      <c r="A14" s="13"/>
      <c r="F14" s="959"/>
      <c r="G14" s="959"/>
    </row>
    <row r="15" spans="1:7">
      <c r="A15" s="1117" t="s">
        <v>844</v>
      </c>
      <c r="B15" s="970" t="s">
        <v>242</v>
      </c>
      <c r="C15" s="883" t="s">
        <v>23</v>
      </c>
      <c r="D15" s="974" t="s">
        <v>36</v>
      </c>
      <c r="F15" s="960">
        <f>'M1'!G23</f>
        <v>-9.59</v>
      </c>
      <c r="G15" s="961">
        <f>'M1'!H23</f>
        <v>-14.629</v>
      </c>
    </row>
    <row r="16" spans="1:7">
      <c r="A16" s="919" t="s">
        <v>845</v>
      </c>
      <c r="B16" s="49" t="s">
        <v>217</v>
      </c>
      <c r="C16" s="74" t="s">
        <v>23</v>
      </c>
      <c r="D16" s="900" t="s">
        <v>36</v>
      </c>
      <c r="F16" s="962">
        <f>'M6'!G22</f>
        <v>0.21099999999999999</v>
      </c>
      <c r="G16" s="963">
        <f>'M6'!H22</f>
        <v>8.0000000000000002E-3</v>
      </c>
    </row>
    <row r="17" spans="1:7" ht="13" thickBot="1">
      <c r="A17" s="921" t="s">
        <v>846</v>
      </c>
      <c r="B17" s="922" t="s">
        <v>219</v>
      </c>
      <c r="C17" s="503" t="s">
        <v>23</v>
      </c>
      <c r="D17" s="975" t="s">
        <v>36</v>
      </c>
      <c r="F17" s="972">
        <f>'M6'!G23</f>
        <v>-144.148</v>
      </c>
      <c r="G17" s="973">
        <f>'M6'!H23</f>
        <v>-142.21600000000001</v>
      </c>
    </row>
    <row r="18" spans="1:7" ht="13" thickBot="1">
      <c r="A18" s="13"/>
      <c r="F18" s="959"/>
      <c r="G18" s="959"/>
    </row>
    <row r="19" spans="1:7">
      <c r="A19" s="1119" t="s">
        <v>847</v>
      </c>
      <c r="B19" s="1160" t="s">
        <v>611</v>
      </c>
      <c r="C19" s="883" t="s">
        <v>23</v>
      </c>
      <c r="D19" s="596" t="s">
        <v>36</v>
      </c>
      <c r="E19" s="137"/>
      <c r="F19" s="960">
        <f>-F11</f>
        <v>-159.00700000000001</v>
      </c>
      <c r="G19" s="961">
        <f>-G11</f>
        <v>-151.89400000000001</v>
      </c>
    </row>
    <row r="20" spans="1:7">
      <c r="A20" s="919" t="s">
        <v>848</v>
      </c>
      <c r="B20" s="50" t="s">
        <v>929</v>
      </c>
      <c r="C20" s="1158" t="s">
        <v>23</v>
      </c>
      <c r="D20" s="1159" t="s">
        <v>116</v>
      </c>
      <c r="E20" s="137"/>
      <c r="F20" s="521"/>
      <c r="G20" s="530">
        <v>-94.691999999999993</v>
      </c>
    </row>
    <row r="21" spans="1:7" ht="13" thickBot="1">
      <c r="A21" s="921" t="s">
        <v>849</v>
      </c>
      <c r="B21" s="971" t="s">
        <v>837</v>
      </c>
      <c r="C21" s="503" t="s">
        <v>23</v>
      </c>
      <c r="D21" s="504" t="s">
        <v>36</v>
      </c>
      <c r="E21" s="137"/>
      <c r="F21" s="972">
        <f>'M6'!G33</f>
        <v>0</v>
      </c>
      <c r="G21" s="973">
        <f>'M6'!H33</f>
        <v>-217.50899999999999</v>
      </c>
    </row>
    <row r="22" spans="1:7" ht="13" thickBot="1">
      <c r="A22" s="13"/>
      <c r="F22" s="959"/>
      <c r="G22" s="959"/>
    </row>
    <row r="23" spans="1:7" ht="13.5" thickBot="1">
      <c r="A23" s="1120" t="s">
        <v>851</v>
      </c>
      <c r="B23" s="956" t="s">
        <v>667</v>
      </c>
      <c r="C23" s="933" t="s">
        <v>23</v>
      </c>
      <c r="D23" s="934" t="s">
        <v>36</v>
      </c>
      <c r="F23" s="968">
        <f>SUM(F13,F19:F21)</f>
        <v>410.29</v>
      </c>
      <c r="G23" s="969">
        <f>SUM(G13,G19:G21)</f>
        <v>127.8129999999999</v>
      </c>
    </row>
    <row r="24" spans="1:7" ht="13" thickBot="1">
      <c r="A24" s="13"/>
      <c r="F24" s="959"/>
      <c r="G24" s="959"/>
    </row>
    <row r="25" spans="1:7">
      <c r="A25" s="1117" t="s">
        <v>850</v>
      </c>
      <c r="B25" s="970" t="s">
        <v>244</v>
      </c>
      <c r="C25" s="883" t="s">
        <v>23</v>
      </c>
      <c r="D25" s="596" t="s">
        <v>36</v>
      </c>
      <c r="F25" s="960">
        <f>+'M5'!G15+'M5'!G16</f>
        <v>428.70600000000002</v>
      </c>
      <c r="G25" s="961">
        <f>+'M5'!H15+'M5'!H16</f>
        <v>515.89599999999996</v>
      </c>
    </row>
    <row r="26" spans="1:7">
      <c r="A26" s="919" t="s">
        <v>852</v>
      </c>
      <c r="B26" s="49" t="s">
        <v>109</v>
      </c>
      <c r="C26" s="74" t="s">
        <v>23</v>
      </c>
      <c r="D26" s="513" t="s">
        <v>36</v>
      </c>
      <c r="F26" s="962">
        <f>-'M5'!G41</f>
        <v>-4148.4269999999997</v>
      </c>
      <c r="G26" s="963">
        <f>-'M5'!H41</f>
        <v>-4383.5870000000004</v>
      </c>
    </row>
    <row r="27" spans="1:7">
      <c r="A27" s="919" t="s">
        <v>853</v>
      </c>
      <c r="B27" s="49" t="s">
        <v>900</v>
      </c>
      <c r="C27" s="74" t="s">
        <v>23</v>
      </c>
      <c r="D27" s="513" t="s">
        <v>36</v>
      </c>
      <c r="F27" s="962">
        <f>+'M5'!G21+'M5'!G29</f>
        <v>0</v>
      </c>
      <c r="G27" s="963">
        <f>'M5'!H21+'M5'!H29</f>
        <v>0</v>
      </c>
    </row>
    <row r="28" spans="1:7">
      <c r="A28" s="919" t="s">
        <v>854</v>
      </c>
      <c r="B28" s="49" t="s">
        <v>245</v>
      </c>
      <c r="C28" s="74" t="s">
        <v>23</v>
      </c>
      <c r="D28" s="513" t="s">
        <v>36</v>
      </c>
      <c r="F28" s="962">
        <f>SUM(F25:F27)</f>
        <v>-3719.7209999999995</v>
      </c>
      <c r="G28" s="963">
        <f>SUM(G25:G27)</f>
        <v>-3867.6910000000007</v>
      </c>
    </row>
    <row r="29" spans="1:7">
      <c r="A29" s="919" t="s">
        <v>855</v>
      </c>
      <c r="B29" s="49" t="s">
        <v>246</v>
      </c>
      <c r="C29" s="74" t="s">
        <v>23</v>
      </c>
      <c r="D29" s="513" t="s">
        <v>36</v>
      </c>
      <c r="F29" s="962">
        <f>'M5'!G35</f>
        <v>0</v>
      </c>
      <c r="G29" s="963">
        <f>'M5'!H35</f>
        <v>0</v>
      </c>
    </row>
    <row r="30" spans="1:7" ht="13.5" thickBot="1">
      <c r="A30" s="921" t="s">
        <v>856</v>
      </c>
      <c r="B30" s="954" t="s">
        <v>901</v>
      </c>
      <c r="C30" s="503" t="s">
        <v>23</v>
      </c>
      <c r="D30" s="504" t="s">
        <v>36</v>
      </c>
      <c r="F30" s="964">
        <f>SUM(F28:F29)</f>
        <v>-3719.7209999999995</v>
      </c>
      <c r="G30" s="965">
        <f>SUM(G28:G29)</f>
        <v>-3867.6910000000007</v>
      </c>
    </row>
    <row r="31" spans="1:7" ht="13" thickBot="1"/>
    <row r="32" spans="1:7" ht="13.5" thickBot="1">
      <c r="A32" s="916"/>
      <c r="B32" s="917" t="s">
        <v>839</v>
      </c>
      <c r="C32" s="917"/>
      <c r="D32" s="918"/>
    </row>
    <row r="33" spans="1:7" ht="13">
      <c r="A33" s="919" t="s">
        <v>857</v>
      </c>
      <c r="B33" s="138" t="s">
        <v>249</v>
      </c>
      <c r="C33" s="48" t="s">
        <v>250</v>
      </c>
      <c r="D33" s="513" t="s">
        <v>36</v>
      </c>
      <c r="F33" s="1464">
        <f>ROUND(F13/-F28,3)</f>
        <v>0.153</v>
      </c>
      <c r="G33" s="1465">
        <f>ROUND(G13/-G28,3)</f>
        <v>0.153</v>
      </c>
    </row>
    <row r="34" spans="1:7" ht="13">
      <c r="A34" s="919" t="s">
        <v>858</v>
      </c>
      <c r="B34" s="138" t="s">
        <v>251</v>
      </c>
      <c r="C34" s="48" t="s">
        <v>250</v>
      </c>
      <c r="D34" s="513" t="s">
        <v>36</v>
      </c>
      <c r="F34" s="1466">
        <f>ROUND((F13-F15-F16-F17)/-F17,1)</f>
        <v>5</v>
      </c>
      <c r="G34" s="1467">
        <f>ROUND((G13-G15-G16-G17)/-G17,1)</f>
        <v>5.3</v>
      </c>
    </row>
    <row r="35" spans="1:7" ht="13.5" thickBot="1">
      <c r="A35" s="921" t="s">
        <v>859</v>
      </c>
      <c r="B35" s="957" t="s">
        <v>252</v>
      </c>
      <c r="C35" s="923" t="s">
        <v>250</v>
      </c>
      <c r="D35" s="504" t="s">
        <v>36</v>
      </c>
      <c r="F35" s="1468">
        <f>ROUND((F23-F15-F16-F17)/-F17,1)</f>
        <v>3.9</v>
      </c>
      <c r="G35" s="1470">
        <f>ROUND((G23-G15-G16-G17)/-G17,1)</f>
        <v>2</v>
      </c>
    </row>
    <row r="36" spans="1:7" ht="13" thickBot="1">
      <c r="F36" s="13"/>
      <c r="G36" s="13"/>
    </row>
    <row r="37" spans="1:7" ht="13.5" thickBot="1">
      <c r="A37" s="1104"/>
      <c r="B37" s="506" t="s">
        <v>902</v>
      </c>
      <c r="C37" s="506"/>
      <c r="D37" s="507"/>
      <c r="F37" s="13"/>
      <c r="G37" s="13"/>
    </row>
    <row r="38" spans="1:7" ht="13.5" thickBot="1">
      <c r="A38" s="921" t="s">
        <v>930</v>
      </c>
      <c r="B38" s="957" t="s">
        <v>249</v>
      </c>
      <c r="C38" s="923" t="s">
        <v>250</v>
      </c>
      <c r="D38" s="428" t="s">
        <v>36</v>
      </c>
      <c r="F38" s="1471">
        <f>ROUND(F13/-F30,3)</f>
        <v>0.153</v>
      </c>
      <c r="G38" s="1472">
        <f>ROUND(G13/-G30,3)</f>
        <v>0.153</v>
      </c>
    </row>
    <row r="39" spans="1:7" ht="13" thickBot="1"/>
    <row r="40" spans="1:7">
      <c r="A40" s="1177"/>
      <c r="B40" s="1178"/>
      <c r="C40" s="1178"/>
      <c r="D40" s="1178"/>
      <c r="E40" s="1178"/>
      <c r="F40" s="1179"/>
    </row>
    <row r="41" spans="1:7">
      <c r="A41" s="1180" t="s">
        <v>724</v>
      </c>
      <c r="B41" s="1181"/>
      <c r="C41" s="1181"/>
      <c r="D41" s="1182" t="s">
        <v>725</v>
      </c>
      <c r="E41" s="246"/>
      <c r="F41" s="1183"/>
    </row>
    <row r="42" spans="1:7">
      <c r="A42" s="1184"/>
      <c r="B42" s="1181"/>
      <c r="C42" s="1181"/>
      <c r="D42" s="1181"/>
      <c r="E42" s="246"/>
      <c r="F42" s="1183"/>
    </row>
    <row r="43" spans="1:7">
      <c r="A43" s="1180" t="s">
        <v>726</v>
      </c>
      <c r="B43" s="1181"/>
      <c r="C43" s="1181"/>
      <c r="D43" s="1182" t="s">
        <v>725</v>
      </c>
      <c r="E43" s="246"/>
      <c r="F43" s="1183"/>
    </row>
    <row r="44" spans="1:7">
      <c r="A44" s="1184"/>
      <c r="B44" s="1181"/>
      <c r="C44" s="1181"/>
      <c r="D44" s="1181"/>
      <c r="E44" s="246"/>
      <c r="F44" s="1183"/>
    </row>
    <row r="45" spans="1:7">
      <c r="A45" s="1180" t="s">
        <v>727</v>
      </c>
      <c r="B45" s="1181"/>
      <c r="C45" s="1181"/>
      <c r="D45" s="1185"/>
      <c r="E45" s="246"/>
      <c r="F45" s="1183"/>
    </row>
    <row r="46" spans="1:7" ht="13" thickBot="1">
      <c r="A46" s="1186"/>
      <c r="B46" s="1187"/>
      <c r="C46" s="1187"/>
      <c r="D46" s="1187"/>
      <c r="E46" s="1187"/>
      <c r="F46" s="1188"/>
    </row>
  </sheetData>
  <mergeCells count="4">
    <mergeCell ref="D7:D8"/>
    <mergeCell ref="C7:C8"/>
    <mergeCell ref="B7:B8"/>
    <mergeCell ref="A7:A8"/>
  </mergeCells>
  <phoneticPr fontId="35" type="noConversion"/>
  <pageMargins left="0.75" right="0.75" top="1" bottom="1" header="0.5" footer="0.5"/>
  <pageSetup paperSize="9" scale="76" orientation="landscape" r:id="rId1"/>
  <headerFooter alignWithMargins="0">
    <oddFooter>&amp;L&amp;1#&amp;"Arial"&amp;11&amp;K000000SW Internal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2:P54"/>
  <sheetViews>
    <sheetView zoomScaleNormal="100" workbookViewId="0">
      <selection sqref="A1:XFD1048576"/>
    </sheetView>
  </sheetViews>
  <sheetFormatPr defaultColWidth="9.1796875" defaultRowHeight="12.5"/>
  <cols>
    <col min="1" max="1" width="5.453125" style="255" customWidth="1"/>
    <col min="2" max="2" width="78.453125" style="256" customWidth="1"/>
    <col min="3" max="3" width="18.26953125" style="256" customWidth="1"/>
    <col min="4" max="4" width="7.1796875" style="256" customWidth="1"/>
    <col min="5" max="5" width="7.7265625" style="256" customWidth="1"/>
    <col min="6" max="6" width="7.26953125" style="256" customWidth="1"/>
    <col min="7" max="7" width="11.54296875" style="256" customWidth="1"/>
    <col min="8" max="8" width="12.54296875" style="256" customWidth="1"/>
    <col min="9" max="9" width="13.81640625" style="256" bestFit="1" customWidth="1"/>
    <col min="10" max="10" width="11.7265625" style="256" customWidth="1"/>
    <col min="11" max="11" width="11.81640625" style="256" customWidth="1"/>
    <col min="12" max="12" width="13.81640625" style="256" customWidth="1"/>
    <col min="13" max="13" width="9.1796875" style="256"/>
    <col min="14" max="14" width="9.1796875" style="256" customWidth="1"/>
    <col min="15" max="16384" width="9.1796875" style="256"/>
  </cols>
  <sheetData>
    <row r="2" spans="1:14" ht="13">
      <c r="B2" s="542"/>
      <c r="C2" s="542"/>
      <c r="D2" s="542"/>
      <c r="E2" s="542"/>
      <c r="F2" s="542"/>
    </row>
    <row r="3" spans="1:14" ht="15.5">
      <c r="A3" s="66" t="s">
        <v>14</v>
      </c>
      <c r="B3" s="542"/>
      <c r="C3" s="542"/>
      <c r="D3" s="542"/>
      <c r="E3" s="542"/>
      <c r="F3" s="542"/>
    </row>
    <row r="4" spans="1:14" s="257" customFormat="1" ht="15.5">
      <c r="A4" s="543" t="s">
        <v>916</v>
      </c>
      <c r="C4" s="544"/>
      <c r="D4" s="544"/>
      <c r="E4" s="544"/>
      <c r="F4" s="544"/>
    </row>
    <row r="5" spans="1:14" ht="16" thickBot="1">
      <c r="B5" s="545"/>
      <c r="C5" s="545"/>
      <c r="D5" s="545"/>
      <c r="E5" s="545"/>
      <c r="F5" s="544"/>
    </row>
    <row r="6" spans="1:14" ht="15.5">
      <c r="A6" s="443" t="s">
        <v>15</v>
      </c>
      <c r="B6" s="444" t="s">
        <v>16</v>
      </c>
      <c r="C6" s="445" t="s">
        <v>654</v>
      </c>
      <c r="D6" s="445" t="s">
        <v>17</v>
      </c>
      <c r="E6" s="446" t="s">
        <v>18</v>
      </c>
      <c r="F6" s="544"/>
      <c r="G6" s="1534" t="str">
        <f>reportminus1</f>
        <v>2020-21</v>
      </c>
      <c r="H6" s="1535"/>
      <c r="I6" s="1536"/>
      <c r="J6" s="1537" t="str">
        <f>reportyear</f>
        <v>2021-22</v>
      </c>
      <c r="K6" s="1538"/>
      <c r="L6" s="570"/>
    </row>
    <row r="7" spans="1:14" ht="16" thickBot="1">
      <c r="A7" s="447"/>
      <c r="B7" s="448"/>
      <c r="C7" s="449" t="s">
        <v>655</v>
      </c>
      <c r="D7" s="449"/>
      <c r="E7" s="450" t="s">
        <v>19</v>
      </c>
      <c r="F7" s="544"/>
      <c r="G7" s="567" t="s">
        <v>253</v>
      </c>
      <c r="H7" s="568" t="s">
        <v>254</v>
      </c>
      <c r="I7" s="569" t="s">
        <v>255</v>
      </c>
      <c r="J7" s="567" t="s">
        <v>253</v>
      </c>
      <c r="K7" s="568" t="s">
        <v>254</v>
      </c>
      <c r="L7" s="569" t="s">
        <v>255</v>
      </c>
    </row>
    <row r="8" spans="1:14" ht="16" thickBot="1">
      <c r="B8" s="68"/>
      <c r="C8" s="68"/>
      <c r="D8" s="68"/>
      <c r="E8" s="68"/>
      <c r="F8" s="544"/>
      <c r="G8" s="67"/>
      <c r="H8" s="67"/>
      <c r="I8" s="67"/>
      <c r="J8" s="67"/>
      <c r="K8" s="67"/>
      <c r="L8" s="67"/>
    </row>
    <row r="9" spans="1:14" ht="13.5" customHeight="1" thickBot="1">
      <c r="A9" s="550"/>
      <c r="B9" s="551" t="s">
        <v>732</v>
      </c>
      <c r="C9" s="551"/>
      <c r="D9" s="551"/>
      <c r="E9" s="552"/>
      <c r="F9" s="544"/>
      <c r="G9" s="67"/>
      <c r="H9" s="67"/>
      <c r="I9" s="362"/>
      <c r="J9" s="67"/>
      <c r="K9" s="67"/>
      <c r="L9" s="67"/>
    </row>
    <row r="10" spans="1:14" ht="13.5" customHeight="1">
      <c r="A10" s="553" t="s">
        <v>256</v>
      </c>
      <c r="B10" s="546" t="s">
        <v>257</v>
      </c>
      <c r="C10" s="547">
        <v>8.1199999999999992</v>
      </c>
      <c r="D10" s="547" t="s">
        <v>23</v>
      </c>
      <c r="E10" s="554" t="s">
        <v>334</v>
      </c>
      <c r="F10" s="544"/>
      <c r="G10" s="571">
        <v>439.42399999999998</v>
      </c>
      <c r="H10" s="572">
        <v>481.52199999999999</v>
      </c>
      <c r="I10" s="573">
        <f t="shared" ref="I10:I17" si="0">+H10+G10</f>
        <v>920.94599999999991</v>
      </c>
      <c r="J10" s="571">
        <v>448.25199999999995</v>
      </c>
      <c r="K10" s="572">
        <v>491.036</v>
      </c>
      <c r="L10" s="573">
        <f t="shared" ref="L10:L17" si="1">+K10+J10</f>
        <v>939.28800000000001</v>
      </c>
      <c r="N10" s="1324"/>
    </row>
    <row r="11" spans="1:14" ht="13.5" customHeight="1">
      <c r="A11" s="555" t="s">
        <v>258</v>
      </c>
      <c r="B11" s="548" t="s">
        <v>259</v>
      </c>
      <c r="C11" s="556"/>
      <c r="D11" s="547" t="s">
        <v>23</v>
      </c>
      <c r="E11" s="554" t="s">
        <v>334</v>
      </c>
      <c r="F11" s="544"/>
      <c r="G11" s="574">
        <v>0</v>
      </c>
      <c r="H11" s="260">
        <v>0</v>
      </c>
      <c r="I11" s="575">
        <f t="shared" si="0"/>
        <v>0</v>
      </c>
      <c r="J11" s="574">
        <v>0</v>
      </c>
      <c r="K11" s="260">
        <v>0</v>
      </c>
      <c r="L11" s="575">
        <f t="shared" si="1"/>
        <v>0</v>
      </c>
    </row>
    <row r="12" spans="1:14" ht="13.5" customHeight="1">
      <c r="A12" s="555" t="s">
        <v>260</v>
      </c>
      <c r="B12" s="548" t="s">
        <v>261</v>
      </c>
      <c r="C12" s="547">
        <v>8.17</v>
      </c>
      <c r="D12" s="547" t="s">
        <v>23</v>
      </c>
      <c r="E12" s="554" t="s">
        <v>334</v>
      </c>
      <c r="F12" s="544"/>
      <c r="G12" s="574">
        <v>99.72</v>
      </c>
      <c r="H12" s="260">
        <v>233.06100000000001</v>
      </c>
      <c r="I12" s="575">
        <f t="shared" si="0"/>
        <v>332.78100000000001</v>
      </c>
      <c r="J12" s="574">
        <v>104.51599999999999</v>
      </c>
      <c r="K12" s="260">
        <v>228.989</v>
      </c>
      <c r="L12" s="575">
        <f t="shared" si="1"/>
        <v>333.505</v>
      </c>
      <c r="N12" s="1324"/>
    </row>
    <row r="13" spans="1:14" ht="13.5" customHeight="1">
      <c r="A13" s="555" t="s">
        <v>262</v>
      </c>
      <c r="B13" s="548" t="s">
        <v>263</v>
      </c>
      <c r="C13" s="547"/>
      <c r="D13" s="547" t="s">
        <v>23</v>
      </c>
      <c r="E13" s="554" t="s">
        <v>334</v>
      </c>
      <c r="F13" s="544"/>
      <c r="G13" s="574">
        <v>0</v>
      </c>
      <c r="H13" s="260">
        <v>0</v>
      </c>
      <c r="I13" s="575">
        <f t="shared" si="0"/>
        <v>0</v>
      </c>
      <c r="J13" s="574">
        <v>0</v>
      </c>
      <c r="K13" s="260">
        <v>0</v>
      </c>
      <c r="L13" s="575">
        <f t="shared" si="1"/>
        <v>0</v>
      </c>
    </row>
    <row r="14" spans="1:14" ht="13.5" customHeight="1">
      <c r="A14" s="555" t="s">
        <v>264</v>
      </c>
      <c r="B14" s="548" t="s">
        <v>265</v>
      </c>
      <c r="C14" s="547"/>
      <c r="D14" s="547" t="s">
        <v>23</v>
      </c>
      <c r="E14" s="554" t="s">
        <v>334</v>
      </c>
      <c r="F14" s="544"/>
      <c r="G14" s="574">
        <v>0</v>
      </c>
      <c r="H14" s="260">
        <v>0</v>
      </c>
      <c r="I14" s="575">
        <f t="shared" si="0"/>
        <v>0</v>
      </c>
      <c r="J14" s="574">
        <v>0</v>
      </c>
      <c r="K14" s="260">
        <v>0</v>
      </c>
      <c r="L14" s="575">
        <f t="shared" si="1"/>
        <v>0</v>
      </c>
    </row>
    <row r="15" spans="1:14" ht="13.5" customHeight="1">
      <c r="A15" s="555" t="s">
        <v>266</v>
      </c>
      <c r="B15" s="548" t="s">
        <v>267</v>
      </c>
      <c r="C15" s="547"/>
      <c r="D15" s="547" t="s">
        <v>23</v>
      </c>
      <c r="E15" s="554" t="s">
        <v>334</v>
      </c>
      <c r="F15" s="544"/>
      <c r="G15" s="574">
        <v>0</v>
      </c>
      <c r="H15" s="260">
        <v>0</v>
      </c>
      <c r="I15" s="575">
        <f t="shared" si="0"/>
        <v>0</v>
      </c>
      <c r="J15" s="574">
        <v>0</v>
      </c>
      <c r="K15" s="260">
        <v>0</v>
      </c>
      <c r="L15" s="575">
        <f t="shared" si="1"/>
        <v>0</v>
      </c>
    </row>
    <row r="16" spans="1:14" ht="13.5" customHeight="1">
      <c r="A16" s="555" t="s">
        <v>268</v>
      </c>
      <c r="B16" s="548" t="s">
        <v>269</v>
      </c>
      <c r="C16" s="547">
        <v>8.18</v>
      </c>
      <c r="D16" s="547" t="s">
        <v>23</v>
      </c>
      <c r="E16" s="554" t="s">
        <v>334</v>
      </c>
      <c r="F16" s="544"/>
      <c r="G16" s="574">
        <v>9.5169999999999995</v>
      </c>
      <c r="H16" s="260">
        <v>2.9910000000000001</v>
      </c>
      <c r="I16" s="575">
        <f t="shared" si="0"/>
        <v>12.507999999999999</v>
      </c>
      <c r="J16" s="574">
        <v>9.7309999999999999</v>
      </c>
      <c r="K16" s="260">
        <v>2.7889999999999997</v>
      </c>
      <c r="L16" s="575">
        <f t="shared" si="1"/>
        <v>12.52</v>
      </c>
      <c r="N16" s="1324"/>
    </row>
    <row r="17" spans="1:12" ht="13.5" customHeight="1">
      <c r="A17" s="555" t="s">
        <v>270</v>
      </c>
      <c r="B17" s="548" t="s">
        <v>271</v>
      </c>
      <c r="C17" s="547"/>
      <c r="D17" s="547" t="s">
        <v>23</v>
      </c>
      <c r="E17" s="554" t="s">
        <v>334</v>
      </c>
      <c r="F17" s="544"/>
      <c r="G17" s="574">
        <v>0</v>
      </c>
      <c r="H17" s="260">
        <v>0</v>
      </c>
      <c r="I17" s="575">
        <f t="shared" si="0"/>
        <v>0</v>
      </c>
      <c r="J17" s="574">
        <v>0</v>
      </c>
      <c r="K17" s="260">
        <v>0</v>
      </c>
      <c r="L17" s="575">
        <f t="shared" si="1"/>
        <v>0</v>
      </c>
    </row>
    <row r="18" spans="1:12" ht="13.5" customHeight="1" thickBot="1">
      <c r="A18" s="557" t="s">
        <v>272</v>
      </c>
      <c r="B18" s="558" t="s">
        <v>648</v>
      </c>
      <c r="C18" s="559">
        <v>8.2799999999999994</v>
      </c>
      <c r="D18" s="559" t="s">
        <v>23</v>
      </c>
      <c r="E18" s="560" t="s">
        <v>36</v>
      </c>
      <c r="F18" s="544"/>
      <c r="G18" s="576">
        <f>SUM(G10:G17)</f>
        <v>548.66100000000006</v>
      </c>
      <c r="H18" s="577">
        <f t="shared" ref="H18:L18" si="2">SUM(H10:H17)</f>
        <v>717.57399999999996</v>
      </c>
      <c r="I18" s="578">
        <f t="shared" si="2"/>
        <v>1266.2349999999999</v>
      </c>
      <c r="J18" s="576">
        <f t="shared" si="2"/>
        <v>562.49899999999991</v>
      </c>
      <c r="K18" s="577">
        <f t="shared" si="2"/>
        <v>722.81399999999996</v>
      </c>
      <c r="L18" s="578">
        <f t="shared" si="2"/>
        <v>1285.3130000000001</v>
      </c>
    </row>
    <row r="19" spans="1:12" ht="13.5" customHeight="1" thickBot="1">
      <c r="B19" s="68"/>
      <c r="C19" s="68"/>
      <c r="D19" s="68"/>
      <c r="E19" s="68"/>
      <c r="F19" s="544"/>
    </row>
    <row r="20" spans="1:12" ht="13.5" customHeight="1" thickBot="1">
      <c r="A20" s="550"/>
      <c r="B20" s="551" t="s">
        <v>635</v>
      </c>
      <c r="C20" s="551"/>
      <c r="D20" s="551"/>
      <c r="E20" s="552"/>
      <c r="F20" s="544"/>
    </row>
    <row r="21" spans="1:12" ht="13.5" customHeight="1">
      <c r="A21" s="555" t="s">
        <v>273</v>
      </c>
      <c r="B21" s="548" t="s">
        <v>636</v>
      </c>
      <c r="C21" s="547">
        <v>8.19</v>
      </c>
      <c r="D21" s="547" t="s">
        <v>23</v>
      </c>
      <c r="E21" s="554" t="s">
        <v>334</v>
      </c>
      <c r="F21" s="544"/>
      <c r="G21" s="1382"/>
      <c r="H21" s="1383"/>
      <c r="I21" s="1386">
        <v>16.809999999999999</v>
      </c>
      <c r="J21" s="1382"/>
      <c r="K21" s="1383"/>
      <c r="L21" s="1386">
        <v>19.030999999999999</v>
      </c>
    </row>
    <row r="22" spans="1:12" ht="13.5" customHeight="1">
      <c r="A22" s="555" t="s">
        <v>275</v>
      </c>
      <c r="B22" s="548" t="s">
        <v>610</v>
      </c>
      <c r="C22" s="549">
        <v>8.1999999999999993</v>
      </c>
      <c r="D22" s="547" t="s">
        <v>23</v>
      </c>
      <c r="E22" s="554" t="s">
        <v>334</v>
      </c>
      <c r="F22" s="544"/>
      <c r="G22" s="1384"/>
      <c r="H22" s="1385"/>
      <c r="I22" s="1387">
        <v>2.488</v>
      </c>
      <c r="J22" s="1384"/>
      <c r="K22" s="1385"/>
      <c r="L22" s="1387">
        <v>3.8220000000000001</v>
      </c>
    </row>
    <row r="23" spans="1:12" ht="13.5" customHeight="1" thickBot="1">
      <c r="A23" s="557" t="s">
        <v>277</v>
      </c>
      <c r="B23" s="558" t="s">
        <v>637</v>
      </c>
      <c r="C23" s="561"/>
      <c r="D23" s="559" t="s">
        <v>23</v>
      </c>
      <c r="E23" s="560" t="s">
        <v>36</v>
      </c>
      <c r="F23" s="544"/>
      <c r="G23" s="1394">
        <f>SUM(G21:G22)</f>
        <v>0</v>
      </c>
      <c r="H23" s="1395">
        <f t="shared" ref="H23:K23" si="3">SUM(H21:H22)</f>
        <v>0</v>
      </c>
      <c r="I23" s="580">
        <f t="shared" si="3"/>
        <v>19.297999999999998</v>
      </c>
      <c r="J23" s="1394">
        <f t="shared" si="3"/>
        <v>0</v>
      </c>
      <c r="K23" s="1395">
        <f t="shared" si="3"/>
        <v>0</v>
      </c>
      <c r="L23" s="580">
        <f>SUM(L21:L22)</f>
        <v>22.852999999999998</v>
      </c>
    </row>
    <row r="24" spans="1:12" ht="13.5" customHeight="1" thickBot="1">
      <c r="B24" s="68"/>
      <c r="C24" s="68"/>
      <c r="D24" s="68"/>
      <c r="E24" s="68"/>
      <c r="F24" s="544"/>
    </row>
    <row r="25" spans="1:12" ht="13.5" customHeight="1" thickBot="1">
      <c r="A25" s="562">
        <v>7.13</v>
      </c>
      <c r="B25" s="563" t="s">
        <v>649</v>
      </c>
      <c r="C25" s="564">
        <v>8.3000000000000007</v>
      </c>
      <c r="D25" s="565" t="s">
        <v>23</v>
      </c>
      <c r="E25" s="566" t="s">
        <v>36</v>
      </c>
      <c r="F25" s="544"/>
      <c r="G25" s="581">
        <f>G18+G23</f>
        <v>548.66100000000006</v>
      </c>
      <c r="H25" s="582">
        <f>H18+H23</f>
        <v>717.57399999999996</v>
      </c>
      <c r="I25" s="583">
        <f t="shared" ref="I25:L25" si="4">I18+I23</f>
        <v>1285.5329999999999</v>
      </c>
      <c r="J25" s="581">
        <f t="shared" si="4"/>
        <v>562.49899999999991</v>
      </c>
      <c r="K25" s="582">
        <f t="shared" si="4"/>
        <v>722.81399999999996</v>
      </c>
      <c r="L25" s="583">
        <f t="shared" si="4"/>
        <v>1308.1660000000002</v>
      </c>
    </row>
    <row r="26" spans="1:12" ht="13.5" customHeight="1" thickBot="1">
      <c r="B26" s="68"/>
      <c r="C26" s="68"/>
      <c r="D26" s="68"/>
      <c r="E26" s="68"/>
      <c r="F26" s="544"/>
    </row>
    <row r="27" spans="1:12" ht="13.5" customHeight="1" thickBot="1">
      <c r="A27" s="550"/>
      <c r="B27" s="551" t="s">
        <v>33</v>
      </c>
      <c r="C27" s="551"/>
      <c r="D27" s="551"/>
      <c r="E27" s="552"/>
      <c r="F27" s="544"/>
    </row>
    <row r="28" spans="1:12" ht="13.5" customHeight="1">
      <c r="A28" s="555" t="s">
        <v>279</v>
      </c>
      <c r="B28" s="548" t="s">
        <v>274</v>
      </c>
      <c r="C28" s="547"/>
      <c r="D28" s="547" t="s">
        <v>23</v>
      </c>
      <c r="E28" s="554" t="s">
        <v>334</v>
      </c>
      <c r="F28" s="544"/>
      <c r="G28" s="1382"/>
      <c r="H28" s="1383"/>
      <c r="I28" s="1386">
        <f>SUM(G28:H28)</f>
        <v>0</v>
      </c>
      <c r="J28" s="1382"/>
      <c r="K28" s="1383"/>
      <c r="L28" s="1386">
        <f>SUM(J28:K28)</f>
        <v>0</v>
      </c>
    </row>
    <row r="29" spans="1:12" ht="13.5" customHeight="1">
      <c r="A29" s="555" t="s">
        <v>280</v>
      </c>
      <c r="B29" s="548" t="s">
        <v>276</v>
      </c>
      <c r="C29" s="547"/>
      <c r="D29" s="547" t="s">
        <v>23</v>
      </c>
      <c r="E29" s="554" t="s">
        <v>334</v>
      </c>
      <c r="F29" s="544"/>
      <c r="G29" s="1384"/>
      <c r="H29" s="1385"/>
      <c r="I29" s="1387">
        <f>SUM(G29:H29)</f>
        <v>0</v>
      </c>
      <c r="J29" s="1384"/>
      <c r="K29" s="1385"/>
      <c r="L29" s="1387">
        <f>SUM(J29:K29)</f>
        <v>0</v>
      </c>
    </row>
    <row r="30" spans="1:12" ht="13.5" customHeight="1" thickBot="1">
      <c r="A30" s="557" t="s">
        <v>731</v>
      </c>
      <c r="B30" s="558" t="s">
        <v>278</v>
      </c>
      <c r="C30" s="559"/>
      <c r="D30" s="559" t="s">
        <v>23</v>
      </c>
      <c r="E30" s="560" t="s">
        <v>36</v>
      </c>
      <c r="F30" s="544"/>
      <c r="G30" s="1392">
        <f t="shared" ref="G30:K30" si="5">SUM(G28:G29)</f>
        <v>0</v>
      </c>
      <c r="H30" s="1393">
        <f t="shared" si="5"/>
        <v>0</v>
      </c>
      <c r="I30" s="578">
        <f t="shared" si="5"/>
        <v>0</v>
      </c>
      <c r="J30" s="1392">
        <f t="shared" si="5"/>
        <v>0</v>
      </c>
      <c r="K30" s="1393">
        <f t="shared" si="5"/>
        <v>0</v>
      </c>
      <c r="L30" s="578">
        <f>SUM(L28:L29)</f>
        <v>0</v>
      </c>
    </row>
    <row r="31" spans="1:12" ht="13.5" customHeight="1" thickBot="1">
      <c r="A31" s="256"/>
      <c r="B31" s="68"/>
      <c r="C31" s="68"/>
      <c r="D31" s="68"/>
      <c r="E31" s="68"/>
      <c r="F31" s="544"/>
      <c r="G31" s="67"/>
      <c r="H31" s="67"/>
      <c r="I31" s="67"/>
      <c r="J31" s="67"/>
      <c r="K31" s="67"/>
      <c r="L31" s="67"/>
    </row>
    <row r="32" spans="1:12" ht="13.5" customHeight="1" thickBot="1">
      <c r="A32" s="550"/>
      <c r="B32" s="551" t="s">
        <v>573</v>
      </c>
      <c r="C32" s="551"/>
      <c r="D32" s="551"/>
      <c r="E32" s="552"/>
      <c r="F32" s="544"/>
      <c r="I32" s="258"/>
    </row>
    <row r="33" spans="1:16" ht="13.5" customHeight="1">
      <c r="A33" s="555" t="s">
        <v>281</v>
      </c>
      <c r="B33" s="548" t="s">
        <v>564</v>
      </c>
      <c r="C33" s="548"/>
      <c r="D33" s="547" t="s">
        <v>23</v>
      </c>
      <c r="E33" s="554" t="s">
        <v>334</v>
      </c>
      <c r="F33" s="544"/>
      <c r="G33" s="1382"/>
      <c r="H33" s="1383"/>
      <c r="I33" s="1445">
        <v>8.1329999999999991</v>
      </c>
      <c r="J33" s="1446"/>
      <c r="K33" s="1447"/>
      <c r="L33" s="1445">
        <v>23.02365</v>
      </c>
    </row>
    <row r="34" spans="1:16" ht="13.5" customHeight="1">
      <c r="A34" s="555" t="s">
        <v>282</v>
      </c>
      <c r="B34" s="548" t="s">
        <v>565</v>
      </c>
      <c r="C34" s="548"/>
      <c r="D34" s="547" t="s">
        <v>23</v>
      </c>
      <c r="E34" s="554" t="s">
        <v>334</v>
      </c>
      <c r="F34" s="544"/>
      <c r="G34" s="1384"/>
      <c r="H34" s="1385"/>
      <c r="I34" s="1448">
        <v>7.4850000000000003</v>
      </c>
      <c r="J34" s="1449"/>
      <c r="K34" s="1450"/>
      <c r="L34" s="1448">
        <v>6.6633729327266495</v>
      </c>
    </row>
    <row r="35" spans="1:16" ht="13.5" customHeight="1">
      <c r="A35" s="555" t="s">
        <v>284</v>
      </c>
      <c r="B35" s="548" t="s">
        <v>566</v>
      </c>
      <c r="C35" s="548"/>
      <c r="D35" s="547" t="s">
        <v>23</v>
      </c>
      <c r="E35" s="554" t="s">
        <v>334</v>
      </c>
      <c r="F35" s="544"/>
      <c r="G35" s="1384"/>
      <c r="H35" s="1385"/>
      <c r="I35" s="1448">
        <v>1.655</v>
      </c>
      <c r="J35" s="1449"/>
      <c r="K35" s="1450"/>
      <c r="L35" s="1448">
        <v>-11.34502293272655</v>
      </c>
    </row>
    <row r="36" spans="1:16" ht="13.5" customHeight="1" thickBot="1">
      <c r="A36" s="557" t="s">
        <v>285</v>
      </c>
      <c r="B36" s="558" t="s">
        <v>571</v>
      </c>
      <c r="C36" s="558"/>
      <c r="D36" s="559" t="s">
        <v>23</v>
      </c>
      <c r="E36" s="560" t="s">
        <v>36</v>
      </c>
      <c r="F36" s="544"/>
      <c r="G36" s="1392">
        <f>SUM(G33:G35)</f>
        <v>0</v>
      </c>
      <c r="H36" s="1393">
        <f>SUM(H33:H35)</f>
        <v>0</v>
      </c>
      <c r="I36" s="578">
        <f t="shared" ref="I36:L36" si="6">SUM(I33:I35)</f>
        <v>17.273</v>
      </c>
      <c r="J36" s="1392">
        <f t="shared" si="6"/>
        <v>0</v>
      </c>
      <c r="K36" s="1393">
        <f t="shared" si="6"/>
        <v>0</v>
      </c>
      <c r="L36" s="578">
        <f t="shared" si="6"/>
        <v>18.342000000000098</v>
      </c>
    </row>
    <row r="37" spans="1:16" ht="13.5" customHeight="1" thickBot="1">
      <c r="A37" s="256"/>
      <c r="C37" s="16"/>
      <c r="D37" s="16"/>
      <c r="F37" s="544"/>
      <c r="I37" s="258"/>
      <c r="L37" s="258"/>
    </row>
    <row r="38" spans="1:16" ht="13.5" customHeight="1" thickBot="1">
      <c r="A38" s="550"/>
      <c r="B38" s="551" t="s">
        <v>572</v>
      </c>
      <c r="C38" s="551"/>
      <c r="D38" s="551"/>
      <c r="E38" s="552"/>
      <c r="F38" s="544"/>
      <c r="I38" s="258"/>
    </row>
    <row r="39" spans="1:16" ht="13.5" customHeight="1">
      <c r="A39" s="555" t="s">
        <v>286</v>
      </c>
      <c r="B39" s="548" t="s">
        <v>564</v>
      </c>
      <c r="C39" s="548"/>
      <c r="D39" s="547" t="s">
        <v>23</v>
      </c>
      <c r="E39" s="554" t="s">
        <v>334</v>
      </c>
      <c r="F39" s="544"/>
      <c r="G39" s="1382"/>
      <c r="H39" s="1383"/>
      <c r="I39" s="1445">
        <v>6.7649999999999997</v>
      </c>
      <c r="J39" s="1446"/>
      <c r="K39" s="1447"/>
      <c r="L39" s="1445">
        <v>8.32</v>
      </c>
      <c r="P39" s="258"/>
    </row>
    <row r="40" spans="1:16" ht="13.5" customHeight="1">
      <c r="A40" s="555" t="s">
        <v>287</v>
      </c>
      <c r="B40" s="548" t="s">
        <v>283</v>
      </c>
      <c r="C40" s="548"/>
      <c r="D40" s="547" t="s">
        <v>23</v>
      </c>
      <c r="E40" s="554" t="s">
        <v>334</v>
      </c>
      <c r="F40" s="544"/>
      <c r="G40" s="1384"/>
      <c r="H40" s="1385"/>
      <c r="I40" s="1448">
        <v>-29.18</v>
      </c>
      <c r="J40" s="1449"/>
      <c r="K40" s="1450"/>
      <c r="L40" s="1448">
        <v>12.016616199449881</v>
      </c>
    </row>
    <row r="41" spans="1:16" ht="13.5" customHeight="1">
      <c r="A41" s="555" t="s">
        <v>668</v>
      </c>
      <c r="B41" s="548" t="s">
        <v>566</v>
      </c>
      <c r="C41" s="548"/>
      <c r="D41" s="547" t="s">
        <v>23</v>
      </c>
      <c r="E41" s="554" t="s">
        <v>334</v>
      </c>
      <c r="F41" s="544"/>
      <c r="G41" s="1384"/>
      <c r="H41" s="1385"/>
      <c r="I41" s="1448">
        <v>12.192</v>
      </c>
      <c r="J41" s="1449"/>
      <c r="K41" s="1450"/>
      <c r="L41" s="1448">
        <f>-17.5646161994498-0.497</f>
        <v>-18.061616199449801</v>
      </c>
    </row>
    <row r="42" spans="1:16" ht="13.5" customHeight="1" thickBot="1">
      <c r="A42" s="557" t="s">
        <v>669</v>
      </c>
      <c r="B42" s="584" t="s">
        <v>570</v>
      </c>
      <c r="C42" s="558"/>
      <c r="D42" s="559" t="s">
        <v>23</v>
      </c>
      <c r="E42" s="560" t="s">
        <v>36</v>
      </c>
      <c r="F42" s="544"/>
      <c r="G42" s="1392">
        <f>SUM(G39:G41)</f>
        <v>0</v>
      </c>
      <c r="H42" s="1393">
        <f>SUM(H39:H41)</f>
        <v>0</v>
      </c>
      <c r="I42" s="578">
        <f t="shared" ref="I42:K42" si="7">SUM(I39:I41)</f>
        <v>-10.222999999999999</v>
      </c>
      <c r="J42" s="1392">
        <f t="shared" si="7"/>
        <v>0</v>
      </c>
      <c r="K42" s="1393">
        <f t="shared" si="7"/>
        <v>0</v>
      </c>
      <c r="L42" s="578">
        <f>SUM(L39:L41)</f>
        <v>2.2750000000000803</v>
      </c>
    </row>
    <row r="43" spans="1:16" ht="13.5" customHeight="1" thickBot="1">
      <c r="F43" s="544"/>
      <c r="I43" s="258"/>
      <c r="L43" s="258"/>
    </row>
    <row r="44" spans="1:16" ht="13.5" customHeight="1" thickBot="1">
      <c r="A44" s="550"/>
      <c r="B44" s="551" t="s">
        <v>567</v>
      </c>
      <c r="C44" s="551"/>
      <c r="D44" s="551"/>
      <c r="E44" s="552"/>
      <c r="F44" s="544"/>
      <c r="I44" s="258"/>
    </row>
    <row r="45" spans="1:16" ht="13.5" customHeight="1">
      <c r="A45" s="555" t="s">
        <v>670</v>
      </c>
      <c r="B45" s="548" t="s">
        <v>568</v>
      </c>
      <c r="C45" s="548"/>
      <c r="D45" s="547" t="s">
        <v>23</v>
      </c>
      <c r="E45" s="554" t="s">
        <v>334</v>
      </c>
      <c r="F45" s="544"/>
      <c r="G45" s="1382"/>
      <c r="H45" s="1383"/>
      <c r="I45" s="1445">
        <v>-0.63800000000000001</v>
      </c>
      <c r="J45" s="1446"/>
      <c r="K45" s="1447"/>
      <c r="L45" s="1445">
        <v>1.0689999999999991</v>
      </c>
    </row>
    <row r="46" spans="1:16" ht="13.5" customHeight="1" thickBot="1">
      <c r="A46" s="557" t="s">
        <v>671</v>
      </c>
      <c r="B46" s="558" t="s">
        <v>569</v>
      </c>
      <c r="C46" s="558"/>
      <c r="D46" s="559" t="s">
        <v>23</v>
      </c>
      <c r="E46" s="560" t="s">
        <v>334</v>
      </c>
      <c r="F46" s="544"/>
      <c r="G46" s="1388"/>
      <c r="H46" s="1389"/>
      <c r="I46" s="1451">
        <v>5.4</v>
      </c>
      <c r="J46" s="1452"/>
      <c r="K46" s="1453"/>
      <c r="L46" s="1451">
        <v>-2.6199999999999997</v>
      </c>
    </row>
    <row r="47" spans="1:16" ht="16" thickBot="1">
      <c r="F47" s="544"/>
    </row>
    <row r="48" spans="1:16">
      <c r="A48" s="478"/>
      <c r="B48" s="479"/>
      <c r="C48" s="479"/>
      <c r="D48" s="479"/>
      <c r="E48" s="479"/>
      <c r="F48" s="479"/>
      <c r="G48" s="480"/>
    </row>
    <row r="49" spans="1:12">
      <c r="A49" s="481" t="s">
        <v>724</v>
      </c>
      <c r="B49" s="482"/>
      <c r="C49" s="482"/>
      <c r="D49" s="483" t="s">
        <v>725</v>
      </c>
      <c r="E49" s="241"/>
      <c r="F49" s="241"/>
      <c r="G49" s="484"/>
      <c r="L49" s="258"/>
    </row>
    <row r="50" spans="1:12">
      <c r="A50" s="485"/>
      <c r="B50" s="482"/>
      <c r="C50" s="482"/>
      <c r="D50" s="482"/>
      <c r="E50" s="241"/>
      <c r="F50" s="241"/>
      <c r="G50" s="484"/>
    </row>
    <row r="51" spans="1:12">
      <c r="A51" s="481" t="s">
        <v>726</v>
      </c>
      <c r="B51" s="482"/>
      <c r="C51" s="482"/>
      <c r="D51" s="483" t="s">
        <v>725</v>
      </c>
      <c r="E51" s="241"/>
      <c r="F51" s="241"/>
      <c r="G51" s="484"/>
    </row>
    <row r="52" spans="1:12">
      <c r="A52" s="485"/>
      <c r="B52" s="482"/>
      <c r="C52" s="482"/>
      <c r="D52" s="482"/>
      <c r="E52" s="241"/>
      <c r="F52" s="241"/>
      <c r="G52" s="484"/>
    </row>
    <row r="53" spans="1:12">
      <c r="A53" s="481" t="s">
        <v>727</v>
      </c>
      <c r="B53" s="482"/>
      <c r="C53" s="482"/>
      <c r="D53" s="486"/>
      <c r="E53" s="241"/>
      <c r="F53" s="241"/>
      <c r="G53" s="484"/>
    </row>
    <row r="54" spans="1:12" ht="13" thickBot="1">
      <c r="A54" s="487"/>
      <c r="B54" s="488"/>
      <c r="C54" s="488"/>
      <c r="D54" s="488"/>
      <c r="E54" s="488"/>
      <c r="F54" s="488"/>
      <c r="G54" s="489"/>
    </row>
  </sheetData>
  <mergeCells count="2">
    <mergeCell ref="G6:I6"/>
    <mergeCell ref="J6:K6"/>
  </mergeCells>
  <phoneticPr fontId="0" type="noConversion"/>
  <pageMargins left="0.74803149606299213" right="0.74803149606299213" top="0.98425196850393704" bottom="0.98425196850393704" header="0.51181102362204722" footer="0.51181102362204722"/>
  <pageSetup paperSize="9" scale="63" orientation="landscape" r:id="rId1"/>
  <headerFooter alignWithMargins="0">
    <oddFooter>&amp;RRegulatory Accounts - M tables 2010-11 v1.2&amp;L&amp;1#&amp;"Arial"&amp;11&amp;K000000SW Internal Commercial</oddFooter>
  </headerFooter>
  <ignoredErrors>
    <ignoredError sqref="A27 A10:A1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7F2A-CCD9-4831-9D37-586744869A98}">
  <sheetPr codeName="Sheet5">
    <pageSetUpPr fitToPage="1"/>
  </sheetPr>
  <dimension ref="A1:M45"/>
  <sheetViews>
    <sheetView zoomScaleNormal="100" workbookViewId="0">
      <selection sqref="A1:XFD1048576"/>
    </sheetView>
  </sheetViews>
  <sheetFormatPr defaultColWidth="8.81640625" defaultRowHeight="12.5"/>
  <cols>
    <col min="1" max="1" width="6.26953125" style="79" customWidth="1"/>
    <col min="2" max="2" width="61.54296875" style="16" customWidth="1"/>
    <col min="3" max="4" width="11.453125" style="16" customWidth="1"/>
    <col min="5" max="5" width="6.54296875" style="16" customWidth="1"/>
    <col min="6" max="6" width="10.81640625" style="16" customWidth="1"/>
    <col min="7" max="12" width="11.81640625" style="16" customWidth="1"/>
    <col min="13" max="13" width="13.1796875" style="16" customWidth="1"/>
    <col min="14" max="16384" width="8.81640625" style="16"/>
  </cols>
  <sheetData>
    <row r="1" spans="1:13" ht="15.5">
      <c r="A1" s="451" t="s">
        <v>728</v>
      </c>
    </row>
    <row r="2" spans="1:13" ht="15.5">
      <c r="A2" s="78"/>
    </row>
    <row r="3" spans="1:13" ht="15.5">
      <c r="A3" s="78" t="s">
        <v>14</v>
      </c>
      <c r="B3" s="491"/>
      <c r="C3" s="491"/>
      <c r="D3" s="491"/>
      <c r="E3" s="491"/>
      <c r="F3" s="491"/>
    </row>
    <row r="4" spans="1:13" ht="15.5">
      <c r="A4" s="78" t="s">
        <v>733</v>
      </c>
    </row>
    <row r="5" spans="1:13" ht="16" thickBot="1">
      <c r="A5" s="78"/>
    </row>
    <row r="6" spans="1:13" ht="13.5" thickBot="1">
      <c r="A6" s="1544" t="s">
        <v>661</v>
      </c>
      <c r="B6" s="1546" t="s">
        <v>16</v>
      </c>
      <c r="C6" s="1548" t="s">
        <v>17</v>
      </c>
      <c r="D6" s="1550" t="s">
        <v>697</v>
      </c>
      <c r="F6" s="1552" t="s">
        <v>672</v>
      </c>
      <c r="G6" s="1541" t="s">
        <v>696</v>
      </c>
      <c r="H6" s="1542"/>
      <c r="I6" s="1542"/>
      <c r="J6" s="1542"/>
      <c r="K6" s="1542"/>
      <c r="L6" s="1543"/>
      <c r="M6" s="1539" t="s">
        <v>703</v>
      </c>
    </row>
    <row r="7" spans="1:13" ht="42" customHeight="1" thickBot="1">
      <c r="A7" s="1545"/>
      <c r="B7" s="1547"/>
      <c r="C7" s="1549"/>
      <c r="D7" s="1551"/>
      <c r="F7" s="1553"/>
      <c r="G7" s="1147" t="s">
        <v>979</v>
      </c>
      <c r="H7" s="1148" t="s">
        <v>677</v>
      </c>
      <c r="I7" s="1148" t="s">
        <v>980</v>
      </c>
      <c r="J7" s="1148" t="s">
        <v>977</v>
      </c>
      <c r="K7" s="1148"/>
      <c r="L7" s="1149"/>
      <c r="M7" s="1540" t="s">
        <v>633</v>
      </c>
    </row>
    <row r="8" spans="1:13" s="137" customFormat="1" ht="13" thickBot="1">
      <c r="A8" s="141"/>
      <c r="B8" s="465"/>
      <c r="C8" s="89"/>
      <c r="D8" s="89"/>
      <c r="E8" s="16"/>
      <c r="F8" s="1144">
        <v>1</v>
      </c>
      <c r="G8" s="1145">
        <v>2</v>
      </c>
      <c r="H8" s="1145">
        <v>3</v>
      </c>
      <c r="I8" s="1145">
        <v>4</v>
      </c>
      <c r="J8" s="1145">
        <v>5</v>
      </c>
      <c r="K8" s="1145">
        <v>6</v>
      </c>
      <c r="L8" s="1145">
        <v>7</v>
      </c>
      <c r="M8" s="1146">
        <v>8</v>
      </c>
    </row>
    <row r="9" spans="1:13" s="137" customFormat="1" ht="13.5" thickBot="1">
      <c r="A9" s="141"/>
      <c r="B9" s="465"/>
      <c r="C9" s="89"/>
      <c r="D9" s="89"/>
      <c r="E9" s="16"/>
      <c r="F9" s="1113"/>
      <c r="G9" s="1113"/>
      <c r="H9" s="1113"/>
      <c r="I9" s="1113"/>
      <c r="J9" s="1113"/>
      <c r="K9" s="1113"/>
      <c r="L9" s="1113"/>
      <c r="M9" s="1113"/>
    </row>
    <row r="10" spans="1:13" s="137" customFormat="1" ht="16" thickBot="1">
      <c r="A10" s="1139"/>
      <c r="B10" s="1140" t="s">
        <v>704</v>
      </c>
      <c r="C10" s="1141"/>
      <c r="D10" s="1142"/>
      <c r="E10" s="16"/>
      <c r="F10" s="1113"/>
      <c r="G10" s="1113"/>
      <c r="H10" s="1113"/>
      <c r="I10" s="1113"/>
      <c r="J10" s="1113"/>
      <c r="K10" s="1113"/>
      <c r="L10" s="1113"/>
      <c r="M10" s="1113"/>
    </row>
    <row r="11" spans="1:13">
      <c r="A11" s="429" t="s">
        <v>678</v>
      </c>
      <c r="B11" s="586" t="s">
        <v>606</v>
      </c>
      <c r="C11" s="435" t="s">
        <v>23</v>
      </c>
      <c r="D11" s="587" t="s">
        <v>116</v>
      </c>
      <c r="F11" s="588">
        <v>0.9</v>
      </c>
      <c r="G11" s="519"/>
      <c r="H11" s="519"/>
      <c r="I11" s="519"/>
      <c r="J11" s="519"/>
      <c r="K11" s="519"/>
      <c r="L11" s="531"/>
      <c r="M11" s="1390">
        <f t="shared" ref="M11:M29" si="0">SUM(F11:L11)</f>
        <v>0.9</v>
      </c>
    </row>
    <row r="12" spans="1:13">
      <c r="A12" s="425" t="s">
        <v>679</v>
      </c>
      <c r="B12" s="459" t="s">
        <v>607</v>
      </c>
      <c r="C12" s="456" t="s">
        <v>23</v>
      </c>
      <c r="D12" s="587" t="s">
        <v>116</v>
      </c>
      <c r="F12" s="589">
        <v>-10.199999999999999</v>
      </c>
      <c r="G12" s="259"/>
      <c r="H12" s="259"/>
      <c r="I12" s="259"/>
      <c r="J12" s="259"/>
      <c r="K12" s="259"/>
      <c r="L12" s="530"/>
      <c r="M12" s="602">
        <f t="shared" si="0"/>
        <v>-10.199999999999999</v>
      </c>
    </row>
    <row r="13" spans="1:13">
      <c r="A13" s="425" t="s">
        <v>680</v>
      </c>
      <c r="B13" s="459" t="s">
        <v>608</v>
      </c>
      <c r="C13" s="456" t="s">
        <v>23</v>
      </c>
      <c r="D13" s="587" t="s">
        <v>116</v>
      </c>
      <c r="F13" s="589">
        <v>-0.40000000000000036</v>
      </c>
      <c r="G13" s="259"/>
      <c r="H13" s="259"/>
      <c r="I13" s="259"/>
      <c r="J13" s="259"/>
      <c r="K13" s="259"/>
      <c r="L13" s="530"/>
      <c r="M13" s="602">
        <f t="shared" si="0"/>
        <v>-0.40000000000000036</v>
      </c>
    </row>
    <row r="14" spans="1:13">
      <c r="A14" s="425" t="s">
        <v>681</v>
      </c>
      <c r="B14" s="590" t="s">
        <v>676</v>
      </c>
      <c r="C14" s="456" t="s">
        <v>23</v>
      </c>
      <c r="D14" s="587" t="s">
        <v>116</v>
      </c>
      <c r="F14" s="589">
        <v>1.1000000000000014</v>
      </c>
      <c r="G14" s="259"/>
      <c r="H14" s="259"/>
      <c r="I14" s="259"/>
      <c r="J14" s="259"/>
      <c r="K14" s="259"/>
      <c r="L14" s="530"/>
      <c r="M14" s="602">
        <f t="shared" si="0"/>
        <v>1.1000000000000014</v>
      </c>
    </row>
    <row r="15" spans="1:13">
      <c r="A15" s="425" t="s">
        <v>682</v>
      </c>
      <c r="B15" s="590" t="s">
        <v>610</v>
      </c>
      <c r="C15" s="456" t="s">
        <v>23</v>
      </c>
      <c r="D15" s="587" t="s">
        <v>116</v>
      </c>
      <c r="F15" s="589">
        <v>3.8</v>
      </c>
      <c r="G15" s="259"/>
      <c r="H15" s="259"/>
      <c r="I15" s="259"/>
      <c r="J15" s="259"/>
      <c r="K15" s="259"/>
      <c r="L15" s="530"/>
      <c r="M15" s="602">
        <f t="shared" si="0"/>
        <v>3.8</v>
      </c>
    </row>
    <row r="16" spans="1:13">
      <c r="A16" s="425" t="s">
        <v>683</v>
      </c>
      <c r="B16" s="459" t="s">
        <v>24</v>
      </c>
      <c r="C16" s="456" t="s">
        <v>23</v>
      </c>
      <c r="D16" s="587" t="s">
        <v>116</v>
      </c>
      <c r="F16" s="589">
        <v>0.6</v>
      </c>
      <c r="G16" s="259"/>
      <c r="H16" s="259"/>
      <c r="I16" s="259"/>
      <c r="J16" s="259"/>
      <c r="K16" s="259"/>
      <c r="L16" s="530"/>
      <c r="M16" s="602">
        <f t="shared" si="0"/>
        <v>0.6</v>
      </c>
    </row>
    <row r="17" spans="1:13">
      <c r="A17" s="425" t="s">
        <v>684</v>
      </c>
      <c r="B17" s="458" t="s">
        <v>674</v>
      </c>
      <c r="C17" s="456" t="s">
        <v>23</v>
      </c>
      <c r="D17" s="587" t="s">
        <v>116</v>
      </c>
      <c r="F17" s="589">
        <v>-1.9</v>
      </c>
      <c r="G17" s="259"/>
      <c r="H17" s="259"/>
      <c r="I17" s="259"/>
      <c r="J17" s="259"/>
      <c r="K17" s="259"/>
      <c r="L17" s="530"/>
      <c r="M17" s="602">
        <f t="shared" si="0"/>
        <v>-1.9</v>
      </c>
    </row>
    <row r="18" spans="1:13">
      <c r="A18" s="425" t="s">
        <v>685</v>
      </c>
      <c r="B18" s="458" t="s">
        <v>675</v>
      </c>
      <c r="C18" s="456" t="s">
        <v>23</v>
      </c>
      <c r="D18" s="587" t="s">
        <v>116</v>
      </c>
      <c r="F18" s="589">
        <v>89.9</v>
      </c>
      <c r="G18" s="259">
        <v>-63.1</v>
      </c>
      <c r="H18" s="259"/>
      <c r="I18" s="259"/>
      <c r="J18" s="259"/>
      <c r="K18" s="259"/>
      <c r="L18" s="530"/>
      <c r="M18" s="602">
        <f t="shared" si="0"/>
        <v>26.800000000000004</v>
      </c>
    </row>
    <row r="19" spans="1:13">
      <c r="A19" s="425" t="s">
        <v>686</v>
      </c>
      <c r="B19" s="49" t="s">
        <v>612</v>
      </c>
      <c r="C19" s="456" t="s">
        <v>23</v>
      </c>
      <c r="D19" s="587" t="s">
        <v>116</v>
      </c>
      <c r="F19" s="837">
        <v>6.1</v>
      </c>
      <c r="G19" s="259">
        <v>-5.4</v>
      </c>
      <c r="H19" s="259"/>
      <c r="I19" s="259"/>
      <c r="J19" s="259"/>
      <c r="K19" s="259"/>
      <c r="L19" s="530"/>
      <c r="M19" s="602">
        <f t="shared" si="0"/>
        <v>0.69999999999999929</v>
      </c>
    </row>
    <row r="20" spans="1:13">
      <c r="A20" s="425" t="s">
        <v>687</v>
      </c>
      <c r="B20" s="458" t="s">
        <v>673</v>
      </c>
      <c r="C20" s="456" t="s">
        <v>23</v>
      </c>
      <c r="D20" s="587" t="s">
        <v>116</v>
      </c>
      <c r="F20" s="589">
        <v>15.8</v>
      </c>
      <c r="G20" s="259"/>
      <c r="H20" s="259"/>
      <c r="I20" s="259"/>
      <c r="J20" s="259"/>
      <c r="K20" s="259"/>
      <c r="L20" s="530"/>
      <c r="M20" s="602">
        <f t="shared" si="0"/>
        <v>15.8</v>
      </c>
    </row>
    <row r="21" spans="1:13">
      <c r="A21" s="425" t="s">
        <v>688</v>
      </c>
      <c r="B21" s="458" t="s">
        <v>212</v>
      </c>
      <c r="C21" s="456" t="s">
        <v>23</v>
      </c>
      <c r="D21" s="587" t="s">
        <v>116</v>
      </c>
      <c r="F21" s="589">
        <v>-9.6999999999999993</v>
      </c>
      <c r="G21" s="259">
        <v>-10.4</v>
      </c>
      <c r="H21" s="259"/>
      <c r="I21" s="259"/>
      <c r="J21" s="259"/>
      <c r="K21" s="259"/>
      <c r="L21" s="530"/>
      <c r="M21" s="602">
        <f t="shared" si="0"/>
        <v>-20.100000000000001</v>
      </c>
    </row>
    <row r="22" spans="1:13">
      <c r="A22" s="425" t="s">
        <v>689</v>
      </c>
      <c r="B22" s="458" t="s">
        <v>978</v>
      </c>
      <c r="C22" s="456" t="s">
        <v>23</v>
      </c>
      <c r="D22" s="587" t="s">
        <v>116</v>
      </c>
      <c r="F22" s="589">
        <v>9.1999999999999993</v>
      </c>
      <c r="G22" s="259"/>
      <c r="H22" s="259"/>
      <c r="I22" s="259">
        <v>-9.1999999999999993</v>
      </c>
      <c r="J22" s="259"/>
      <c r="K22" s="259"/>
      <c r="L22" s="530"/>
      <c r="M22" s="602">
        <f t="shared" si="0"/>
        <v>0</v>
      </c>
    </row>
    <row r="23" spans="1:13">
      <c r="A23" s="425" t="s">
        <v>690</v>
      </c>
      <c r="B23" s="458" t="s">
        <v>677</v>
      </c>
      <c r="C23" s="456" t="s">
        <v>23</v>
      </c>
      <c r="D23" s="587" t="s">
        <v>116</v>
      </c>
      <c r="F23" s="589">
        <v>55.2</v>
      </c>
      <c r="G23" s="259"/>
      <c r="H23" s="259">
        <v>-50</v>
      </c>
      <c r="I23" s="259"/>
      <c r="J23" s="259"/>
      <c r="K23" s="259"/>
      <c r="L23" s="530"/>
      <c r="M23" s="602">
        <f t="shared" si="0"/>
        <v>5.2000000000000028</v>
      </c>
    </row>
    <row r="24" spans="1:13">
      <c r="A24" s="425" t="s">
        <v>691</v>
      </c>
      <c r="B24" s="591" t="s">
        <v>976</v>
      </c>
      <c r="C24" s="456" t="s">
        <v>23</v>
      </c>
      <c r="D24" s="587" t="s">
        <v>116</v>
      </c>
      <c r="F24" s="589">
        <v>60</v>
      </c>
      <c r="G24" s="259"/>
      <c r="H24" s="259"/>
      <c r="I24" s="259"/>
      <c r="J24" s="259">
        <v>-60</v>
      </c>
      <c r="K24" s="259"/>
      <c r="L24" s="530"/>
      <c r="M24" s="602">
        <f t="shared" si="0"/>
        <v>0</v>
      </c>
    </row>
    <row r="25" spans="1:13">
      <c r="A25" s="425" t="s">
        <v>692</v>
      </c>
      <c r="B25" s="591" t="s">
        <v>977</v>
      </c>
      <c r="C25" s="456" t="s">
        <v>23</v>
      </c>
      <c r="D25" s="587" t="s">
        <v>116</v>
      </c>
      <c r="F25" s="589">
        <v>-0.5</v>
      </c>
      <c r="G25" s="259"/>
      <c r="H25" s="259"/>
      <c r="I25" s="259"/>
      <c r="J25" s="259">
        <v>0.5</v>
      </c>
      <c r="K25" s="259"/>
      <c r="L25" s="530"/>
      <c r="M25" s="602">
        <f t="shared" si="0"/>
        <v>0</v>
      </c>
    </row>
    <row r="26" spans="1:13">
      <c r="A26" s="425" t="s">
        <v>693</v>
      </c>
      <c r="B26" s="591"/>
      <c r="C26" s="456" t="s">
        <v>23</v>
      </c>
      <c r="D26" s="587" t="s">
        <v>116</v>
      </c>
      <c r="F26" s="589"/>
      <c r="G26" s="259"/>
      <c r="H26" s="259"/>
      <c r="I26" s="259"/>
      <c r="J26" s="259"/>
      <c r="K26" s="259"/>
      <c r="L26" s="530"/>
      <c r="M26" s="602">
        <f t="shared" si="0"/>
        <v>0</v>
      </c>
    </row>
    <row r="27" spans="1:13">
      <c r="A27" s="425" t="s">
        <v>694</v>
      </c>
      <c r="B27" s="591"/>
      <c r="C27" s="456" t="s">
        <v>23</v>
      </c>
      <c r="D27" s="587" t="s">
        <v>116</v>
      </c>
      <c r="F27" s="589"/>
      <c r="G27" s="259"/>
      <c r="H27" s="259"/>
      <c r="I27" s="259"/>
      <c r="J27" s="259"/>
      <c r="K27" s="259"/>
      <c r="L27" s="530"/>
      <c r="M27" s="602">
        <f t="shared" si="0"/>
        <v>0</v>
      </c>
    </row>
    <row r="28" spans="1:13">
      <c r="A28" s="425" t="s">
        <v>695</v>
      </c>
      <c r="B28" s="591"/>
      <c r="C28" s="456" t="s">
        <v>23</v>
      </c>
      <c r="D28" s="587" t="s">
        <v>116</v>
      </c>
      <c r="F28" s="589"/>
      <c r="G28" s="259"/>
      <c r="H28" s="259"/>
      <c r="I28" s="259"/>
      <c r="J28" s="259"/>
      <c r="K28" s="259"/>
      <c r="L28" s="530"/>
      <c r="M28" s="602">
        <f t="shared" si="0"/>
        <v>0</v>
      </c>
    </row>
    <row r="29" spans="1:13" ht="13" thickBot="1">
      <c r="A29" s="426" t="s">
        <v>698</v>
      </c>
      <c r="B29" s="592"/>
      <c r="C29" s="463" t="s">
        <v>23</v>
      </c>
      <c r="D29" s="1138" t="s">
        <v>116</v>
      </c>
      <c r="F29" s="593"/>
      <c r="G29" s="532"/>
      <c r="H29" s="532"/>
      <c r="I29" s="532"/>
      <c r="J29" s="532"/>
      <c r="K29" s="532"/>
      <c r="L29" s="533"/>
      <c r="M29" s="1391">
        <f t="shared" si="0"/>
        <v>0</v>
      </c>
    </row>
    <row r="30" spans="1:13" ht="15" customHeight="1" thickBot="1">
      <c r="A30" s="16"/>
    </row>
    <row r="31" spans="1:13" ht="25">
      <c r="A31" s="585" t="s">
        <v>699</v>
      </c>
      <c r="B31" s="594" t="str">
        <f>"Additional cash generated / utilised in the year " &amp; reportyear &amp; " compared to the Final Determination"</f>
        <v>Additional cash generated / utilised in the year 2021-22 compared to the Final Determination</v>
      </c>
      <c r="C31" s="595" t="s">
        <v>23</v>
      </c>
      <c r="D31" s="1143" t="s">
        <v>36</v>
      </c>
      <c r="F31" s="597">
        <f>SUM(F11:F29)</f>
        <v>219.9</v>
      </c>
      <c r="G31" s="598">
        <f>SUM(G11:G29)</f>
        <v>-78.900000000000006</v>
      </c>
      <c r="H31" s="598">
        <f>SUM(H11:H29)</f>
        <v>-50</v>
      </c>
      <c r="I31" s="598">
        <f>SUM(I11:I29)</f>
        <v>-9.1999999999999993</v>
      </c>
      <c r="J31" s="598">
        <f>SUM(J11:J29)</f>
        <v>-59.5</v>
      </c>
      <c r="K31" s="598">
        <f t="shared" ref="K31" si="1">SUM(K11:K29)</f>
        <v>0</v>
      </c>
      <c r="L31" s="598">
        <f>SUM(L11:L29)</f>
        <v>0</v>
      </c>
      <c r="M31" s="599">
        <f>SUM(F31:L31)</f>
        <v>22.299999999999997</v>
      </c>
    </row>
    <row r="32" spans="1:13">
      <c r="A32" s="425" t="s">
        <v>700</v>
      </c>
      <c r="B32" s="600" t="s">
        <v>993</v>
      </c>
      <c r="C32" s="456" t="s">
        <v>23</v>
      </c>
      <c r="D32" s="513" t="s">
        <v>334</v>
      </c>
      <c r="F32" s="589">
        <v>123.4</v>
      </c>
      <c r="G32" s="601"/>
      <c r="H32" s="601"/>
      <c r="I32" s="601"/>
      <c r="J32" s="601"/>
      <c r="K32" s="601"/>
      <c r="L32" s="601"/>
      <c r="M32" s="602">
        <f>SUM(F32:L32)</f>
        <v>123.4</v>
      </c>
    </row>
    <row r="33" spans="1:13">
      <c r="A33" s="425" t="s">
        <v>701</v>
      </c>
      <c r="B33" s="600" t="s">
        <v>702</v>
      </c>
      <c r="C33" s="456" t="s">
        <v>23</v>
      </c>
      <c r="D33" s="513" t="s">
        <v>334</v>
      </c>
      <c r="F33" s="603"/>
      <c r="G33" s="259"/>
      <c r="H33" s="259"/>
      <c r="I33" s="259"/>
      <c r="J33" s="259"/>
      <c r="K33" s="259"/>
      <c r="L33" s="259"/>
      <c r="M33" s="602">
        <f>SUM(F33:L33)</f>
        <v>0</v>
      </c>
    </row>
    <row r="34" spans="1:13" ht="13" thickBot="1">
      <c r="A34" s="426" t="s">
        <v>919</v>
      </c>
      <c r="B34" s="604" t="s">
        <v>981</v>
      </c>
      <c r="C34" s="463" t="s">
        <v>23</v>
      </c>
      <c r="D34" s="504" t="s">
        <v>36</v>
      </c>
      <c r="F34" s="477">
        <f>SUM(F31:F33)</f>
        <v>343.3</v>
      </c>
      <c r="G34" s="605"/>
      <c r="H34" s="605"/>
      <c r="I34" s="605"/>
      <c r="J34" s="605"/>
      <c r="K34" s="605"/>
      <c r="L34" s="605"/>
      <c r="M34" s="606">
        <f>SUM(M31:M33)</f>
        <v>145.69999999999999</v>
      </c>
    </row>
    <row r="35" spans="1:13" ht="13" thickBot="1">
      <c r="G35" s="1365"/>
    </row>
    <row r="36" spans="1:13">
      <c r="A36" s="1177"/>
      <c r="B36" s="1178"/>
      <c r="C36" s="1178"/>
      <c r="D36" s="1178"/>
      <c r="E36" s="1178"/>
      <c r="F36" s="1179"/>
      <c r="G36" s="1365"/>
      <c r="H36" s="1365"/>
      <c r="M36" s="1365"/>
    </row>
    <row r="37" spans="1:13">
      <c r="A37" s="1180" t="s">
        <v>724</v>
      </c>
      <c r="B37" s="1181"/>
      <c r="C37" s="1181"/>
      <c r="D37" s="1182" t="s">
        <v>725</v>
      </c>
      <c r="E37" s="246"/>
      <c r="F37" s="1183"/>
      <c r="M37" s="1365"/>
    </row>
    <row r="38" spans="1:13">
      <c r="A38" s="1184"/>
      <c r="B38" s="1181"/>
      <c r="C38" s="1181"/>
      <c r="D38" s="1181"/>
      <c r="E38" s="246"/>
      <c r="F38" s="1183"/>
    </row>
    <row r="39" spans="1:13">
      <c r="A39" s="1180" t="s">
        <v>726</v>
      </c>
      <c r="B39" s="1181"/>
      <c r="C39" s="1181"/>
      <c r="D39" s="1182" t="s">
        <v>725</v>
      </c>
      <c r="E39" s="246"/>
      <c r="F39" s="1183"/>
    </row>
    <row r="40" spans="1:13">
      <c r="A40" s="1184"/>
      <c r="B40" s="1181"/>
      <c r="C40" s="1181"/>
      <c r="D40" s="1181"/>
      <c r="E40" s="246"/>
      <c r="F40" s="1183"/>
    </row>
    <row r="41" spans="1:13">
      <c r="A41" s="1180" t="s">
        <v>727</v>
      </c>
      <c r="B41" s="1181"/>
      <c r="C41" s="1181"/>
      <c r="D41" s="1185"/>
      <c r="E41" s="246"/>
      <c r="F41" s="1183"/>
    </row>
    <row r="42" spans="1:13" ht="13" thickBot="1">
      <c r="A42" s="1186"/>
      <c r="B42" s="1187"/>
      <c r="C42" s="1187"/>
      <c r="D42" s="1187"/>
      <c r="E42" s="1187"/>
      <c r="F42" s="1188"/>
    </row>
    <row r="45" spans="1:13" ht="13">
      <c r="A45" s="1105"/>
    </row>
  </sheetData>
  <sheetProtection formatRows="0" insertColumns="0" selectLockedCells="1"/>
  <mergeCells count="7">
    <mergeCell ref="M6:M7"/>
    <mergeCell ref="G6:L6"/>
    <mergeCell ref="A6:A7"/>
    <mergeCell ref="B6:B7"/>
    <mergeCell ref="C6:C7"/>
    <mergeCell ref="D6:D7"/>
    <mergeCell ref="F6:F7"/>
  </mergeCells>
  <phoneticPr fontId="35" type="noConversion"/>
  <pageMargins left="0.74803149606299213" right="0.57999999999999996" top="0.98425196850393704" bottom="0.98425196850393704" header="0.51181102362204722" footer="0.51181102362204722"/>
  <pageSetup paperSize="9" scale="94" orientation="landscape" r:id="rId1"/>
  <headerFooter alignWithMargins="0">
    <oddFooter>&amp;RRegulatory Accounts - M tables 2010-11 v1.2&amp;L&amp;1#&amp;"Arial"&amp;11&amp;K000000SW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69b792b490c1a97e9d53099f43bf660">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dc0fa0d0b120e147306ce181d01daeef"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bfc079fce85f491ab29dd2fc5176ac66 xmlns="dfc5cf3b-63a0-41eb-9e2d-d2b6491b4379">
      <Terms xmlns="http://schemas.microsoft.com/office/infopath/2007/PartnerControls"/>
    </bfc079fce85f491ab29dd2fc5176ac66>
    <TaxCatchAll xmlns="dfc5cf3b-63a0-41eb-9e2d-d2b6491b4379" xsi:nil="true"/>
  </documentManagement>
</p:properties>
</file>

<file path=customXml/itemProps1.xml><?xml version="1.0" encoding="utf-8"?>
<ds:datastoreItem xmlns:ds="http://schemas.openxmlformats.org/officeDocument/2006/customXml" ds:itemID="{003C99FB-AA01-41A9-907E-216553DDCF0D}">
  <ds:schemaRefs>
    <ds:schemaRef ds:uri="http://schemas.microsoft.com/office/2006/metadata/longProperties"/>
  </ds:schemaRefs>
</ds:datastoreItem>
</file>

<file path=customXml/itemProps2.xml><?xml version="1.0" encoding="utf-8"?>
<ds:datastoreItem xmlns:ds="http://schemas.openxmlformats.org/officeDocument/2006/customXml" ds:itemID="{31415CAD-C7C3-4CD2-A26E-63685107DC86}"/>
</file>

<file path=customXml/itemProps3.xml><?xml version="1.0" encoding="utf-8"?>
<ds:datastoreItem xmlns:ds="http://schemas.openxmlformats.org/officeDocument/2006/customXml" ds:itemID="{9BB18658-D12F-414D-94B1-D8F73123AF29}"/>
</file>

<file path=customXml/itemProps4.xml><?xml version="1.0" encoding="utf-8"?>
<ds:datastoreItem xmlns:ds="http://schemas.openxmlformats.org/officeDocument/2006/customXml" ds:itemID="{3C3BC4A3-6595-4A34-B1A2-A7210F4817AD}"/>
</file>

<file path=customXml/itemProps5.xml><?xml version="1.0" encoding="utf-8"?>
<ds:datastoreItem xmlns:ds="http://schemas.openxmlformats.org/officeDocument/2006/customXml" ds:itemID="{64F738BF-4E69-42E9-BC19-AF9374A696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28</vt:i4>
      </vt:variant>
    </vt:vector>
  </HeadingPairs>
  <TitlesOfParts>
    <vt:vector size="51" baseType="lpstr">
      <vt:lpstr>summary</vt:lpstr>
      <vt:lpstr>M1</vt:lpstr>
      <vt:lpstr>M3</vt:lpstr>
      <vt:lpstr>M4</vt:lpstr>
      <vt:lpstr>M5</vt:lpstr>
      <vt:lpstr>M6</vt:lpstr>
      <vt:lpstr>M6-R updated format</vt:lpstr>
      <vt:lpstr>M7</vt:lpstr>
      <vt:lpstr>M8</vt:lpstr>
      <vt:lpstr>M11</vt:lpstr>
      <vt:lpstr>M18 W</vt:lpstr>
      <vt:lpstr>M18 WW</vt:lpstr>
      <vt:lpstr>M21</vt:lpstr>
      <vt:lpstr>M27a</vt:lpstr>
      <vt:lpstr>M28a</vt:lpstr>
      <vt:lpstr>M29</vt:lpstr>
      <vt:lpstr>M30</vt:lpstr>
      <vt:lpstr>M31</vt:lpstr>
      <vt:lpstr>M4 Stat</vt:lpstr>
      <vt:lpstr>M5 stat</vt:lpstr>
      <vt:lpstr>M6-R previous format</vt:lpstr>
      <vt:lpstr>report year index</vt:lpstr>
      <vt:lpstr>M2</vt:lpstr>
      <vt:lpstr>endofreportyear</vt:lpstr>
      <vt:lpstr>'M11'!Print_Area</vt:lpstr>
      <vt:lpstr>'M2'!Print_Area</vt:lpstr>
      <vt:lpstr>'M21'!Print_Area</vt:lpstr>
      <vt:lpstr>M27a!Print_Area</vt:lpstr>
      <vt:lpstr>M28a!Print_Area</vt:lpstr>
      <vt:lpstr>'M3'!Print_Area</vt:lpstr>
      <vt:lpstr>'M30'!Print_Area</vt:lpstr>
      <vt:lpstr>'M31'!Print_Area</vt:lpstr>
      <vt:lpstr>'M4'!Print_Area</vt:lpstr>
      <vt:lpstr>'M4 Stat'!Print_Area</vt:lpstr>
      <vt:lpstr>'M5'!Print_Area</vt:lpstr>
      <vt:lpstr>'M5 stat'!Print_Area</vt:lpstr>
      <vt:lpstr>'M7'!Print_Area</vt:lpstr>
      <vt:lpstr>'M8'!Print_Area</vt:lpstr>
      <vt:lpstr>summary!Print_Area</vt:lpstr>
      <vt:lpstr>repaymentafter31marchRY</vt:lpstr>
      <vt:lpstr>reportminus1</vt:lpstr>
      <vt:lpstr>reportminus2</vt:lpstr>
      <vt:lpstr>reportminus3</vt:lpstr>
      <vt:lpstr>reportminus4</vt:lpstr>
      <vt:lpstr>reportminus5</vt:lpstr>
      <vt:lpstr>reportplus1</vt:lpstr>
      <vt:lpstr>reportplus2</vt:lpstr>
      <vt:lpstr>reportplus3</vt:lpstr>
      <vt:lpstr>reportplus4</vt:lpstr>
      <vt:lpstr>reportplus5</vt:lpstr>
      <vt:lpstr>reportyear</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2024-03-15T14:56:56Z</dcterms:created>
  <dcterms:modified xsi:type="dcterms:W3CDTF">2024-03-22T11:10:36Z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0x0101000673E8A027AD84478D085E8578848EF7</vt:lpwstr>
  </property>
  <property fmtid="{D5CDD505-2E9C-101B-9397-08002B2CF9AE}" pid="6" name="MSIP_Label_058726ee-aa22-4015-a145-38c9c7d44652_Method">
    <vt:lpwstr>Privileged</vt:lpwstr>
  </property>
  <property fmtid="{D5CDD505-2E9C-101B-9397-08002B2CF9AE}" pid="7" name="MSIP_Label_058726ee-aa22-4015-a145-38c9c7d44652_SiteId">
    <vt:lpwstr>f90bd2e7-b5c0-4b25-9e27-226ff8b6c17b</vt:lpwstr>
  </property>
  <property fmtid="{D5CDD505-2E9C-101B-9397-08002B2CF9AE}" pid="8" name="MSIP_Label_058726ee-aa22-4015-a145-38c9c7d44652_Name">
    <vt:lpwstr>058726ee-aa22-4015-a145-38c9c7d44652</vt:lpwstr>
  </property>
  <property fmtid="{D5CDD505-2E9C-101B-9397-08002B2CF9AE}" pid="9" name="SV_HIDDEN_GRID_QUERY_LIST_4F35BF76-6C0D-4D9B-82B2-816C12CF3733">
    <vt:lpwstr>empty_477D106A-C0D6-4607-AEBD-E2C9D60EA279</vt:lpwstr>
  </property>
  <property fmtid="{D5CDD505-2E9C-101B-9397-08002B2CF9AE}" pid="10" name="_dlc_DocIdItemGuid">
    <vt:lpwstr>cec4d169-bfef-414b-b7f4-1910eb27671d</vt:lpwstr>
  </property>
  <property fmtid="{D5CDD505-2E9C-101B-9397-08002B2CF9AE}" pid="11" name="Financial Year">
    <vt:lpwstr/>
  </property>
  <property fmtid="{D5CDD505-2E9C-101B-9397-08002B2CF9AE}" pid="12" name="MSIP_Label_058726ee-aa22-4015-a145-38c9c7d44652_SetDate">
    <vt:lpwstr>2022-11-08T14:41:12Z</vt:lpwstr>
  </property>
  <property fmtid="{D5CDD505-2E9C-101B-9397-08002B2CF9AE}" pid="13" name="MSIP_Label_058726ee-aa22-4015-a145-38c9c7d44652_ActionId">
    <vt:lpwstr>33c31d1f-6f3c-456a-a8db-de2ec858f121</vt:lpwstr>
  </property>
  <property fmtid="{D5CDD505-2E9C-101B-9397-08002B2CF9AE}" pid="14" name="Data Area">
    <vt:lpwstr/>
  </property>
  <property fmtid="{D5CDD505-2E9C-101B-9397-08002B2CF9AE}" pid="15" name="MSIP_Label_058726ee-aa22-4015-a145-38c9c7d44652_Enabled">
    <vt:lpwstr>true</vt:lpwstr>
  </property>
</Properties>
</file>