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xr:revisionPtr revIDLastSave="568" documentId="8_{5C035439-AA8B-45A4-8AD4-5BD2FEB19837}" xr6:coauthVersionLast="47" xr6:coauthVersionMax="47" xr10:uidLastSave="{66B1649F-F052-429A-AF42-E04571A3B234}"/>
  <bookViews>
    <workbookView xWindow="-110" yWindow="-110" windowWidth="38620" windowHeight="21220" tabRatio="819" xr2:uid="{00000000-000D-0000-FFFF-FFFF00000000}"/>
  </bookViews>
  <sheets>
    <sheet name="B1" sheetId="62" r:id="rId1"/>
    <sheet name="B2" sheetId="2" r:id="rId2"/>
    <sheet name="B3" sheetId="17" r:id="rId3"/>
    <sheet name="B3a" sheetId="38" r:id="rId4"/>
    <sheet name="B4" sheetId="26" r:id="rId5"/>
    <sheet name="B5" sheetId="54" r:id="rId6"/>
    <sheet name="B6" sheetId="70" r:id="rId7"/>
    <sheet name="B6A" sheetId="47" r:id="rId8"/>
    <sheet name="B7" sheetId="60" r:id="rId9"/>
    <sheet name="B8" sheetId="40" r:id="rId10"/>
    <sheet name="B9" sheetId="63" r:id="rId11"/>
    <sheet name="B9a" sheetId="64" r:id="rId12"/>
    <sheet name="B9b" sheetId="65" r:id="rId13"/>
    <sheet name="B9c" sheetId="66" r:id="rId14"/>
    <sheet name="B9d" sheetId="67" r:id="rId15"/>
    <sheet name="B9e" sheetId="68" r:id="rId16"/>
    <sheet name="B9f" sheetId="69" r:id="rId17"/>
    <sheet name="B10" sheetId="71" r:id="rId18"/>
    <sheet name="B11a" sheetId="72" r:id="rId19"/>
    <sheet name="B11b" sheetId="73" r:id="rId20"/>
    <sheet name="B11c" sheetId="74" r:id="rId21"/>
    <sheet name="B11d" sheetId="75" r:id="rId22"/>
  </sheets>
  <definedNames>
    <definedName name="_xlnm._FilterDatabase" localSheetId="20" hidden="1">B11c!$B$13:$Y$28</definedName>
    <definedName name="_xlnm.Print_Area" localSheetId="21">B11d!$A$1:$H$120</definedName>
    <definedName name="_xlnm.Print_Area" localSheetId="1">'B2'!$A$1:$L$61</definedName>
    <definedName name="_xlnm.Print_Area" localSheetId="2">'B3'!$A$1:$L$61</definedName>
    <definedName name="_xlnm.Print_Area" localSheetId="6">'B6'!$A$1:$N$98</definedName>
    <definedName name="_xlnm.Print_Area" localSheetId="7">B6A!$A$1:$K$57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66" i="74" l="1" a="1"/>
  <c r="K166" i="74" s="1"/>
  <c r="X173" i="74" a="1"/>
  <c r="X173" i="74" s="1"/>
  <c r="X172" i="74" a="1"/>
  <c r="X172" i="74" s="1"/>
  <c r="X171" i="74" a="1"/>
  <c r="X171" i="74" s="1"/>
  <c r="X170" i="74" a="1"/>
  <c r="X170" i="74" s="1"/>
  <c r="X166" i="74"/>
  <c r="K162" i="74"/>
  <c r="F55" i="54"/>
  <c r="I67" i="60"/>
  <c r="F81" i="70" l="1"/>
  <c r="F79" i="70" s="1"/>
  <c r="N30" i="72" l="1"/>
  <c r="M30" i="72"/>
  <c r="L30" i="72"/>
  <c r="L34" i="72" s="1"/>
  <c r="N29" i="72"/>
  <c r="M29" i="72"/>
  <c r="L29" i="72"/>
  <c r="L33" i="72" s="1"/>
  <c r="F30" i="72"/>
  <c r="E30" i="72"/>
  <c r="D30" i="72"/>
  <c r="D34" i="72" s="1"/>
  <c r="F29" i="72"/>
  <c r="E29" i="72"/>
  <c r="D29" i="72"/>
  <c r="D33" i="72" s="1"/>
  <c r="O26" i="72"/>
  <c r="O25" i="72"/>
  <c r="O24" i="72"/>
  <c r="O23" i="72"/>
  <c r="O18" i="72"/>
  <c r="O16" i="72"/>
  <c r="O15" i="72"/>
  <c r="O14" i="72"/>
  <c r="O13" i="72"/>
  <c r="O12" i="72"/>
  <c r="O11" i="72"/>
  <c r="G18" i="72"/>
  <c r="G17" i="72"/>
  <c r="G16" i="72"/>
  <c r="G15" i="72"/>
  <c r="G13" i="72"/>
  <c r="G12" i="72"/>
  <c r="G11" i="72"/>
  <c r="F15" i="54" l="1"/>
  <c r="F62" i="54"/>
  <c r="I62" i="54"/>
  <c r="F40" i="54" l="1"/>
  <c r="F43" i="54" s="1"/>
  <c r="F19" i="54" s="1"/>
  <c r="F57" i="54" s="1"/>
  <c r="F22" i="26" l="1"/>
  <c r="F21" i="26"/>
  <c r="F63" i="73" l="1"/>
  <c r="F21" i="73" l="1"/>
  <c r="F33" i="73"/>
  <c r="X24" i="71"/>
  <c r="V24" i="71"/>
  <c r="T14" i="71"/>
  <c r="T13" i="71"/>
  <c r="P24" i="71"/>
  <c r="N24" i="71"/>
  <c r="F24" i="71"/>
  <c r="L23" i="71"/>
  <c r="L14" i="71"/>
  <c r="L13" i="71"/>
  <c r="H24" i="71"/>
  <c r="K28" i="63"/>
  <c r="J28" i="63"/>
  <c r="I28" i="63"/>
  <c r="H28" i="63"/>
  <c r="G28" i="63"/>
  <c r="F121" i="60"/>
  <c r="F115" i="60"/>
  <c r="F74" i="60"/>
  <c r="F67" i="60"/>
  <c r="I27" i="60"/>
  <c r="F27" i="60"/>
  <c r="F17" i="60"/>
  <c r="L24" i="71" l="1"/>
  <c r="T24" i="71"/>
  <c r="AB24" i="71"/>
  <c r="F32" i="71"/>
  <c r="I52" i="70"/>
  <c r="I81" i="70" s="1"/>
  <c r="I79" i="70" s="1"/>
  <c r="I33" i="70"/>
  <c r="F33" i="70"/>
  <c r="I30" i="70"/>
  <c r="I22" i="70"/>
  <c r="I21" i="70"/>
  <c r="I20" i="70"/>
  <c r="I18" i="70"/>
  <c r="I17" i="70"/>
  <c r="L33" i="70"/>
  <c r="L30" i="70"/>
  <c r="L22" i="70"/>
  <c r="F22" i="70"/>
  <c r="F20" i="70"/>
  <c r="L21" i="70"/>
  <c r="F21" i="70"/>
  <c r="L20" i="70"/>
  <c r="L18" i="70"/>
  <c r="F18" i="70"/>
  <c r="F17" i="70"/>
  <c r="L34" i="70" l="1"/>
  <c r="I34" i="70"/>
  <c r="I19" i="70" s="1"/>
  <c r="I67" i="70" s="1"/>
  <c r="I65" i="70" s="1"/>
  <c r="I40" i="54"/>
  <c r="I43" i="54" s="1"/>
  <c r="F17" i="54"/>
  <c r="I15" i="54"/>
  <c r="I16" i="54"/>
  <c r="I17" i="54"/>
  <c r="F16" i="54"/>
  <c r="I28" i="47" l="1"/>
  <c r="I15" i="47" s="1"/>
  <c r="F28" i="47"/>
  <c r="F15" i="47" s="1"/>
  <c r="F41" i="17" l="1"/>
  <c r="F45" i="17" s="1"/>
  <c r="F20" i="62"/>
  <c r="I18" i="62"/>
  <c r="F18" i="62"/>
  <c r="L52" i="70"/>
  <c r="L81" i="70" s="1"/>
  <c r="L79" i="70" s="1"/>
  <c r="L19" i="70"/>
  <c r="L17" i="70"/>
  <c r="I22" i="47"/>
  <c r="F22" i="47"/>
  <c r="F30" i="70"/>
  <c r="F34" i="70" s="1"/>
  <c r="F19" i="70" s="1"/>
  <c r="F16" i="26"/>
  <c r="F17" i="26"/>
  <c r="I22" i="26"/>
  <c r="I21" i="26" s="1"/>
  <c r="I19" i="54" l="1"/>
  <c r="L67" i="70"/>
  <c r="F45" i="73"/>
  <c r="K169" i="74" a="1"/>
  <c r="K169" i="74" s="1"/>
  <c r="K168" i="74" a="1"/>
  <c r="K168" i="74" s="1"/>
  <c r="K167" i="74" a="1"/>
  <c r="K167" i="74" s="1"/>
  <c r="X169" i="74"/>
  <c r="K165" i="74"/>
  <c r="I74" i="73"/>
  <c r="F74" i="73"/>
  <c r="I63" i="73"/>
  <c r="I54" i="73"/>
  <c r="F54" i="73"/>
  <c r="I45" i="73"/>
  <c r="I39" i="73"/>
  <c r="F39" i="73"/>
  <c r="I33" i="73"/>
  <c r="I27" i="73"/>
  <c r="F27" i="73"/>
  <c r="I21" i="73"/>
  <c r="I15" i="73"/>
  <c r="F15" i="73"/>
  <c r="G26" i="72"/>
  <c r="G25" i="72"/>
  <c r="G24" i="72"/>
  <c r="G23" i="72"/>
  <c r="O17" i="72"/>
  <c r="G14" i="72"/>
  <c r="I57" i="54" l="1"/>
  <c r="I55" i="54" s="1"/>
  <c r="I14" i="54" s="1"/>
  <c r="L65" i="70"/>
  <c r="L16" i="70" s="1"/>
  <c r="F14" i="54"/>
  <c r="F50" i="2"/>
  <c r="F49" i="2"/>
  <c r="F48" i="2"/>
  <c r="F31" i="40"/>
  <c r="F27" i="40"/>
  <c r="AB11" i="71"/>
  <c r="AB12" i="71"/>
  <c r="AB13" i="71"/>
  <c r="G25" i="63"/>
  <c r="G26" i="63" s="1"/>
  <c r="G27" i="63" s="1"/>
  <c r="G29" i="63" s="1"/>
  <c r="H25" i="63"/>
  <c r="H26" i="63" s="1"/>
  <c r="H27" i="63" s="1"/>
  <c r="H29" i="63" s="1"/>
  <c r="I25" i="63"/>
  <c r="I26" i="63" s="1"/>
  <c r="I27" i="63" s="1"/>
  <c r="I29" i="63" s="1"/>
  <c r="J25" i="63"/>
  <c r="J26" i="63" s="1"/>
  <c r="J27" i="63" s="1"/>
  <c r="J29" i="63" s="1"/>
  <c r="K25" i="63"/>
  <c r="K26" i="63" s="1"/>
  <c r="K27" i="63" s="1"/>
  <c r="K29" i="63" s="1"/>
  <c r="K16" i="63"/>
  <c r="J16" i="63"/>
  <c r="I16" i="63"/>
  <c r="H16" i="63"/>
  <c r="G16" i="63"/>
  <c r="F16" i="63"/>
  <c r="F22" i="40"/>
  <c r="I50" i="2"/>
  <c r="I49" i="2"/>
  <c r="I48" i="2"/>
  <c r="I121" i="60"/>
  <c r="I115" i="60"/>
  <c r="I103" i="60"/>
  <c r="F103" i="60"/>
  <c r="I89" i="60"/>
  <c r="F89" i="60"/>
  <c r="I81" i="60"/>
  <c r="F81" i="60"/>
  <c r="I74" i="60"/>
  <c r="I57" i="60"/>
  <c r="F57" i="60"/>
  <c r="I50" i="60"/>
  <c r="F50" i="60"/>
  <c r="I17" i="60"/>
  <c r="I20" i="62"/>
  <c r="AB14" i="71"/>
  <c r="AB15" i="71"/>
  <c r="AB16" i="71"/>
  <c r="AB17" i="71"/>
  <c r="AB18" i="71"/>
  <c r="AB19" i="71"/>
  <c r="AB20" i="71"/>
  <c r="AB21" i="71"/>
  <c r="AB22" i="71"/>
  <c r="AB23" i="71"/>
  <c r="I51" i="2" l="1"/>
  <c r="F51" i="2"/>
  <c r="J17" i="63"/>
  <c r="J21" i="63"/>
  <c r="J18" i="63"/>
  <c r="J19" i="63" s="1"/>
  <c r="K17" i="63"/>
  <c r="K21" i="63"/>
  <c r="K18" i="63"/>
  <c r="K19" i="63" s="1"/>
  <c r="F67" i="70" l="1"/>
  <c r="F65" i="70" s="1"/>
  <c r="F16" i="70" s="1"/>
  <c r="N263" i="69"/>
  <c r="G263" i="69"/>
  <c r="F263" i="69"/>
  <c r="E263" i="69"/>
  <c r="D263" i="69"/>
  <c r="C263" i="69"/>
  <c r="H262" i="69"/>
  <c r="K262" i="69" s="1"/>
  <c r="O262" i="69" s="1"/>
  <c r="H261" i="69"/>
  <c r="K261" i="69" s="1"/>
  <c r="H260" i="69"/>
  <c r="K260" i="69" s="1"/>
  <c r="H259" i="69"/>
  <c r="K259" i="69" s="1"/>
  <c r="H258" i="69"/>
  <c r="K258" i="69" s="1"/>
  <c r="H257" i="69"/>
  <c r="K257" i="69" s="1"/>
  <c r="O257" i="69" s="1"/>
  <c r="H256" i="69"/>
  <c r="K256" i="69" s="1"/>
  <c r="H255" i="69"/>
  <c r="K255" i="69" s="1"/>
  <c r="H254" i="69"/>
  <c r="K254" i="69" s="1"/>
  <c r="H253" i="69"/>
  <c r="K253" i="69" s="1"/>
  <c r="M253" i="69" s="1"/>
  <c r="H252" i="69"/>
  <c r="K252" i="69" s="1"/>
  <c r="H251" i="69"/>
  <c r="K251" i="69" s="1"/>
  <c r="H250" i="69"/>
  <c r="K250" i="69" s="1"/>
  <c r="H249" i="69"/>
  <c r="K249" i="69" s="1"/>
  <c r="H248" i="69"/>
  <c r="K248" i="69" s="1"/>
  <c r="H247" i="69"/>
  <c r="K247" i="69" s="1"/>
  <c r="H246" i="69"/>
  <c r="K246" i="69" s="1"/>
  <c r="H245" i="69"/>
  <c r="K245" i="69" s="1"/>
  <c r="M245" i="69" s="1"/>
  <c r="H244" i="69"/>
  <c r="K244" i="69" s="1"/>
  <c r="H243" i="69"/>
  <c r="K243" i="69" s="1"/>
  <c r="H242" i="69"/>
  <c r="K242" i="69" s="1"/>
  <c r="H241" i="69"/>
  <c r="K241" i="69" s="1"/>
  <c r="H240" i="69"/>
  <c r="K240" i="69" s="1"/>
  <c r="H239" i="69"/>
  <c r="K239" i="69" s="1"/>
  <c r="H238" i="69"/>
  <c r="K238" i="69" s="1"/>
  <c r="H237" i="69"/>
  <c r="K237" i="69" s="1"/>
  <c r="H236" i="69"/>
  <c r="K236" i="69" s="1"/>
  <c r="H235" i="69"/>
  <c r="K235" i="69" s="1"/>
  <c r="H234" i="69"/>
  <c r="K234" i="69" s="1"/>
  <c r="H233" i="69"/>
  <c r="K233" i="69" s="1"/>
  <c r="H232" i="69"/>
  <c r="K232" i="69" s="1"/>
  <c r="H231" i="69"/>
  <c r="K231" i="69" s="1"/>
  <c r="O231" i="69" s="1"/>
  <c r="H230" i="69"/>
  <c r="K230" i="69" s="1"/>
  <c r="H229" i="69"/>
  <c r="K229" i="69" s="1"/>
  <c r="H228" i="69"/>
  <c r="K228" i="69" s="1"/>
  <c r="M228" i="69" s="1"/>
  <c r="H227" i="69"/>
  <c r="K227" i="69" s="1"/>
  <c r="H226" i="69"/>
  <c r="K226" i="69" s="1"/>
  <c r="H225" i="69"/>
  <c r="K225" i="69" s="1"/>
  <c r="O225" i="69" s="1"/>
  <c r="H224" i="69"/>
  <c r="K224" i="69" s="1"/>
  <c r="H223" i="69"/>
  <c r="K223" i="69" s="1"/>
  <c r="O223" i="69" s="1"/>
  <c r="H222" i="69"/>
  <c r="K222" i="69" s="1"/>
  <c r="H221" i="69"/>
  <c r="K221" i="69" s="1"/>
  <c r="H220" i="69"/>
  <c r="K220" i="69" s="1"/>
  <c r="M220" i="69" s="1"/>
  <c r="H219" i="69"/>
  <c r="K219" i="69" s="1"/>
  <c r="H218" i="69"/>
  <c r="K218" i="69" s="1"/>
  <c r="H217" i="69"/>
  <c r="K217" i="69" s="1"/>
  <c r="O217" i="69" s="1"/>
  <c r="H216" i="69"/>
  <c r="K216" i="69" s="1"/>
  <c r="H215" i="69"/>
  <c r="K215" i="69" s="1"/>
  <c r="O215" i="69" s="1"/>
  <c r="H214" i="69"/>
  <c r="K214" i="69" s="1"/>
  <c r="H213" i="69"/>
  <c r="K213" i="69" s="1"/>
  <c r="M213" i="69" s="1"/>
  <c r="H212" i="69"/>
  <c r="K212" i="69" s="1"/>
  <c r="M212" i="69" s="1"/>
  <c r="H211" i="69"/>
  <c r="K211" i="69" s="1"/>
  <c r="H210" i="69"/>
  <c r="K210" i="69" s="1"/>
  <c r="H209" i="69"/>
  <c r="K209" i="69" s="1"/>
  <c r="O209" i="69" s="1"/>
  <c r="H208" i="69"/>
  <c r="K208" i="69" s="1"/>
  <c r="H207" i="69"/>
  <c r="K207" i="69" s="1"/>
  <c r="O207" i="69" s="1"/>
  <c r="H206" i="69"/>
  <c r="K206" i="69" s="1"/>
  <c r="H205" i="69"/>
  <c r="K205" i="69" s="1"/>
  <c r="M205" i="69" s="1"/>
  <c r="H204" i="69"/>
  <c r="K204" i="69" s="1"/>
  <c r="H203" i="69"/>
  <c r="K203" i="69" s="1"/>
  <c r="H202" i="69"/>
  <c r="K202" i="69" s="1"/>
  <c r="H201" i="69"/>
  <c r="K201" i="69" s="1"/>
  <c r="O201" i="69" s="1"/>
  <c r="H200" i="69"/>
  <c r="K200" i="69" s="1"/>
  <c r="H199" i="69"/>
  <c r="K199" i="69" s="1"/>
  <c r="O199" i="69" s="1"/>
  <c r="H198" i="69"/>
  <c r="K198" i="69" s="1"/>
  <c r="H197" i="69"/>
  <c r="K197" i="69" s="1"/>
  <c r="M197" i="69" s="1"/>
  <c r="H196" i="69"/>
  <c r="K196" i="69" s="1"/>
  <c r="H195" i="69"/>
  <c r="K195" i="69" s="1"/>
  <c r="H194" i="69"/>
  <c r="K194" i="69" s="1"/>
  <c r="H193" i="69"/>
  <c r="K193" i="69" s="1"/>
  <c r="O193" i="69" s="1"/>
  <c r="H192" i="69"/>
  <c r="K192" i="69" s="1"/>
  <c r="H191" i="69"/>
  <c r="K191" i="69" s="1"/>
  <c r="H190" i="69"/>
  <c r="K190" i="69" s="1"/>
  <c r="H189" i="69"/>
  <c r="K189" i="69" s="1"/>
  <c r="M189" i="69" s="1"/>
  <c r="H188" i="69"/>
  <c r="K188" i="69" s="1"/>
  <c r="H187" i="69"/>
  <c r="K187" i="69" s="1"/>
  <c r="H186" i="69"/>
  <c r="K186" i="69" s="1"/>
  <c r="H185" i="69"/>
  <c r="K185" i="69" s="1"/>
  <c r="H184" i="69"/>
  <c r="K184" i="69" s="1"/>
  <c r="H183" i="69"/>
  <c r="K183" i="69" s="1"/>
  <c r="H182" i="69"/>
  <c r="K182" i="69" s="1"/>
  <c r="H181" i="69"/>
  <c r="K181" i="69" s="1"/>
  <c r="M181" i="69" s="1"/>
  <c r="H180" i="69"/>
  <c r="K180" i="69" s="1"/>
  <c r="H179" i="69"/>
  <c r="K179" i="69" s="1"/>
  <c r="H178" i="69"/>
  <c r="K178" i="69" s="1"/>
  <c r="H177" i="69"/>
  <c r="K177" i="69" s="1"/>
  <c r="H176" i="69"/>
  <c r="K176" i="69" s="1"/>
  <c r="H175" i="69"/>
  <c r="K175" i="69" s="1"/>
  <c r="H174" i="69"/>
  <c r="K174" i="69" s="1"/>
  <c r="H173" i="69"/>
  <c r="K173" i="69" s="1"/>
  <c r="H172" i="69"/>
  <c r="K172" i="69" s="1"/>
  <c r="H171" i="69"/>
  <c r="K171" i="69" s="1"/>
  <c r="H170" i="69"/>
  <c r="K170" i="69" s="1"/>
  <c r="H169" i="69"/>
  <c r="K169" i="69" s="1"/>
  <c r="H168" i="69"/>
  <c r="K168" i="69" s="1"/>
  <c r="H167" i="69"/>
  <c r="K167" i="69" s="1"/>
  <c r="O167" i="69" s="1"/>
  <c r="H166" i="69"/>
  <c r="K166" i="69" s="1"/>
  <c r="H165" i="69"/>
  <c r="K165" i="69" s="1"/>
  <c r="H164" i="69"/>
  <c r="K164" i="69" s="1"/>
  <c r="M164" i="69" s="1"/>
  <c r="H163" i="69"/>
  <c r="K163" i="69" s="1"/>
  <c r="H162" i="69"/>
  <c r="K162" i="69" s="1"/>
  <c r="H161" i="69"/>
  <c r="K161" i="69" s="1"/>
  <c r="O161" i="69" s="1"/>
  <c r="H160" i="69"/>
  <c r="K160" i="69" s="1"/>
  <c r="O160" i="69" s="1"/>
  <c r="H159" i="69"/>
  <c r="K159" i="69" s="1"/>
  <c r="H158" i="69"/>
  <c r="K158" i="69" s="1"/>
  <c r="H157" i="69"/>
  <c r="K157" i="69" s="1"/>
  <c r="M157" i="69" s="1"/>
  <c r="H156" i="69"/>
  <c r="K156" i="69" s="1"/>
  <c r="H155" i="69"/>
  <c r="K155" i="69" s="1"/>
  <c r="H154" i="69"/>
  <c r="K154" i="69" s="1"/>
  <c r="H153" i="69"/>
  <c r="K153" i="69" s="1"/>
  <c r="H152" i="69"/>
  <c r="K152" i="69" s="1"/>
  <c r="O152" i="69" s="1"/>
  <c r="H151" i="69"/>
  <c r="K151" i="69" s="1"/>
  <c r="O151" i="69" s="1"/>
  <c r="H150" i="69"/>
  <c r="K150" i="69" s="1"/>
  <c r="H149" i="69"/>
  <c r="K149" i="69" s="1"/>
  <c r="M149" i="69" s="1"/>
  <c r="H148" i="69"/>
  <c r="K148" i="69" s="1"/>
  <c r="H147" i="69"/>
  <c r="K147" i="69" s="1"/>
  <c r="H146" i="69"/>
  <c r="K146" i="69" s="1"/>
  <c r="H145" i="69"/>
  <c r="K145" i="69" s="1"/>
  <c r="O145" i="69" s="1"/>
  <c r="H144" i="69"/>
  <c r="K144" i="69" s="1"/>
  <c r="O144" i="69" s="1"/>
  <c r="H143" i="69"/>
  <c r="K143" i="69" s="1"/>
  <c r="O143" i="69" s="1"/>
  <c r="H142" i="69"/>
  <c r="K142" i="69" s="1"/>
  <c r="H141" i="69"/>
  <c r="K141" i="69" s="1"/>
  <c r="M141" i="69" s="1"/>
  <c r="H140" i="69"/>
  <c r="K140" i="69" s="1"/>
  <c r="M140" i="69" s="1"/>
  <c r="H139" i="69"/>
  <c r="K139" i="69" s="1"/>
  <c r="H138" i="69"/>
  <c r="K138" i="69" s="1"/>
  <c r="O138" i="69" s="1"/>
  <c r="H137" i="69"/>
  <c r="K137" i="69" s="1"/>
  <c r="H136" i="69"/>
  <c r="K136" i="69" s="1"/>
  <c r="O136" i="69" s="1"/>
  <c r="H135" i="69"/>
  <c r="K135" i="69" s="1"/>
  <c r="O135" i="69" s="1"/>
  <c r="H134" i="69"/>
  <c r="K134" i="69" s="1"/>
  <c r="H133" i="69"/>
  <c r="K133" i="69" s="1"/>
  <c r="M133" i="69" s="1"/>
  <c r="H132" i="69"/>
  <c r="K132" i="69" s="1"/>
  <c r="H131" i="69"/>
  <c r="K131" i="69" s="1"/>
  <c r="H130" i="69"/>
  <c r="K130" i="69" s="1"/>
  <c r="H129" i="69"/>
  <c r="K129" i="69" s="1"/>
  <c r="H128" i="69"/>
  <c r="K128" i="69" s="1"/>
  <c r="O128" i="69" s="1"/>
  <c r="H127" i="69"/>
  <c r="K127" i="69" s="1"/>
  <c r="O127" i="69" s="1"/>
  <c r="H126" i="69"/>
  <c r="K126" i="69" s="1"/>
  <c r="H125" i="69"/>
  <c r="K125" i="69" s="1"/>
  <c r="M125" i="69" s="1"/>
  <c r="H124" i="69"/>
  <c r="K124" i="69" s="1"/>
  <c r="H123" i="69"/>
  <c r="K123" i="69" s="1"/>
  <c r="H122" i="69"/>
  <c r="K122" i="69" s="1"/>
  <c r="H121" i="69"/>
  <c r="K121" i="69" s="1"/>
  <c r="H120" i="69"/>
  <c r="K120" i="69" s="1"/>
  <c r="O120" i="69" s="1"/>
  <c r="H119" i="69"/>
  <c r="K119" i="69" s="1"/>
  <c r="H118" i="69"/>
  <c r="K118" i="69" s="1"/>
  <c r="H117" i="69"/>
  <c r="K117" i="69" s="1"/>
  <c r="M117" i="69" s="1"/>
  <c r="H116" i="69"/>
  <c r="K116" i="69" s="1"/>
  <c r="H115" i="69"/>
  <c r="K115" i="69" s="1"/>
  <c r="H114" i="69"/>
  <c r="K114" i="69" s="1"/>
  <c r="H113" i="69"/>
  <c r="K113" i="69" s="1"/>
  <c r="O113" i="69" s="1"/>
  <c r="H112" i="69"/>
  <c r="K112" i="69" s="1"/>
  <c r="O112" i="69" s="1"/>
  <c r="H111" i="69"/>
  <c r="K111" i="69" s="1"/>
  <c r="H110" i="69"/>
  <c r="K110" i="69" s="1"/>
  <c r="H109" i="69"/>
  <c r="K109" i="69" s="1"/>
  <c r="M109" i="69" s="1"/>
  <c r="H108" i="69"/>
  <c r="K108" i="69" s="1"/>
  <c r="H107" i="69"/>
  <c r="K107" i="69" s="1"/>
  <c r="H106" i="69"/>
  <c r="K106" i="69" s="1"/>
  <c r="H105" i="69"/>
  <c r="K105" i="69" s="1"/>
  <c r="O105" i="69" s="1"/>
  <c r="H104" i="69"/>
  <c r="K104" i="69" s="1"/>
  <c r="O104" i="69" s="1"/>
  <c r="H103" i="69"/>
  <c r="K103" i="69" s="1"/>
  <c r="H102" i="69"/>
  <c r="K102" i="69" s="1"/>
  <c r="H101" i="69"/>
  <c r="K101" i="69" s="1"/>
  <c r="H100" i="69"/>
  <c r="K100" i="69" s="1"/>
  <c r="H99" i="69"/>
  <c r="K99" i="69" s="1"/>
  <c r="H98" i="69"/>
  <c r="K98" i="69" s="1"/>
  <c r="H97" i="69"/>
  <c r="K97" i="69" s="1"/>
  <c r="O97" i="69" s="1"/>
  <c r="H96" i="69"/>
  <c r="K96" i="69" s="1"/>
  <c r="H95" i="69"/>
  <c r="K95" i="69" s="1"/>
  <c r="O95" i="69" s="1"/>
  <c r="H94" i="69"/>
  <c r="K94" i="69" s="1"/>
  <c r="O94" i="69" s="1"/>
  <c r="H93" i="69"/>
  <c r="K93" i="69" s="1"/>
  <c r="H92" i="69"/>
  <c r="K92" i="69" s="1"/>
  <c r="H91" i="69"/>
  <c r="K91" i="69" s="1"/>
  <c r="H90" i="69"/>
  <c r="K90" i="69" s="1"/>
  <c r="H89" i="69"/>
  <c r="K89" i="69" s="1"/>
  <c r="O89" i="69" s="1"/>
  <c r="H88" i="69"/>
  <c r="K88" i="69" s="1"/>
  <c r="O88" i="69" s="1"/>
  <c r="H87" i="69"/>
  <c r="K87" i="69" s="1"/>
  <c r="H86" i="69"/>
  <c r="K86" i="69" s="1"/>
  <c r="H85" i="69"/>
  <c r="K85" i="69" s="1"/>
  <c r="H84" i="69"/>
  <c r="K84" i="69" s="1"/>
  <c r="H83" i="69"/>
  <c r="K83" i="69" s="1"/>
  <c r="H82" i="69"/>
  <c r="K82" i="69" s="1"/>
  <c r="H81" i="69"/>
  <c r="K81" i="69" s="1"/>
  <c r="O81" i="69" s="1"/>
  <c r="H80" i="69"/>
  <c r="K80" i="69" s="1"/>
  <c r="O80" i="69" s="1"/>
  <c r="H79" i="69"/>
  <c r="K79" i="69" s="1"/>
  <c r="H78" i="69"/>
  <c r="K78" i="69" s="1"/>
  <c r="H77" i="69"/>
  <c r="K77" i="69" s="1"/>
  <c r="H76" i="69"/>
  <c r="K76" i="69" s="1"/>
  <c r="H75" i="69"/>
  <c r="K75" i="69" s="1"/>
  <c r="H74" i="69"/>
  <c r="K74" i="69" s="1"/>
  <c r="H73" i="69"/>
  <c r="K73" i="69" s="1"/>
  <c r="O73" i="69" s="1"/>
  <c r="H72" i="69"/>
  <c r="K72" i="69" s="1"/>
  <c r="O72" i="69" s="1"/>
  <c r="H71" i="69"/>
  <c r="K71" i="69" s="1"/>
  <c r="H70" i="69"/>
  <c r="K70" i="69" s="1"/>
  <c r="H69" i="69"/>
  <c r="K69" i="69" s="1"/>
  <c r="H68" i="69"/>
  <c r="K68" i="69" s="1"/>
  <c r="H67" i="69"/>
  <c r="K67" i="69" s="1"/>
  <c r="H66" i="69"/>
  <c r="K66" i="69" s="1"/>
  <c r="H65" i="69"/>
  <c r="K65" i="69" s="1"/>
  <c r="O65" i="69" s="1"/>
  <c r="H64" i="69"/>
  <c r="K64" i="69" s="1"/>
  <c r="O64" i="69" s="1"/>
  <c r="H63" i="69"/>
  <c r="K63" i="69" s="1"/>
  <c r="H62" i="69"/>
  <c r="K62" i="69" s="1"/>
  <c r="H61" i="69"/>
  <c r="K61" i="69" s="1"/>
  <c r="H60" i="69"/>
  <c r="K60" i="69" s="1"/>
  <c r="H59" i="69"/>
  <c r="K59" i="69" s="1"/>
  <c r="H58" i="69"/>
  <c r="K58" i="69" s="1"/>
  <c r="H57" i="69"/>
  <c r="K57" i="69" s="1"/>
  <c r="M57" i="69" s="1"/>
  <c r="H56" i="69"/>
  <c r="K56" i="69" s="1"/>
  <c r="O56" i="69" s="1"/>
  <c r="H55" i="69"/>
  <c r="K55" i="69" s="1"/>
  <c r="H54" i="69"/>
  <c r="K54" i="69" s="1"/>
  <c r="H53" i="69"/>
  <c r="K53" i="69" s="1"/>
  <c r="H52" i="69"/>
  <c r="K52" i="69" s="1"/>
  <c r="H51" i="69"/>
  <c r="K51" i="69" s="1"/>
  <c r="H50" i="69"/>
  <c r="K50" i="69" s="1"/>
  <c r="H49" i="69"/>
  <c r="K49" i="69" s="1"/>
  <c r="M49" i="69" s="1"/>
  <c r="H48" i="69"/>
  <c r="K48" i="69" s="1"/>
  <c r="O48" i="69" s="1"/>
  <c r="H47" i="69"/>
  <c r="K47" i="69" s="1"/>
  <c r="H46" i="69"/>
  <c r="K46" i="69" s="1"/>
  <c r="H45" i="69"/>
  <c r="K45" i="69" s="1"/>
  <c r="H44" i="69"/>
  <c r="K44" i="69" s="1"/>
  <c r="H43" i="69"/>
  <c r="K43" i="69" s="1"/>
  <c r="H42" i="69"/>
  <c r="K42" i="69" s="1"/>
  <c r="H41" i="69"/>
  <c r="K41" i="69" s="1"/>
  <c r="O41" i="69" s="1"/>
  <c r="H40" i="69"/>
  <c r="K40" i="69" s="1"/>
  <c r="O40" i="69" s="1"/>
  <c r="H39" i="69"/>
  <c r="K39" i="69" s="1"/>
  <c r="H38" i="69"/>
  <c r="K38" i="69" s="1"/>
  <c r="H37" i="69"/>
  <c r="K37" i="69" s="1"/>
  <c r="H36" i="69"/>
  <c r="K36" i="69" s="1"/>
  <c r="H35" i="69"/>
  <c r="K35" i="69" s="1"/>
  <c r="H34" i="69"/>
  <c r="K34" i="69" s="1"/>
  <c r="H33" i="69"/>
  <c r="K33" i="69" s="1"/>
  <c r="O33" i="69" s="1"/>
  <c r="H32" i="69"/>
  <c r="K32" i="69" s="1"/>
  <c r="O32" i="69" s="1"/>
  <c r="H31" i="69"/>
  <c r="K31" i="69" s="1"/>
  <c r="H30" i="69"/>
  <c r="K30" i="69" s="1"/>
  <c r="H29" i="69"/>
  <c r="K29" i="69" s="1"/>
  <c r="H28" i="69"/>
  <c r="K28" i="69" s="1"/>
  <c r="H27" i="69"/>
  <c r="K27" i="69" s="1"/>
  <c r="H26" i="69"/>
  <c r="K26" i="69" s="1"/>
  <c r="H25" i="69"/>
  <c r="K25" i="69" s="1"/>
  <c r="O25" i="69" s="1"/>
  <c r="H24" i="69"/>
  <c r="K24" i="69" s="1"/>
  <c r="O24" i="69" s="1"/>
  <c r="H23" i="69"/>
  <c r="K23" i="69" s="1"/>
  <c r="H22" i="69"/>
  <c r="K22" i="69" s="1"/>
  <c r="H21" i="69"/>
  <c r="K21" i="69" s="1"/>
  <c r="H20" i="69"/>
  <c r="K20" i="69" s="1"/>
  <c r="H19" i="69"/>
  <c r="K19" i="69" s="1"/>
  <c r="H18" i="69"/>
  <c r="K18" i="69" s="1"/>
  <c r="H17" i="69"/>
  <c r="K17" i="69" s="1"/>
  <c r="M17" i="69" s="1"/>
  <c r="H16" i="69"/>
  <c r="K16" i="69" s="1"/>
  <c r="O16" i="69" s="1"/>
  <c r="H15" i="69"/>
  <c r="K15" i="69" s="1"/>
  <c r="H14" i="69"/>
  <c r="K14" i="69" s="1"/>
  <c r="H13" i="69"/>
  <c r="K13" i="69" s="1"/>
  <c r="M13" i="69" s="1"/>
  <c r="N263" i="68"/>
  <c r="G263" i="68"/>
  <c r="F263" i="68"/>
  <c r="E263" i="68"/>
  <c r="D263" i="68"/>
  <c r="C263" i="68"/>
  <c r="H262" i="68"/>
  <c r="K262" i="68" s="1"/>
  <c r="H261" i="68"/>
  <c r="K261" i="68" s="1"/>
  <c r="H260" i="68"/>
  <c r="K260" i="68" s="1"/>
  <c r="O260" i="68" s="1"/>
  <c r="H259" i="68"/>
  <c r="K259" i="68" s="1"/>
  <c r="H258" i="68"/>
  <c r="K258" i="68" s="1"/>
  <c r="H257" i="68"/>
  <c r="K257" i="68" s="1"/>
  <c r="H256" i="68"/>
  <c r="K256" i="68" s="1"/>
  <c r="H255" i="68"/>
  <c r="K255" i="68" s="1"/>
  <c r="H254" i="68"/>
  <c r="K254" i="68" s="1"/>
  <c r="H253" i="68"/>
  <c r="K253" i="68" s="1"/>
  <c r="H252" i="68"/>
  <c r="K252" i="68" s="1"/>
  <c r="O252" i="68" s="1"/>
  <c r="H251" i="68"/>
  <c r="K251" i="68" s="1"/>
  <c r="H250" i="68"/>
  <c r="K250" i="68" s="1"/>
  <c r="O250" i="68" s="1"/>
  <c r="H249" i="68"/>
  <c r="K249" i="68" s="1"/>
  <c r="H248" i="68"/>
  <c r="K248" i="68" s="1"/>
  <c r="H247" i="68"/>
  <c r="K247" i="68" s="1"/>
  <c r="M247" i="68" s="1"/>
  <c r="H246" i="68"/>
  <c r="K246" i="68" s="1"/>
  <c r="H245" i="68"/>
  <c r="K245" i="68" s="1"/>
  <c r="H244" i="68"/>
  <c r="K244" i="68" s="1"/>
  <c r="H243" i="68"/>
  <c r="K243" i="68" s="1"/>
  <c r="H242" i="68"/>
  <c r="K242" i="68" s="1"/>
  <c r="H241" i="68"/>
  <c r="K241" i="68" s="1"/>
  <c r="H240" i="68"/>
  <c r="K240" i="68" s="1"/>
  <c r="H239" i="68"/>
  <c r="K239" i="68" s="1"/>
  <c r="H238" i="68"/>
  <c r="K238" i="68" s="1"/>
  <c r="H237" i="68"/>
  <c r="K237" i="68" s="1"/>
  <c r="H236" i="68"/>
  <c r="K236" i="68" s="1"/>
  <c r="O236" i="68" s="1"/>
  <c r="H235" i="68"/>
  <c r="K235" i="68" s="1"/>
  <c r="H234" i="68"/>
  <c r="K234" i="68" s="1"/>
  <c r="H233" i="68"/>
  <c r="K233" i="68" s="1"/>
  <c r="H232" i="68"/>
  <c r="K232" i="68" s="1"/>
  <c r="H231" i="68"/>
  <c r="K231" i="68" s="1"/>
  <c r="M231" i="68" s="1"/>
  <c r="H230" i="68"/>
  <c r="K230" i="68" s="1"/>
  <c r="H229" i="68"/>
  <c r="K229" i="68" s="1"/>
  <c r="H228" i="68"/>
  <c r="K228" i="68" s="1"/>
  <c r="O228" i="68" s="1"/>
  <c r="H227" i="68"/>
  <c r="K227" i="68" s="1"/>
  <c r="H226" i="68"/>
  <c r="K226" i="68" s="1"/>
  <c r="O226" i="68" s="1"/>
  <c r="H225" i="68"/>
  <c r="K225" i="68" s="1"/>
  <c r="H224" i="68"/>
  <c r="K224" i="68" s="1"/>
  <c r="H223" i="68"/>
  <c r="K223" i="68" s="1"/>
  <c r="H222" i="68"/>
  <c r="K222" i="68" s="1"/>
  <c r="H221" i="68"/>
  <c r="K221" i="68" s="1"/>
  <c r="H220" i="68"/>
  <c r="K220" i="68" s="1"/>
  <c r="O220" i="68" s="1"/>
  <c r="H219" i="68"/>
  <c r="K219" i="68" s="1"/>
  <c r="H218" i="68"/>
  <c r="K218" i="68" s="1"/>
  <c r="O218" i="68" s="1"/>
  <c r="H217" i="68"/>
  <c r="K217" i="68" s="1"/>
  <c r="H216" i="68"/>
  <c r="K216" i="68" s="1"/>
  <c r="H215" i="68"/>
  <c r="K215" i="68" s="1"/>
  <c r="H214" i="68"/>
  <c r="K214" i="68" s="1"/>
  <c r="H213" i="68"/>
  <c r="K213" i="68" s="1"/>
  <c r="H212" i="68"/>
  <c r="K212" i="68" s="1"/>
  <c r="H211" i="68"/>
  <c r="K211" i="68" s="1"/>
  <c r="H210" i="68"/>
  <c r="K210" i="68" s="1"/>
  <c r="H209" i="68"/>
  <c r="K209" i="68" s="1"/>
  <c r="H208" i="68"/>
  <c r="K208" i="68" s="1"/>
  <c r="H207" i="68"/>
  <c r="K207" i="68" s="1"/>
  <c r="M207" i="68" s="1"/>
  <c r="H206" i="68"/>
  <c r="K206" i="68" s="1"/>
  <c r="H205" i="68"/>
  <c r="K205" i="68" s="1"/>
  <c r="H204" i="68"/>
  <c r="K204" i="68" s="1"/>
  <c r="H203" i="68"/>
  <c r="K203" i="68" s="1"/>
  <c r="H202" i="68"/>
  <c r="K202" i="68" s="1"/>
  <c r="O202" i="68" s="1"/>
  <c r="H201" i="68"/>
  <c r="K201" i="68" s="1"/>
  <c r="H200" i="68"/>
  <c r="K200" i="68" s="1"/>
  <c r="H199" i="68"/>
  <c r="K199" i="68" s="1"/>
  <c r="M199" i="68" s="1"/>
  <c r="H198" i="68"/>
  <c r="K198" i="68" s="1"/>
  <c r="H197" i="68"/>
  <c r="K197" i="68" s="1"/>
  <c r="H196" i="68"/>
  <c r="K196" i="68" s="1"/>
  <c r="O196" i="68" s="1"/>
  <c r="H195" i="68"/>
  <c r="K195" i="68" s="1"/>
  <c r="H194" i="68"/>
  <c r="K194" i="68" s="1"/>
  <c r="O194" i="68" s="1"/>
  <c r="H193" i="68"/>
  <c r="K193" i="68" s="1"/>
  <c r="H192" i="68"/>
  <c r="K192" i="68" s="1"/>
  <c r="H191" i="68"/>
  <c r="K191" i="68" s="1"/>
  <c r="H190" i="68"/>
  <c r="K190" i="68" s="1"/>
  <c r="H189" i="68"/>
  <c r="K189" i="68" s="1"/>
  <c r="H188" i="68"/>
  <c r="K188" i="68" s="1"/>
  <c r="O188" i="68" s="1"/>
  <c r="H187" i="68"/>
  <c r="K187" i="68" s="1"/>
  <c r="H186" i="68"/>
  <c r="K186" i="68" s="1"/>
  <c r="O186" i="68" s="1"/>
  <c r="H185" i="68"/>
  <c r="K185" i="68" s="1"/>
  <c r="H184" i="68"/>
  <c r="K184" i="68" s="1"/>
  <c r="H183" i="68"/>
  <c r="K183" i="68" s="1"/>
  <c r="M183" i="68" s="1"/>
  <c r="H182" i="68"/>
  <c r="K182" i="68" s="1"/>
  <c r="H181" i="68"/>
  <c r="K181" i="68" s="1"/>
  <c r="H180" i="68"/>
  <c r="K180" i="68" s="1"/>
  <c r="H179" i="68"/>
  <c r="K179" i="68" s="1"/>
  <c r="H178" i="68"/>
  <c r="K178" i="68" s="1"/>
  <c r="H177" i="68"/>
  <c r="K177" i="68" s="1"/>
  <c r="H176" i="68"/>
  <c r="K176" i="68" s="1"/>
  <c r="H175" i="68"/>
  <c r="K175" i="68" s="1"/>
  <c r="M175" i="68" s="1"/>
  <c r="H174" i="68"/>
  <c r="K174" i="68" s="1"/>
  <c r="H173" i="68"/>
  <c r="K173" i="68" s="1"/>
  <c r="H172" i="68"/>
  <c r="K172" i="68" s="1"/>
  <c r="O172" i="68" s="1"/>
  <c r="H171" i="68"/>
  <c r="K171" i="68" s="1"/>
  <c r="H170" i="68"/>
  <c r="K170" i="68" s="1"/>
  <c r="H169" i="68"/>
  <c r="K169" i="68" s="1"/>
  <c r="H168" i="68"/>
  <c r="K168" i="68" s="1"/>
  <c r="H167" i="68"/>
  <c r="K167" i="68" s="1"/>
  <c r="M167" i="68" s="1"/>
  <c r="H166" i="68"/>
  <c r="K166" i="68" s="1"/>
  <c r="H165" i="68"/>
  <c r="K165" i="68" s="1"/>
  <c r="H164" i="68"/>
  <c r="K164" i="68" s="1"/>
  <c r="O164" i="68" s="1"/>
  <c r="H163" i="68"/>
  <c r="K163" i="68" s="1"/>
  <c r="H162" i="68"/>
  <c r="K162" i="68" s="1"/>
  <c r="O162" i="68" s="1"/>
  <c r="H161" i="68"/>
  <c r="K161" i="68" s="1"/>
  <c r="H160" i="68"/>
  <c r="K160" i="68" s="1"/>
  <c r="H159" i="68"/>
  <c r="K159" i="68" s="1"/>
  <c r="H158" i="68"/>
  <c r="K158" i="68" s="1"/>
  <c r="H157" i="68"/>
  <c r="K157" i="68" s="1"/>
  <c r="H156" i="68"/>
  <c r="K156" i="68" s="1"/>
  <c r="O156" i="68" s="1"/>
  <c r="H155" i="68"/>
  <c r="K155" i="68" s="1"/>
  <c r="H154" i="68"/>
  <c r="K154" i="68" s="1"/>
  <c r="O154" i="68" s="1"/>
  <c r="H153" i="68"/>
  <c r="K153" i="68" s="1"/>
  <c r="H152" i="68"/>
  <c r="K152" i="68" s="1"/>
  <c r="H151" i="68"/>
  <c r="K151" i="68" s="1"/>
  <c r="H150" i="68"/>
  <c r="K150" i="68" s="1"/>
  <c r="H149" i="68"/>
  <c r="K149" i="68" s="1"/>
  <c r="H148" i="68"/>
  <c r="K148" i="68" s="1"/>
  <c r="H147" i="68"/>
  <c r="K147" i="68" s="1"/>
  <c r="H146" i="68"/>
  <c r="K146" i="68" s="1"/>
  <c r="H145" i="68"/>
  <c r="K145" i="68" s="1"/>
  <c r="H144" i="68"/>
  <c r="K144" i="68" s="1"/>
  <c r="H143" i="68"/>
  <c r="K143" i="68" s="1"/>
  <c r="M143" i="68" s="1"/>
  <c r="H142" i="68"/>
  <c r="K142" i="68" s="1"/>
  <c r="H141" i="68"/>
  <c r="K141" i="68" s="1"/>
  <c r="H140" i="68"/>
  <c r="K140" i="68" s="1"/>
  <c r="H139" i="68"/>
  <c r="K139" i="68" s="1"/>
  <c r="H138" i="68"/>
  <c r="K138" i="68" s="1"/>
  <c r="O138" i="68" s="1"/>
  <c r="H137" i="68"/>
  <c r="K137" i="68" s="1"/>
  <c r="H136" i="68"/>
  <c r="K136" i="68" s="1"/>
  <c r="H135" i="68"/>
  <c r="K135" i="68" s="1"/>
  <c r="M135" i="68" s="1"/>
  <c r="H134" i="68"/>
  <c r="K134" i="68" s="1"/>
  <c r="H133" i="68"/>
  <c r="K133" i="68" s="1"/>
  <c r="H132" i="68"/>
  <c r="K132" i="68" s="1"/>
  <c r="O132" i="68" s="1"/>
  <c r="H131" i="68"/>
  <c r="K131" i="68" s="1"/>
  <c r="H130" i="68"/>
  <c r="K130" i="68" s="1"/>
  <c r="O130" i="68" s="1"/>
  <c r="H129" i="68"/>
  <c r="K129" i="68" s="1"/>
  <c r="H128" i="68"/>
  <c r="K128" i="68" s="1"/>
  <c r="H127" i="68"/>
  <c r="K127" i="68" s="1"/>
  <c r="H126" i="68"/>
  <c r="K126" i="68" s="1"/>
  <c r="H125" i="68"/>
  <c r="K125" i="68" s="1"/>
  <c r="H124" i="68"/>
  <c r="K124" i="68" s="1"/>
  <c r="O124" i="68" s="1"/>
  <c r="H123" i="68"/>
  <c r="K123" i="68" s="1"/>
  <c r="H122" i="68"/>
  <c r="K122" i="68" s="1"/>
  <c r="O122" i="68" s="1"/>
  <c r="H121" i="68"/>
  <c r="K121" i="68" s="1"/>
  <c r="H120" i="68"/>
  <c r="K120" i="68" s="1"/>
  <c r="H119" i="68"/>
  <c r="K119" i="68" s="1"/>
  <c r="M119" i="68" s="1"/>
  <c r="H118" i="68"/>
  <c r="K118" i="68" s="1"/>
  <c r="H117" i="68"/>
  <c r="K117" i="68" s="1"/>
  <c r="H116" i="68"/>
  <c r="K116" i="68" s="1"/>
  <c r="H115" i="68"/>
  <c r="K115" i="68" s="1"/>
  <c r="H114" i="68"/>
  <c r="K114" i="68" s="1"/>
  <c r="H113" i="68"/>
  <c r="K113" i="68" s="1"/>
  <c r="H112" i="68"/>
  <c r="K112" i="68" s="1"/>
  <c r="H111" i="68"/>
  <c r="K111" i="68" s="1"/>
  <c r="M111" i="68" s="1"/>
  <c r="H110" i="68"/>
  <c r="K110" i="68" s="1"/>
  <c r="H109" i="68"/>
  <c r="K109" i="68" s="1"/>
  <c r="H108" i="68"/>
  <c r="K108" i="68" s="1"/>
  <c r="O108" i="68" s="1"/>
  <c r="H107" i="68"/>
  <c r="K107" i="68" s="1"/>
  <c r="H106" i="68"/>
  <c r="K106" i="68" s="1"/>
  <c r="O106" i="68" s="1"/>
  <c r="H105" i="68"/>
  <c r="K105" i="68" s="1"/>
  <c r="O105" i="68" s="1"/>
  <c r="H104" i="68"/>
  <c r="K104" i="68" s="1"/>
  <c r="H103" i="68"/>
  <c r="K103" i="68" s="1"/>
  <c r="M103" i="68" s="1"/>
  <c r="H102" i="68"/>
  <c r="K102" i="68" s="1"/>
  <c r="H101" i="68"/>
  <c r="K101" i="68" s="1"/>
  <c r="H100" i="68"/>
  <c r="K100" i="68" s="1"/>
  <c r="H99" i="68"/>
  <c r="K99" i="68" s="1"/>
  <c r="M99" i="68" s="1"/>
  <c r="H98" i="68"/>
  <c r="K98" i="68" s="1"/>
  <c r="H97" i="68"/>
  <c r="K97" i="68" s="1"/>
  <c r="O97" i="68" s="1"/>
  <c r="H96" i="68"/>
  <c r="K96" i="68" s="1"/>
  <c r="O96" i="68" s="1"/>
  <c r="H95" i="68"/>
  <c r="K95" i="68" s="1"/>
  <c r="O95" i="68" s="1"/>
  <c r="H94" i="68"/>
  <c r="K94" i="68" s="1"/>
  <c r="H93" i="68"/>
  <c r="K93" i="68" s="1"/>
  <c r="H92" i="68"/>
  <c r="K92" i="68" s="1"/>
  <c r="H91" i="68"/>
  <c r="K91" i="68" s="1"/>
  <c r="O91" i="68" s="1"/>
  <c r="H90" i="68"/>
  <c r="K90" i="68" s="1"/>
  <c r="H89" i="68"/>
  <c r="K89" i="68" s="1"/>
  <c r="H88" i="68"/>
  <c r="K88" i="68" s="1"/>
  <c r="H87" i="68"/>
  <c r="K87" i="68" s="1"/>
  <c r="O87" i="68" s="1"/>
  <c r="H86" i="68"/>
  <c r="K86" i="68" s="1"/>
  <c r="H85" i="68"/>
  <c r="K85" i="68" s="1"/>
  <c r="H84" i="68"/>
  <c r="K84" i="68" s="1"/>
  <c r="H83" i="68"/>
  <c r="K83" i="68" s="1"/>
  <c r="O83" i="68" s="1"/>
  <c r="H82" i="68"/>
  <c r="K82" i="68" s="1"/>
  <c r="H81" i="68"/>
  <c r="K81" i="68" s="1"/>
  <c r="H80" i="68"/>
  <c r="K80" i="68" s="1"/>
  <c r="H79" i="68"/>
  <c r="K79" i="68" s="1"/>
  <c r="O79" i="68" s="1"/>
  <c r="H78" i="68"/>
  <c r="K78" i="68" s="1"/>
  <c r="H77" i="68"/>
  <c r="K77" i="68" s="1"/>
  <c r="H76" i="68"/>
  <c r="K76" i="68" s="1"/>
  <c r="H75" i="68"/>
  <c r="K75" i="68" s="1"/>
  <c r="O75" i="68" s="1"/>
  <c r="H74" i="68"/>
  <c r="K74" i="68" s="1"/>
  <c r="H73" i="68"/>
  <c r="K73" i="68" s="1"/>
  <c r="H72" i="68"/>
  <c r="K72" i="68" s="1"/>
  <c r="H71" i="68"/>
  <c r="K71" i="68" s="1"/>
  <c r="O71" i="68" s="1"/>
  <c r="H70" i="68"/>
  <c r="K70" i="68" s="1"/>
  <c r="H69" i="68"/>
  <c r="K69" i="68" s="1"/>
  <c r="H68" i="68"/>
  <c r="K68" i="68" s="1"/>
  <c r="H67" i="68"/>
  <c r="K67" i="68" s="1"/>
  <c r="O67" i="68" s="1"/>
  <c r="H66" i="68"/>
  <c r="K66" i="68" s="1"/>
  <c r="H65" i="68"/>
  <c r="K65" i="68" s="1"/>
  <c r="H64" i="68"/>
  <c r="K64" i="68" s="1"/>
  <c r="H63" i="68"/>
  <c r="K63" i="68" s="1"/>
  <c r="O63" i="68" s="1"/>
  <c r="H62" i="68"/>
  <c r="K62" i="68" s="1"/>
  <c r="H61" i="68"/>
  <c r="K61" i="68" s="1"/>
  <c r="H60" i="68"/>
  <c r="K60" i="68" s="1"/>
  <c r="H59" i="68"/>
  <c r="K59" i="68" s="1"/>
  <c r="O59" i="68" s="1"/>
  <c r="H58" i="68"/>
  <c r="K58" i="68" s="1"/>
  <c r="H57" i="68"/>
  <c r="K57" i="68" s="1"/>
  <c r="H56" i="68"/>
  <c r="K56" i="68" s="1"/>
  <c r="H55" i="68"/>
  <c r="K55" i="68" s="1"/>
  <c r="O55" i="68" s="1"/>
  <c r="H54" i="68"/>
  <c r="K54" i="68" s="1"/>
  <c r="H53" i="68"/>
  <c r="K53" i="68" s="1"/>
  <c r="H52" i="68"/>
  <c r="K52" i="68" s="1"/>
  <c r="H51" i="68"/>
  <c r="K51" i="68" s="1"/>
  <c r="O51" i="68" s="1"/>
  <c r="H50" i="68"/>
  <c r="K50" i="68" s="1"/>
  <c r="H49" i="68"/>
  <c r="K49" i="68" s="1"/>
  <c r="H48" i="68"/>
  <c r="K48" i="68" s="1"/>
  <c r="H47" i="68"/>
  <c r="K47" i="68" s="1"/>
  <c r="O47" i="68" s="1"/>
  <c r="H46" i="68"/>
  <c r="K46" i="68" s="1"/>
  <c r="H45" i="68"/>
  <c r="K45" i="68" s="1"/>
  <c r="H44" i="68"/>
  <c r="K44" i="68" s="1"/>
  <c r="H43" i="68"/>
  <c r="K43" i="68" s="1"/>
  <c r="O43" i="68" s="1"/>
  <c r="H42" i="68"/>
  <c r="K42" i="68" s="1"/>
  <c r="H41" i="68"/>
  <c r="K41" i="68" s="1"/>
  <c r="H40" i="68"/>
  <c r="K40" i="68" s="1"/>
  <c r="H39" i="68"/>
  <c r="K39" i="68" s="1"/>
  <c r="O39" i="68" s="1"/>
  <c r="H38" i="68"/>
  <c r="K38" i="68" s="1"/>
  <c r="H37" i="68"/>
  <c r="K37" i="68" s="1"/>
  <c r="H36" i="68"/>
  <c r="K36" i="68" s="1"/>
  <c r="H35" i="68"/>
  <c r="K35" i="68" s="1"/>
  <c r="O35" i="68" s="1"/>
  <c r="H34" i="68"/>
  <c r="K34" i="68" s="1"/>
  <c r="H33" i="68"/>
  <c r="K33" i="68" s="1"/>
  <c r="H32" i="68"/>
  <c r="K32" i="68" s="1"/>
  <c r="H31" i="68"/>
  <c r="K31" i="68" s="1"/>
  <c r="O31" i="68" s="1"/>
  <c r="H30" i="68"/>
  <c r="K30" i="68" s="1"/>
  <c r="H29" i="68"/>
  <c r="K29" i="68" s="1"/>
  <c r="H28" i="68"/>
  <c r="K28" i="68" s="1"/>
  <c r="H27" i="68"/>
  <c r="K27" i="68" s="1"/>
  <c r="O27" i="68" s="1"/>
  <c r="H26" i="68"/>
  <c r="K26" i="68" s="1"/>
  <c r="H25" i="68"/>
  <c r="K25" i="68" s="1"/>
  <c r="H24" i="68"/>
  <c r="K24" i="68" s="1"/>
  <c r="H23" i="68"/>
  <c r="K23" i="68" s="1"/>
  <c r="O23" i="68" s="1"/>
  <c r="H22" i="68"/>
  <c r="K22" i="68" s="1"/>
  <c r="H21" i="68"/>
  <c r="K21" i="68" s="1"/>
  <c r="H20" i="68"/>
  <c r="K20" i="68" s="1"/>
  <c r="H19" i="68"/>
  <c r="K19" i="68" s="1"/>
  <c r="O19" i="68" s="1"/>
  <c r="H18" i="68"/>
  <c r="K18" i="68" s="1"/>
  <c r="H17" i="68"/>
  <c r="K17" i="68" s="1"/>
  <c r="H16" i="68"/>
  <c r="K16" i="68" s="1"/>
  <c r="H15" i="68"/>
  <c r="K15" i="68" s="1"/>
  <c r="O15" i="68" s="1"/>
  <c r="H14" i="68"/>
  <c r="K14" i="68" s="1"/>
  <c r="H13" i="68"/>
  <c r="K13" i="68" s="1"/>
  <c r="N263" i="67"/>
  <c r="G263" i="67"/>
  <c r="F263" i="67"/>
  <c r="E263" i="67"/>
  <c r="D263" i="67"/>
  <c r="C263" i="67"/>
  <c r="H262" i="67"/>
  <c r="K262" i="67" s="1"/>
  <c r="H261" i="67"/>
  <c r="K261" i="67" s="1"/>
  <c r="H260" i="67"/>
  <c r="K260" i="67" s="1"/>
  <c r="H259" i="67"/>
  <c r="K259" i="67" s="1"/>
  <c r="H258" i="67"/>
  <c r="K258" i="67" s="1"/>
  <c r="H257" i="67"/>
  <c r="K257" i="67" s="1"/>
  <c r="H256" i="67"/>
  <c r="K256" i="67" s="1"/>
  <c r="H255" i="67"/>
  <c r="K255" i="67" s="1"/>
  <c r="H254" i="67"/>
  <c r="K254" i="67" s="1"/>
  <c r="H253" i="67"/>
  <c r="K253" i="67" s="1"/>
  <c r="H252" i="67"/>
  <c r="K252" i="67" s="1"/>
  <c r="H251" i="67"/>
  <c r="K251" i="67" s="1"/>
  <c r="H250" i="67"/>
  <c r="K250" i="67" s="1"/>
  <c r="H249" i="67"/>
  <c r="K249" i="67" s="1"/>
  <c r="H248" i="67"/>
  <c r="K248" i="67" s="1"/>
  <c r="H247" i="67"/>
  <c r="K247" i="67" s="1"/>
  <c r="H246" i="67"/>
  <c r="K246" i="67" s="1"/>
  <c r="H245" i="67"/>
  <c r="K245" i="67" s="1"/>
  <c r="H244" i="67"/>
  <c r="K244" i="67" s="1"/>
  <c r="O244" i="67" s="1"/>
  <c r="H243" i="67"/>
  <c r="K243" i="67" s="1"/>
  <c r="O243" i="67" s="1"/>
  <c r="H242" i="67"/>
  <c r="K242" i="67" s="1"/>
  <c r="H241" i="67"/>
  <c r="K241" i="67" s="1"/>
  <c r="H240" i="67"/>
  <c r="K240" i="67" s="1"/>
  <c r="H239" i="67"/>
  <c r="K239" i="67" s="1"/>
  <c r="H238" i="67"/>
  <c r="K238" i="67" s="1"/>
  <c r="H237" i="67"/>
  <c r="K237" i="67" s="1"/>
  <c r="H236" i="67"/>
  <c r="K236" i="67" s="1"/>
  <c r="O236" i="67" s="1"/>
  <c r="H235" i="67"/>
  <c r="K235" i="67" s="1"/>
  <c r="O235" i="67" s="1"/>
  <c r="H234" i="67"/>
  <c r="K234" i="67" s="1"/>
  <c r="H233" i="67"/>
  <c r="K233" i="67" s="1"/>
  <c r="H232" i="67"/>
  <c r="K232" i="67" s="1"/>
  <c r="H231" i="67"/>
  <c r="K231" i="67" s="1"/>
  <c r="H230" i="67"/>
  <c r="K230" i="67" s="1"/>
  <c r="H229" i="67"/>
  <c r="K229" i="67" s="1"/>
  <c r="H228" i="67"/>
  <c r="K228" i="67" s="1"/>
  <c r="O228" i="67" s="1"/>
  <c r="H227" i="67"/>
  <c r="K227" i="67" s="1"/>
  <c r="O227" i="67" s="1"/>
  <c r="H226" i="67"/>
  <c r="K226" i="67" s="1"/>
  <c r="H225" i="67"/>
  <c r="K225" i="67" s="1"/>
  <c r="H224" i="67"/>
  <c r="K224" i="67" s="1"/>
  <c r="H223" i="67"/>
  <c r="K223" i="67" s="1"/>
  <c r="H222" i="67"/>
  <c r="K222" i="67" s="1"/>
  <c r="H221" i="67"/>
  <c r="K221" i="67" s="1"/>
  <c r="H220" i="67"/>
  <c r="K220" i="67" s="1"/>
  <c r="O220" i="67" s="1"/>
  <c r="H219" i="67"/>
  <c r="K219" i="67" s="1"/>
  <c r="O219" i="67" s="1"/>
  <c r="H218" i="67"/>
  <c r="K218" i="67" s="1"/>
  <c r="H217" i="67"/>
  <c r="K217" i="67" s="1"/>
  <c r="H216" i="67"/>
  <c r="K216" i="67" s="1"/>
  <c r="H215" i="67"/>
  <c r="K215" i="67" s="1"/>
  <c r="H214" i="67"/>
  <c r="K214" i="67" s="1"/>
  <c r="H213" i="67"/>
  <c r="K213" i="67" s="1"/>
  <c r="H212" i="67"/>
  <c r="K212" i="67" s="1"/>
  <c r="O212" i="67" s="1"/>
  <c r="H211" i="67"/>
  <c r="K211" i="67" s="1"/>
  <c r="O211" i="67" s="1"/>
  <c r="H210" i="67"/>
  <c r="K210" i="67" s="1"/>
  <c r="H209" i="67"/>
  <c r="K209" i="67" s="1"/>
  <c r="H208" i="67"/>
  <c r="K208" i="67" s="1"/>
  <c r="H207" i="67"/>
  <c r="K207" i="67" s="1"/>
  <c r="H206" i="67"/>
  <c r="K206" i="67" s="1"/>
  <c r="H205" i="67"/>
  <c r="K205" i="67" s="1"/>
  <c r="H204" i="67"/>
  <c r="K204" i="67" s="1"/>
  <c r="O204" i="67" s="1"/>
  <c r="H203" i="67"/>
  <c r="K203" i="67" s="1"/>
  <c r="O203" i="67" s="1"/>
  <c r="H202" i="67"/>
  <c r="K202" i="67" s="1"/>
  <c r="H201" i="67"/>
  <c r="K201" i="67" s="1"/>
  <c r="H200" i="67"/>
  <c r="K200" i="67" s="1"/>
  <c r="H199" i="67"/>
  <c r="K199" i="67" s="1"/>
  <c r="H198" i="67"/>
  <c r="K198" i="67" s="1"/>
  <c r="H197" i="67"/>
  <c r="K197" i="67" s="1"/>
  <c r="H196" i="67"/>
  <c r="K196" i="67" s="1"/>
  <c r="O196" i="67" s="1"/>
  <c r="H195" i="67"/>
  <c r="K195" i="67" s="1"/>
  <c r="H194" i="67"/>
  <c r="K194" i="67" s="1"/>
  <c r="H193" i="67"/>
  <c r="K193" i="67" s="1"/>
  <c r="H192" i="67"/>
  <c r="K192" i="67" s="1"/>
  <c r="H191" i="67"/>
  <c r="K191" i="67" s="1"/>
  <c r="H190" i="67"/>
  <c r="K190" i="67" s="1"/>
  <c r="H189" i="67"/>
  <c r="K189" i="67" s="1"/>
  <c r="H188" i="67"/>
  <c r="K188" i="67" s="1"/>
  <c r="H187" i="67"/>
  <c r="K187" i="67" s="1"/>
  <c r="O187" i="67" s="1"/>
  <c r="H186" i="67"/>
  <c r="K186" i="67" s="1"/>
  <c r="H185" i="67"/>
  <c r="K185" i="67" s="1"/>
  <c r="H184" i="67"/>
  <c r="K184" i="67" s="1"/>
  <c r="H183" i="67"/>
  <c r="K183" i="67" s="1"/>
  <c r="H182" i="67"/>
  <c r="K182" i="67" s="1"/>
  <c r="H181" i="67"/>
  <c r="K181" i="67" s="1"/>
  <c r="H180" i="67"/>
  <c r="K180" i="67" s="1"/>
  <c r="H179" i="67"/>
  <c r="K179" i="67" s="1"/>
  <c r="H178" i="67"/>
  <c r="K178" i="67" s="1"/>
  <c r="H177" i="67"/>
  <c r="K177" i="67" s="1"/>
  <c r="H176" i="67"/>
  <c r="K176" i="67" s="1"/>
  <c r="H175" i="67"/>
  <c r="K175" i="67" s="1"/>
  <c r="H174" i="67"/>
  <c r="K174" i="67" s="1"/>
  <c r="H173" i="67"/>
  <c r="K173" i="67" s="1"/>
  <c r="H172" i="67"/>
  <c r="K172" i="67" s="1"/>
  <c r="H171" i="67"/>
  <c r="K171" i="67" s="1"/>
  <c r="H170" i="67"/>
  <c r="K170" i="67" s="1"/>
  <c r="H169" i="67"/>
  <c r="K169" i="67" s="1"/>
  <c r="H168" i="67"/>
  <c r="K168" i="67" s="1"/>
  <c r="H167" i="67"/>
  <c r="K167" i="67" s="1"/>
  <c r="H166" i="67"/>
  <c r="K166" i="67" s="1"/>
  <c r="H165" i="67"/>
  <c r="K165" i="67" s="1"/>
  <c r="H164" i="67"/>
  <c r="K164" i="67" s="1"/>
  <c r="H163" i="67"/>
  <c r="K163" i="67" s="1"/>
  <c r="O163" i="67" s="1"/>
  <c r="H162" i="67"/>
  <c r="K162" i="67" s="1"/>
  <c r="H161" i="67"/>
  <c r="K161" i="67" s="1"/>
  <c r="H160" i="67"/>
  <c r="K160" i="67" s="1"/>
  <c r="H159" i="67"/>
  <c r="K159" i="67" s="1"/>
  <c r="H158" i="67"/>
  <c r="K158" i="67" s="1"/>
  <c r="H157" i="67"/>
  <c r="K157" i="67" s="1"/>
  <c r="H156" i="67"/>
  <c r="K156" i="67" s="1"/>
  <c r="H155" i="67"/>
  <c r="K155" i="67" s="1"/>
  <c r="O155" i="67" s="1"/>
  <c r="H154" i="67"/>
  <c r="K154" i="67" s="1"/>
  <c r="H153" i="67"/>
  <c r="K153" i="67" s="1"/>
  <c r="H152" i="67"/>
  <c r="K152" i="67" s="1"/>
  <c r="H151" i="67"/>
  <c r="K151" i="67" s="1"/>
  <c r="H150" i="67"/>
  <c r="K150" i="67" s="1"/>
  <c r="H149" i="67"/>
  <c r="K149" i="67" s="1"/>
  <c r="H148" i="67"/>
  <c r="K148" i="67" s="1"/>
  <c r="O148" i="67" s="1"/>
  <c r="H147" i="67"/>
  <c r="K147" i="67" s="1"/>
  <c r="O147" i="67" s="1"/>
  <c r="H146" i="67"/>
  <c r="K146" i="67" s="1"/>
  <c r="H145" i="67"/>
  <c r="K145" i="67" s="1"/>
  <c r="H144" i="67"/>
  <c r="K144" i="67" s="1"/>
  <c r="H143" i="67"/>
  <c r="K143" i="67" s="1"/>
  <c r="H142" i="67"/>
  <c r="K142" i="67" s="1"/>
  <c r="H141" i="67"/>
  <c r="K141" i="67" s="1"/>
  <c r="H140" i="67"/>
  <c r="K140" i="67" s="1"/>
  <c r="H139" i="67"/>
  <c r="K139" i="67" s="1"/>
  <c r="O139" i="67" s="1"/>
  <c r="H138" i="67"/>
  <c r="K138" i="67" s="1"/>
  <c r="H137" i="67"/>
  <c r="K137" i="67" s="1"/>
  <c r="H136" i="67"/>
  <c r="K136" i="67" s="1"/>
  <c r="H135" i="67"/>
  <c r="K135" i="67" s="1"/>
  <c r="M135" i="67" s="1"/>
  <c r="H134" i="67"/>
  <c r="K134" i="67" s="1"/>
  <c r="H133" i="67"/>
  <c r="K133" i="67" s="1"/>
  <c r="H132" i="67"/>
  <c r="K132" i="67" s="1"/>
  <c r="O132" i="67" s="1"/>
  <c r="H131" i="67"/>
  <c r="K131" i="67" s="1"/>
  <c r="O131" i="67" s="1"/>
  <c r="H130" i="67"/>
  <c r="K130" i="67" s="1"/>
  <c r="H129" i="67"/>
  <c r="K129" i="67" s="1"/>
  <c r="H128" i="67"/>
  <c r="K128" i="67" s="1"/>
  <c r="H127" i="67"/>
  <c r="K127" i="67" s="1"/>
  <c r="H126" i="67"/>
  <c r="K126" i="67" s="1"/>
  <c r="H125" i="67"/>
  <c r="K125" i="67" s="1"/>
  <c r="H124" i="67"/>
  <c r="K124" i="67" s="1"/>
  <c r="H123" i="67"/>
  <c r="K123" i="67" s="1"/>
  <c r="O123" i="67" s="1"/>
  <c r="H122" i="67"/>
  <c r="K122" i="67" s="1"/>
  <c r="H121" i="67"/>
  <c r="K121" i="67" s="1"/>
  <c r="H120" i="67"/>
  <c r="K120" i="67" s="1"/>
  <c r="H119" i="67"/>
  <c r="K119" i="67" s="1"/>
  <c r="M119" i="67" s="1"/>
  <c r="H118" i="67"/>
  <c r="K118" i="67" s="1"/>
  <c r="H117" i="67"/>
  <c r="K117" i="67" s="1"/>
  <c r="H116" i="67"/>
  <c r="K116" i="67" s="1"/>
  <c r="H115" i="67"/>
  <c r="K115" i="67" s="1"/>
  <c r="O115" i="67" s="1"/>
  <c r="H114" i="67"/>
  <c r="K114" i="67" s="1"/>
  <c r="H113" i="67"/>
  <c r="K113" i="67" s="1"/>
  <c r="H112" i="67"/>
  <c r="K112" i="67" s="1"/>
  <c r="H111" i="67"/>
  <c r="K111" i="67" s="1"/>
  <c r="M111" i="67" s="1"/>
  <c r="H110" i="67"/>
  <c r="K110" i="67" s="1"/>
  <c r="H109" i="67"/>
  <c r="K109" i="67" s="1"/>
  <c r="H108" i="67"/>
  <c r="K108" i="67" s="1"/>
  <c r="H107" i="67"/>
  <c r="K107" i="67" s="1"/>
  <c r="O107" i="67" s="1"/>
  <c r="H106" i="67"/>
  <c r="K106" i="67" s="1"/>
  <c r="O106" i="67" s="1"/>
  <c r="H105" i="67"/>
  <c r="K105" i="67" s="1"/>
  <c r="M105" i="67" s="1"/>
  <c r="H104" i="67"/>
  <c r="K104" i="67" s="1"/>
  <c r="H103" i="67"/>
  <c r="K103" i="67" s="1"/>
  <c r="M103" i="67" s="1"/>
  <c r="H102" i="67"/>
  <c r="K102" i="67" s="1"/>
  <c r="H101" i="67"/>
  <c r="K101" i="67" s="1"/>
  <c r="H100" i="67"/>
  <c r="K100" i="67" s="1"/>
  <c r="H99" i="67"/>
  <c r="K99" i="67" s="1"/>
  <c r="H98" i="67"/>
  <c r="K98" i="67" s="1"/>
  <c r="H97" i="67"/>
  <c r="K97" i="67" s="1"/>
  <c r="M97" i="67" s="1"/>
  <c r="H96" i="67"/>
  <c r="K96" i="67" s="1"/>
  <c r="H95" i="67"/>
  <c r="K95" i="67" s="1"/>
  <c r="M95" i="67" s="1"/>
  <c r="H94" i="67"/>
  <c r="K94" i="67" s="1"/>
  <c r="H93" i="67"/>
  <c r="K93" i="67" s="1"/>
  <c r="H92" i="67"/>
  <c r="K92" i="67" s="1"/>
  <c r="H91" i="67"/>
  <c r="K91" i="67" s="1"/>
  <c r="H90" i="67"/>
  <c r="K90" i="67" s="1"/>
  <c r="M90" i="67" s="1"/>
  <c r="H89" i="67"/>
  <c r="K89" i="67" s="1"/>
  <c r="H88" i="67"/>
  <c r="K88" i="67" s="1"/>
  <c r="H87" i="67"/>
  <c r="K87" i="67" s="1"/>
  <c r="H86" i="67"/>
  <c r="K86" i="67" s="1"/>
  <c r="H85" i="67"/>
  <c r="K85" i="67" s="1"/>
  <c r="H84" i="67"/>
  <c r="K84" i="67" s="1"/>
  <c r="H83" i="67"/>
  <c r="K83" i="67" s="1"/>
  <c r="H82" i="67"/>
  <c r="K82" i="67" s="1"/>
  <c r="H81" i="67"/>
  <c r="K81" i="67" s="1"/>
  <c r="H80" i="67"/>
  <c r="K80" i="67" s="1"/>
  <c r="H79" i="67"/>
  <c r="K79" i="67" s="1"/>
  <c r="H78" i="67"/>
  <c r="K78" i="67" s="1"/>
  <c r="H77" i="67"/>
  <c r="K77" i="67" s="1"/>
  <c r="H76" i="67"/>
  <c r="K76" i="67" s="1"/>
  <c r="H75" i="67"/>
  <c r="K75" i="67" s="1"/>
  <c r="H74" i="67"/>
  <c r="K74" i="67" s="1"/>
  <c r="M74" i="67" s="1"/>
  <c r="H73" i="67"/>
  <c r="K73" i="67" s="1"/>
  <c r="H72" i="67"/>
  <c r="K72" i="67" s="1"/>
  <c r="H71" i="67"/>
  <c r="K71" i="67" s="1"/>
  <c r="H70" i="67"/>
  <c r="K70" i="67" s="1"/>
  <c r="O70" i="67" s="1"/>
  <c r="H69" i="67"/>
  <c r="K69" i="67" s="1"/>
  <c r="H68" i="67"/>
  <c r="K68" i="67" s="1"/>
  <c r="H67" i="67"/>
  <c r="K67" i="67" s="1"/>
  <c r="H66" i="67"/>
  <c r="K66" i="67" s="1"/>
  <c r="M66" i="67" s="1"/>
  <c r="H65" i="67"/>
  <c r="K65" i="67" s="1"/>
  <c r="H64" i="67"/>
  <c r="K64" i="67" s="1"/>
  <c r="H63" i="67"/>
  <c r="K63" i="67" s="1"/>
  <c r="H62" i="67"/>
  <c r="K62" i="67" s="1"/>
  <c r="O62" i="67" s="1"/>
  <c r="H61" i="67"/>
  <c r="K61" i="67" s="1"/>
  <c r="H60" i="67"/>
  <c r="K60" i="67" s="1"/>
  <c r="H59" i="67"/>
  <c r="K59" i="67" s="1"/>
  <c r="H58" i="67"/>
  <c r="K58" i="67" s="1"/>
  <c r="M58" i="67" s="1"/>
  <c r="H57" i="67"/>
  <c r="K57" i="67" s="1"/>
  <c r="H56" i="67"/>
  <c r="K56" i="67" s="1"/>
  <c r="H55" i="67"/>
  <c r="K55" i="67" s="1"/>
  <c r="H54" i="67"/>
  <c r="K54" i="67" s="1"/>
  <c r="O54" i="67" s="1"/>
  <c r="H53" i="67"/>
  <c r="K53" i="67" s="1"/>
  <c r="H52" i="67"/>
  <c r="K52" i="67" s="1"/>
  <c r="H51" i="67"/>
  <c r="K51" i="67" s="1"/>
  <c r="H50" i="67"/>
  <c r="K50" i="67" s="1"/>
  <c r="M50" i="67" s="1"/>
  <c r="H49" i="67"/>
  <c r="K49" i="67" s="1"/>
  <c r="H48" i="67"/>
  <c r="K48" i="67" s="1"/>
  <c r="H47" i="67"/>
  <c r="K47" i="67" s="1"/>
  <c r="H46" i="67"/>
  <c r="K46" i="67" s="1"/>
  <c r="O46" i="67" s="1"/>
  <c r="H45" i="67"/>
  <c r="K45" i="67" s="1"/>
  <c r="H44" i="67"/>
  <c r="K44" i="67" s="1"/>
  <c r="H43" i="67"/>
  <c r="K43" i="67" s="1"/>
  <c r="H42" i="67"/>
  <c r="K42" i="67" s="1"/>
  <c r="M42" i="67" s="1"/>
  <c r="H41" i="67"/>
  <c r="K41" i="67" s="1"/>
  <c r="H40" i="67"/>
  <c r="K40" i="67" s="1"/>
  <c r="H39" i="67"/>
  <c r="K39" i="67" s="1"/>
  <c r="H38" i="67"/>
  <c r="K38" i="67" s="1"/>
  <c r="O38" i="67" s="1"/>
  <c r="H37" i="67"/>
  <c r="K37" i="67" s="1"/>
  <c r="H36" i="67"/>
  <c r="K36" i="67" s="1"/>
  <c r="H35" i="67"/>
  <c r="K35" i="67" s="1"/>
  <c r="H34" i="67"/>
  <c r="K34" i="67" s="1"/>
  <c r="M34" i="67" s="1"/>
  <c r="H33" i="67"/>
  <c r="K33" i="67" s="1"/>
  <c r="H32" i="67"/>
  <c r="K32" i="67" s="1"/>
  <c r="H31" i="67"/>
  <c r="K31" i="67" s="1"/>
  <c r="H30" i="67"/>
  <c r="K30" i="67" s="1"/>
  <c r="O30" i="67" s="1"/>
  <c r="H29" i="67"/>
  <c r="K29" i="67" s="1"/>
  <c r="H28" i="67"/>
  <c r="K28" i="67" s="1"/>
  <c r="H27" i="67"/>
  <c r="K27" i="67" s="1"/>
  <c r="H26" i="67"/>
  <c r="K26" i="67" s="1"/>
  <c r="O26" i="67" s="1"/>
  <c r="H25" i="67"/>
  <c r="K25" i="67" s="1"/>
  <c r="H24" i="67"/>
  <c r="K24" i="67" s="1"/>
  <c r="H23" i="67"/>
  <c r="K23" i="67" s="1"/>
  <c r="H22" i="67"/>
  <c r="K22" i="67" s="1"/>
  <c r="O22" i="67" s="1"/>
  <c r="H21" i="67"/>
  <c r="K21" i="67" s="1"/>
  <c r="H20" i="67"/>
  <c r="K20" i="67" s="1"/>
  <c r="H19" i="67"/>
  <c r="K19" i="67" s="1"/>
  <c r="H18" i="67"/>
  <c r="K18" i="67" s="1"/>
  <c r="M18" i="67" s="1"/>
  <c r="H17" i="67"/>
  <c r="K17" i="67" s="1"/>
  <c r="H16" i="67"/>
  <c r="K16" i="67" s="1"/>
  <c r="H15" i="67"/>
  <c r="K15" i="67" s="1"/>
  <c r="H14" i="67"/>
  <c r="K14" i="67" s="1"/>
  <c r="O14" i="67" s="1"/>
  <c r="H13" i="67"/>
  <c r="K13" i="67" s="1"/>
  <c r="N263" i="66"/>
  <c r="G263" i="66"/>
  <c r="F263" i="66"/>
  <c r="E263" i="66"/>
  <c r="D263" i="66"/>
  <c r="C263" i="66"/>
  <c r="H262" i="66"/>
  <c r="K262" i="66" s="1"/>
  <c r="H261" i="66"/>
  <c r="K261" i="66" s="1"/>
  <c r="M261" i="66" s="1"/>
  <c r="H260" i="66"/>
  <c r="K260" i="66" s="1"/>
  <c r="H259" i="66"/>
  <c r="K259" i="66" s="1"/>
  <c r="H258" i="66"/>
  <c r="K258" i="66" s="1"/>
  <c r="H257" i="66"/>
  <c r="K257" i="66" s="1"/>
  <c r="H256" i="66"/>
  <c r="K256" i="66" s="1"/>
  <c r="H255" i="66"/>
  <c r="K255" i="66" s="1"/>
  <c r="H254" i="66"/>
  <c r="K254" i="66" s="1"/>
  <c r="H253" i="66"/>
  <c r="K253" i="66" s="1"/>
  <c r="H252" i="66"/>
  <c r="K252" i="66" s="1"/>
  <c r="H251" i="66"/>
  <c r="K251" i="66" s="1"/>
  <c r="O251" i="66" s="1"/>
  <c r="H250" i="66"/>
  <c r="K250" i="66" s="1"/>
  <c r="H249" i="66"/>
  <c r="K249" i="66" s="1"/>
  <c r="H248" i="66"/>
  <c r="K248" i="66" s="1"/>
  <c r="H247" i="66"/>
  <c r="K247" i="66" s="1"/>
  <c r="O247" i="66" s="1"/>
  <c r="H246" i="66"/>
  <c r="K246" i="66" s="1"/>
  <c r="H245" i="66"/>
  <c r="K245" i="66" s="1"/>
  <c r="H244" i="66"/>
  <c r="K244" i="66" s="1"/>
  <c r="H243" i="66"/>
  <c r="K243" i="66" s="1"/>
  <c r="O243" i="66" s="1"/>
  <c r="H242" i="66"/>
  <c r="K242" i="66" s="1"/>
  <c r="H241" i="66"/>
  <c r="K241" i="66" s="1"/>
  <c r="H240" i="66"/>
  <c r="K240" i="66" s="1"/>
  <c r="H239" i="66"/>
  <c r="K239" i="66" s="1"/>
  <c r="O239" i="66" s="1"/>
  <c r="H238" i="66"/>
  <c r="K238" i="66" s="1"/>
  <c r="H237" i="66"/>
  <c r="K237" i="66" s="1"/>
  <c r="H236" i="66"/>
  <c r="K236" i="66" s="1"/>
  <c r="H235" i="66"/>
  <c r="K235" i="66" s="1"/>
  <c r="O235" i="66" s="1"/>
  <c r="H234" i="66"/>
  <c r="K234" i="66" s="1"/>
  <c r="H233" i="66"/>
  <c r="K233" i="66" s="1"/>
  <c r="H232" i="66"/>
  <c r="K232" i="66" s="1"/>
  <c r="H231" i="66"/>
  <c r="K231" i="66" s="1"/>
  <c r="H230" i="66"/>
  <c r="K230" i="66" s="1"/>
  <c r="H229" i="66"/>
  <c r="K229" i="66" s="1"/>
  <c r="H228" i="66"/>
  <c r="K228" i="66" s="1"/>
  <c r="H227" i="66"/>
  <c r="K227" i="66" s="1"/>
  <c r="O227" i="66" s="1"/>
  <c r="H226" i="66"/>
  <c r="K226" i="66" s="1"/>
  <c r="O226" i="66" s="1"/>
  <c r="H225" i="66"/>
  <c r="K225" i="66" s="1"/>
  <c r="H224" i="66"/>
  <c r="K224" i="66" s="1"/>
  <c r="H223" i="66"/>
  <c r="K223" i="66" s="1"/>
  <c r="H222" i="66"/>
  <c r="K222" i="66" s="1"/>
  <c r="H221" i="66"/>
  <c r="K221" i="66" s="1"/>
  <c r="H220" i="66"/>
  <c r="K220" i="66" s="1"/>
  <c r="H219" i="66"/>
  <c r="K219" i="66" s="1"/>
  <c r="H218" i="66"/>
  <c r="K218" i="66" s="1"/>
  <c r="O218" i="66" s="1"/>
  <c r="H217" i="66"/>
  <c r="K217" i="66" s="1"/>
  <c r="H216" i="66"/>
  <c r="K216" i="66" s="1"/>
  <c r="H215" i="66"/>
  <c r="K215" i="66" s="1"/>
  <c r="O215" i="66" s="1"/>
  <c r="H214" i="66"/>
  <c r="K214" i="66" s="1"/>
  <c r="H213" i="66"/>
  <c r="K213" i="66" s="1"/>
  <c r="H212" i="66"/>
  <c r="K212" i="66" s="1"/>
  <c r="H211" i="66"/>
  <c r="K211" i="66" s="1"/>
  <c r="H210" i="66"/>
  <c r="K210" i="66" s="1"/>
  <c r="H209" i="66"/>
  <c r="K209" i="66" s="1"/>
  <c r="H208" i="66"/>
  <c r="K208" i="66" s="1"/>
  <c r="H207" i="66"/>
  <c r="K207" i="66" s="1"/>
  <c r="O207" i="66" s="1"/>
  <c r="H206" i="66"/>
  <c r="K206" i="66" s="1"/>
  <c r="H205" i="66"/>
  <c r="K205" i="66" s="1"/>
  <c r="H204" i="66"/>
  <c r="K204" i="66" s="1"/>
  <c r="H203" i="66"/>
  <c r="K203" i="66" s="1"/>
  <c r="H202" i="66"/>
  <c r="K202" i="66" s="1"/>
  <c r="H201" i="66"/>
  <c r="K201" i="66" s="1"/>
  <c r="H200" i="66"/>
  <c r="K200" i="66" s="1"/>
  <c r="H199" i="66"/>
  <c r="K199" i="66" s="1"/>
  <c r="H198" i="66"/>
  <c r="K198" i="66" s="1"/>
  <c r="H197" i="66"/>
  <c r="K197" i="66" s="1"/>
  <c r="H196" i="66"/>
  <c r="K196" i="66" s="1"/>
  <c r="H195" i="66"/>
  <c r="K195" i="66" s="1"/>
  <c r="H194" i="66"/>
  <c r="K194" i="66" s="1"/>
  <c r="M194" i="66" s="1"/>
  <c r="H193" i="66"/>
  <c r="K193" i="66" s="1"/>
  <c r="H192" i="66"/>
  <c r="K192" i="66" s="1"/>
  <c r="H191" i="66"/>
  <c r="K191" i="66" s="1"/>
  <c r="H190" i="66"/>
  <c r="K190" i="66" s="1"/>
  <c r="H189" i="66"/>
  <c r="K189" i="66" s="1"/>
  <c r="H188" i="66"/>
  <c r="K188" i="66" s="1"/>
  <c r="H187" i="66"/>
  <c r="K187" i="66" s="1"/>
  <c r="H186" i="66"/>
  <c r="K186" i="66" s="1"/>
  <c r="H185" i="66"/>
  <c r="K185" i="66" s="1"/>
  <c r="H184" i="66"/>
  <c r="K184" i="66" s="1"/>
  <c r="H183" i="66"/>
  <c r="K183" i="66" s="1"/>
  <c r="O183" i="66" s="1"/>
  <c r="H182" i="66"/>
  <c r="K182" i="66" s="1"/>
  <c r="H181" i="66"/>
  <c r="K181" i="66" s="1"/>
  <c r="H180" i="66"/>
  <c r="K180" i="66" s="1"/>
  <c r="H179" i="66"/>
  <c r="K179" i="66" s="1"/>
  <c r="H178" i="66"/>
  <c r="K178" i="66" s="1"/>
  <c r="H177" i="66"/>
  <c r="K177" i="66" s="1"/>
  <c r="H176" i="66"/>
  <c r="K176" i="66" s="1"/>
  <c r="H175" i="66"/>
  <c r="K175" i="66" s="1"/>
  <c r="H174" i="66"/>
  <c r="K174" i="66" s="1"/>
  <c r="H173" i="66"/>
  <c r="K173" i="66" s="1"/>
  <c r="H172" i="66"/>
  <c r="K172" i="66" s="1"/>
  <c r="H171" i="66"/>
  <c r="K171" i="66" s="1"/>
  <c r="H170" i="66"/>
  <c r="K170" i="66" s="1"/>
  <c r="H169" i="66"/>
  <c r="K169" i="66" s="1"/>
  <c r="H168" i="66"/>
  <c r="K168" i="66" s="1"/>
  <c r="H167" i="66"/>
  <c r="K167" i="66" s="1"/>
  <c r="H166" i="66"/>
  <c r="K166" i="66" s="1"/>
  <c r="H165" i="66"/>
  <c r="K165" i="66" s="1"/>
  <c r="H164" i="66"/>
  <c r="K164" i="66" s="1"/>
  <c r="H163" i="66"/>
  <c r="K163" i="66" s="1"/>
  <c r="H162" i="66"/>
  <c r="K162" i="66" s="1"/>
  <c r="O162" i="66" s="1"/>
  <c r="H161" i="66"/>
  <c r="K161" i="66" s="1"/>
  <c r="H160" i="66"/>
  <c r="K160" i="66" s="1"/>
  <c r="H159" i="66"/>
  <c r="K159" i="66" s="1"/>
  <c r="H158" i="66"/>
  <c r="K158" i="66" s="1"/>
  <c r="H157" i="66"/>
  <c r="K157" i="66" s="1"/>
  <c r="H156" i="66"/>
  <c r="K156" i="66" s="1"/>
  <c r="H155" i="66"/>
  <c r="K155" i="66" s="1"/>
  <c r="H154" i="66"/>
  <c r="K154" i="66" s="1"/>
  <c r="O154" i="66" s="1"/>
  <c r="H153" i="66"/>
  <c r="K153" i="66" s="1"/>
  <c r="H152" i="66"/>
  <c r="K152" i="66" s="1"/>
  <c r="H151" i="66"/>
  <c r="K151" i="66" s="1"/>
  <c r="H150" i="66"/>
  <c r="K150" i="66" s="1"/>
  <c r="H149" i="66"/>
  <c r="K149" i="66" s="1"/>
  <c r="H148" i="66"/>
  <c r="K148" i="66" s="1"/>
  <c r="H147" i="66"/>
  <c r="K147" i="66" s="1"/>
  <c r="H146" i="66"/>
  <c r="K146" i="66" s="1"/>
  <c r="O146" i="66" s="1"/>
  <c r="H145" i="66"/>
  <c r="K145" i="66" s="1"/>
  <c r="H144" i="66"/>
  <c r="K144" i="66" s="1"/>
  <c r="O144" i="66" s="1"/>
  <c r="H143" i="66"/>
  <c r="K143" i="66" s="1"/>
  <c r="O143" i="66" s="1"/>
  <c r="H142" i="66"/>
  <c r="K142" i="66" s="1"/>
  <c r="H141" i="66"/>
  <c r="K141" i="66" s="1"/>
  <c r="M141" i="66" s="1"/>
  <c r="H140" i="66"/>
  <c r="K140" i="66" s="1"/>
  <c r="H139" i="66"/>
  <c r="K139" i="66" s="1"/>
  <c r="H138" i="66"/>
  <c r="K138" i="66" s="1"/>
  <c r="H137" i="66"/>
  <c r="K137" i="66" s="1"/>
  <c r="H136" i="66"/>
  <c r="K136" i="66" s="1"/>
  <c r="O136" i="66" s="1"/>
  <c r="H135" i="66"/>
  <c r="K135" i="66" s="1"/>
  <c r="O135" i="66" s="1"/>
  <c r="H134" i="66"/>
  <c r="K134" i="66" s="1"/>
  <c r="H133" i="66"/>
  <c r="K133" i="66" s="1"/>
  <c r="M133" i="66" s="1"/>
  <c r="H132" i="66"/>
  <c r="K132" i="66" s="1"/>
  <c r="H131" i="66"/>
  <c r="K131" i="66" s="1"/>
  <c r="H130" i="66"/>
  <c r="K130" i="66" s="1"/>
  <c r="H129" i="66"/>
  <c r="K129" i="66" s="1"/>
  <c r="H128" i="66"/>
  <c r="K128" i="66" s="1"/>
  <c r="O128" i="66" s="1"/>
  <c r="H127" i="66"/>
  <c r="K127" i="66" s="1"/>
  <c r="O127" i="66" s="1"/>
  <c r="H126" i="66"/>
  <c r="K126" i="66" s="1"/>
  <c r="H125" i="66"/>
  <c r="K125" i="66" s="1"/>
  <c r="M125" i="66" s="1"/>
  <c r="H124" i="66"/>
  <c r="K124" i="66" s="1"/>
  <c r="H123" i="66"/>
  <c r="K123" i="66" s="1"/>
  <c r="H122" i="66"/>
  <c r="K122" i="66" s="1"/>
  <c r="H121" i="66"/>
  <c r="K121" i="66" s="1"/>
  <c r="H120" i="66"/>
  <c r="K120" i="66" s="1"/>
  <c r="O120" i="66" s="1"/>
  <c r="H119" i="66"/>
  <c r="K119" i="66" s="1"/>
  <c r="H118" i="66"/>
  <c r="K118" i="66" s="1"/>
  <c r="H117" i="66"/>
  <c r="K117" i="66" s="1"/>
  <c r="M117" i="66" s="1"/>
  <c r="H116" i="66"/>
  <c r="K116" i="66" s="1"/>
  <c r="H115" i="66"/>
  <c r="K115" i="66" s="1"/>
  <c r="H114" i="66"/>
  <c r="K114" i="66" s="1"/>
  <c r="M114" i="66" s="1"/>
  <c r="H113" i="66"/>
  <c r="K113" i="66" s="1"/>
  <c r="H112" i="66"/>
  <c r="K112" i="66" s="1"/>
  <c r="O112" i="66" s="1"/>
  <c r="H111" i="66"/>
  <c r="K111" i="66" s="1"/>
  <c r="H110" i="66"/>
  <c r="K110" i="66" s="1"/>
  <c r="H109" i="66"/>
  <c r="K109" i="66" s="1"/>
  <c r="M109" i="66" s="1"/>
  <c r="H108" i="66"/>
  <c r="K108" i="66" s="1"/>
  <c r="H107" i="66"/>
  <c r="K107" i="66" s="1"/>
  <c r="H106" i="66"/>
  <c r="K106" i="66" s="1"/>
  <c r="O106" i="66" s="1"/>
  <c r="H105" i="66"/>
  <c r="K105" i="66" s="1"/>
  <c r="M105" i="66" s="1"/>
  <c r="H104" i="66"/>
  <c r="K104" i="66" s="1"/>
  <c r="O104" i="66" s="1"/>
  <c r="H103" i="66"/>
  <c r="K103" i="66" s="1"/>
  <c r="O103" i="66" s="1"/>
  <c r="H102" i="66"/>
  <c r="K102" i="66" s="1"/>
  <c r="O102" i="66" s="1"/>
  <c r="H101" i="66"/>
  <c r="K101" i="66" s="1"/>
  <c r="H100" i="66"/>
  <c r="K100" i="66" s="1"/>
  <c r="H99" i="66"/>
  <c r="K99" i="66" s="1"/>
  <c r="H98" i="66"/>
  <c r="K98" i="66" s="1"/>
  <c r="H97" i="66"/>
  <c r="K97" i="66" s="1"/>
  <c r="M97" i="66" s="1"/>
  <c r="H96" i="66"/>
  <c r="K96" i="66" s="1"/>
  <c r="O96" i="66" s="1"/>
  <c r="H95" i="66"/>
  <c r="K95" i="66" s="1"/>
  <c r="O95" i="66" s="1"/>
  <c r="H94" i="66"/>
  <c r="K94" i="66" s="1"/>
  <c r="H93" i="66"/>
  <c r="K93" i="66" s="1"/>
  <c r="O93" i="66" s="1"/>
  <c r="H92" i="66"/>
  <c r="K92" i="66" s="1"/>
  <c r="H91" i="66"/>
  <c r="K91" i="66" s="1"/>
  <c r="H90" i="66"/>
  <c r="K90" i="66" s="1"/>
  <c r="H89" i="66"/>
  <c r="K89" i="66" s="1"/>
  <c r="H88" i="66"/>
  <c r="K88" i="66" s="1"/>
  <c r="H87" i="66"/>
  <c r="K87" i="66" s="1"/>
  <c r="H86" i="66"/>
  <c r="K86" i="66" s="1"/>
  <c r="M86" i="66" s="1"/>
  <c r="H85" i="66"/>
  <c r="K85" i="66" s="1"/>
  <c r="O85" i="66" s="1"/>
  <c r="H84" i="66"/>
  <c r="K84" i="66" s="1"/>
  <c r="H83" i="66"/>
  <c r="K83" i="66" s="1"/>
  <c r="H82" i="66"/>
  <c r="K82" i="66" s="1"/>
  <c r="H81" i="66"/>
  <c r="K81" i="66" s="1"/>
  <c r="H80" i="66"/>
  <c r="K80" i="66" s="1"/>
  <c r="H79" i="66"/>
  <c r="K79" i="66" s="1"/>
  <c r="H78" i="66"/>
  <c r="K78" i="66" s="1"/>
  <c r="M78" i="66" s="1"/>
  <c r="H77" i="66"/>
  <c r="K77" i="66" s="1"/>
  <c r="O77" i="66" s="1"/>
  <c r="H76" i="66"/>
  <c r="K76" i="66" s="1"/>
  <c r="H75" i="66"/>
  <c r="K75" i="66" s="1"/>
  <c r="H74" i="66"/>
  <c r="K74" i="66" s="1"/>
  <c r="H73" i="66"/>
  <c r="K73" i="66" s="1"/>
  <c r="H72" i="66"/>
  <c r="K72" i="66" s="1"/>
  <c r="H71" i="66"/>
  <c r="K71" i="66" s="1"/>
  <c r="H70" i="66"/>
  <c r="K70" i="66" s="1"/>
  <c r="M70" i="66" s="1"/>
  <c r="H69" i="66"/>
  <c r="K69" i="66" s="1"/>
  <c r="O69" i="66" s="1"/>
  <c r="H68" i="66"/>
  <c r="K68" i="66" s="1"/>
  <c r="H67" i="66"/>
  <c r="K67" i="66" s="1"/>
  <c r="H66" i="66"/>
  <c r="K66" i="66" s="1"/>
  <c r="H65" i="66"/>
  <c r="K65" i="66" s="1"/>
  <c r="H64" i="66"/>
  <c r="K64" i="66" s="1"/>
  <c r="H63" i="66"/>
  <c r="K63" i="66" s="1"/>
  <c r="H62" i="66"/>
  <c r="K62" i="66" s="1"/>
  <c r="M62" i="66" s="1"/>
  <c r="H61" i="66"/>
  <c r="K61" i="66" s="1"/>
  <c r="O61" i="66" s="1"/>
  <c r="H60" i="66"/>
  <c r="K60" i="66" s="1"/>
  <c r="H59" i="66"/>
  <c r="K59" i="66" s="1"/>
  <c r="H58" i="66"/>
  <c r="K58" i="66" s="1"/>
  <c r="H57" i="66"/>
  <c r="K57" i="66" s="1"/>
  <c r="H56" i="66"/>
  <c r="K56" i="66" s="1"/>
  <c r="H55" i="66"/>
  <c r="K55" i="66" s="1"/>
  <c r="H54" i="66"/>
  <c r="K54" i="66" s="1"/>
  <c r="M54" i="66" s="1"/>
  <c r="H53" i="66"/>
  <c r="K53" i="66" s="1"/>
  <c r="O53" i="66" s="1"/>
  <c r="H52" i="66"/>
  <c r="K52" i="66" s="1"/>
  <c r="H51" i="66"/>
  <c r="K51" i="66" s="1"/>
  <c r="H50" i="66"/>
  <c r="K50" i="66" s="1"/>
  <c r="H49" i="66"/>
  <c r="K49" i="66" s="1"/>
  <c r="H48" i="66"/>
  <c r="K48" i="66" s="1"/>
  <c r="H47" i="66"/>
  <c r="K47" i="66" s="1"/>
  <c r="H46" i="66"/>
  <c r="K46" i="66" s="1"/>
  <c r="M46" i="66" s="1"/>
  <c r="H45" i="66"/>
  <c r="K45" i="66" s="1"/>
  <c r="O45" i="66" s="1"/>
  <c r="H44" i="66"/>
  <c r="K44" i="66" s="1"/>
  <c r="H43" i="66"/>
  <c r="K43" i="66" s="1"/>
  <c r="H42" i="66"/>
  <c r="K42" i="66" s="1"/>
  <c r="H41" i="66"/>
  <c r="K41" i="66" s="1"/>
  <c r="H40" i="66"/>
  <c r="K40" i="66" s="1"/>
  <c r="H39" i="66"/>
  <c r="K39" i="66" s="1"/>
  <c r="H38" i="66"/>
  <c r="K38" i="66" s="1"/>
  <c r="M38" i="66" s="1"/>
  <c r="H37" i="66"/>
  <c r="K37" i="66" s="1"/>
  <c r="O37" i="66" s="1"/>
  <c r="H36" i="66"/>
  <c r="K36" i="66" s="1"/>
  <c r="H35" i="66"/>
  <c r="K35" i="66" s="1"/>
  <c r="H34" i="66"/>
  <c r="K34" i="66" s="1"/>
  <c r="H33" i="66"/>
  <c r="K33" i="66" s="1"/>
  <c r="H32" i="66"/>
  <c r="K32" i="66" s="1"/>
  <c r="H31" i="66"/>
  <c r="K31" i="66" s="1"/>
  <c r="H30" i="66"/>
  <c r="K30" i="66" s="1"/>
  <c r="M30" i="66" s="1"/>
  <c r="H29" i="66"/>
  <c r="K29" i="66" s="1"/>
  <c r="O29" i="66" s="1"/>
  <c r="H28" i="66"/>
  <c r="K28" i="66" s="1"/>
  <c r="H27" i="66"/>
  <c r="K27" i="66" s="1"/>
  <c r="H26" i="66"/>
  <c r="K26" i="66" s="1"/>
  <c r="H25" i="66"/>
  <c r="K25" i="66" s="1"/>
  <c r="H24" i="66"/>
  <c r="K24" i="66" s="1"/>
  <c r="H23" i="66"/>
  <c r="K23" i="66" s="1"/>
  <c r="H22" i="66"/>
  <c r="K22" i="66" s="1"/>
  <c r="M22" i="66" s="1"/>
  <c r="H21" i="66"/>
  <c r="K21" i="66" s="1"/>
  <c r="O21" i="66" s="1"/>
  <c r="H20" i="66"/>
  <c r="K20" i="66" s="1"/>
  <c r="H19" i="66"/>
  <c r="K19" i="66" s="1"/>
  <c r="H18" i="66"/>
  <c r="K18" i="66" s="1"/>
  <c r="H17" i="66"/>
  <c r="K17" i="66" s="1"/>
  <c r="H16" i="66"/>
  <c r="K16" i="66" s="1"/>
  <c r="H15" i="66"/>
  <c r="K15" i="66" s="1"/>
  <c r="H14" i="66"/>
  <c r="K14" i="66" s="1"/>
  <c r="M14" i="66" s="1"/>
  <c r="H13" i="66"/>
  <c r="K13" i="66" s="1"/>
  <c r="N263" i="65"/>
  <c r="G263" i="65"/>
  <c r="F263" i="65"/>
  <c r="E263" i="65"/>
  <c r="D263" i="65"/>
  <c r="C263" i="65"/>
  <c r="H262" i="65"/>
  <c r="K262" i="65" s="1"/>
  <c r="H261" i="65"/>
  <c r="K261" i="65" s="1"/>
  <c r="M261" i="65" s="1"/>
  <c r="H260" i="65"/>
  <c r="K260" i="65" s="1"/>
  <c r="O260" i="65" s="1"/>
  <c r="H259" i="65"/>
  <c r="K259" i="65" s="1"/>
  <c r="H258" i="65"/>
  <c r="K258" i="65" s="1"/>
  <c r="H257" i="65"/>
  <c r="K257" i="65" s="1"/>
  <c r="O257" i="65" s="1"/>
  <c r="H256" i="65"/>
  <c r="K256" i="65" s="1"/>
  <c r="H255" i="65"/>
  <c r="K255" i="65" s="1"/>
  <c r="H254" i="65"/>
  <c r="K254" i="65" s="1"/>
  <c r="H253" i="65"/>
  <c r="K253" i="65" s="1"/>
  <c r="M253" i="65" s="1"/>
  <c r="H252" i="65"/>
  <c r="K252" i="65" s="1"/>
  <c r="O252" i="65" s="1"/>
  <c r="H251" i="65"/>
  <c r="K251" i="65" s="1"/>
  <c r="H250" i="65"/>
  <c r="K250" i="65" s="1"/>
  <c r="H249" i="65"/>
  <c r="K249" i="65" s="1"/>
  <c r="O249" i="65" s="1"/>
  <c r="H248" i="65"/>
  <c r="K248" i="65" s="1"/>
  <c r="H247" i="65"/>
  <c r="K247" i="65" s="1"/>
  <c r="H246" i="65"/>
  <c r="K246" i="65" s="1"/>
  <c r="H245" i="65"/>
  <c r="K245" i="65" s="1"/>
  <c r="H244" i="65"/>
  <c r="K244" i="65" s="1"/>
  <c r="H243" i="65"/>
  <c r="K243" i="65" s="1"/>
  <c r="H242" i="65"/>
  <c r="K242" i="65" s="1"/>
  <c r="H241" i="65"/>
  <c r="K241" i="65" s="1"/>
  <c r="H240" i="65"/>
  <c r="K240" i="65" s="1"/>
  <c r="H239" i="65"/>
  <c r="K239" i="65" s="1"/>
  <c r="H238" i="65"/>
  <c r="K238" i="65" s="1"/>
  <c r="H237" i="65"/>
  <c r="K237" i="65" s="1"/>
  <c r="H236" i="65"/>
  <c r="K236" i="65" s="1"/>
  <c r="H235" i="65"/>
  <c r="K235" i="65" s="1"/>
  <c r="H234" i="65"/>
  <c r="K234" i="65" s="1"/>
  <c r="H233" i="65"/>
  <c r="K233" i="65" s="1"/>
  <c r="H232" i="65"/>
  <c r="K232" i="65" s="1"/>
  <c r="H231" i="65"/>
  <c r="K231" i="65" s="1"/>
  <c r="M231" i="65" s="1"/>
  <c r="H230" i="65"/>
  <c r="K230" i="65" s="1"/>
  <c r="H229" i="65"/>
  <c r="K229" i="65" s="1"/>
  <c r="H228" i="65"/>
  <c r="K228" i="65" s="1"/>
  <c r="O228" i="65" s="1"/>
  <c r="H227" i="65"/>
  <c r="K227" i="65" s="1"/>
  <c r="H226" i="65"/>
  <c r="K226" i="65" s="1"/>
  <c r="H225" i="65"/>
  <c r="K225" i="65" s="1"/>
  <c r="O225" i="65" s="1"/>
  <c r="H224" i="65"/>
  <c r="K224" i="65" s="1"/>
  <c r="H223" i="65"/>
  <c r="K223" i="65" s="1"/>
  <c r="M223" i="65" s="1"/>
  <c r="H222" i="65"/>
  <c r="K222" i="65" s="1"/>
  <c r="H221" i="65"/>
  <c r="K221" i="65" s="1"/>
  <c r="M221" i="65" s="1"/>
  <c r="H220" i="65"/>
  <c r="K220" i="65" s="1"/>
  <c r="O220" i="65" s="1"/>
  <c r="H219" i="65"/>
  <c r="K219" i="65" s="1"/>
  <c r="H218" i="65"/>
  <c r="K218" i="65" s="1"/>
  <c r="H217" i="65"/>
  <c r="K217" i="65" s="1"/>
  <c r="O217" i="65" s="1"/>
  <c r="H216" i="65"/>
  <c r="K216" i="65" s="1"/>
  <c r="H215" i="65"/>
  <c r="K215" i="65" s="1"/>
  <c r="H214" i="65"/>
  <c r="K214" i="65" s="1"/>
  <c r="H213" i="65"/>
  <c r="K213" i="65" s="1"/>
  <c r="H212" i="65"/>
  <c r="K212" i="65" s="1"/>
  <c r="H211" i="65"/>
  <c r="K211" i="65" s="1"/>
  <c r="H210" i="65"/>
  <c r="K210" i="65" s="1"/>
  <c r="O210" i="65" s="1"/>
  <c r="H209" i="65"/>
  <c r="K209" i="65" s="1"/>
  <c r="H208" i="65"/>
  <c r="K208" i="65" s="1"/>
  <c r="H207" i="65"/>
  <c r="K207" i="65" s="1"/>
  <c r="M207" i="65" s="1"/>
  <c r="H206" i="65"/>
  <c r="K206" i="65" s="1"/>
  <c r="H205" i="65"/>
  <c r="K205" i="65" s="1"/>
  <c r="H204" i="65"/>
  <c r="K204" i="65" s="1"/>
  <c r="O204" i="65" s="1"/>
  <c r="H203" i="65"/>
  <c r="K203" i="65" s="1"/>
  <c r="H202" i="65"/>
  <c r="K202" i="65" s="1"/>
  <c r="H201" i="65"/>
  <c r="K201" i="65" s="1"/>
  <c r="H200" i="65"/>
  <c r="K200" i="65" s="1"/>
  <c r="H199" i="65"/>
  <c r="K199" i="65" s="1"/>
  <c r="H198" i="65"/>
  <c r="K198" i="65" s="1"/>
  <c r="H197" i="65"/>
  <c r="K197" i="65" s="1"/>
  <c r="H196" i="65"/>
  <c r="K196" i="65" s="1"/>
  <c r="H195" i="65"/>
  <c r="K195" i="65" s="1"/>
  <c r="H194" i="65"/>
  <c r="K194" i="65" s="1"/>
  <c r="H193" i="65"/>
  <c r="K193" i="65" s="1"/>
  <c r="H192" i="65"/>
  <c r="K192" i="65" s="1"/>
  <c r="H191" i="65"/>
  <c r="K191" i="65" s="1"/>
  <c r="M191" i="65" s="1"/>
  <c r="H190" i="65"/>
  <c r="K190" i="65" s="1"/>
  <c r="H189" i="65"/>
  <c r="K189" i="65" s="1"/>
  <c r="H188" i="65"/>
  <c r="K188" i="65" s="1"/>
  <c r="H187" i="65"/>
  <c r="K187" i="65" s="1"/>
  <c r="H186" i="65"/>
  <c r="K186" i="65" s="1"/>
  <c r="H185" i="65"/>
  <c r="K185" i="65" s="1"/>
  <c r="H184" i="65"/>
  <c r="K184" i="65" s="1"/>
  <c r="H183" i="65"/>
  <c r="K183" i="65" s="1"/>
  <c r="H182" i="65"/>
  <c r="K182" i="65" s="1"/>
  <c r="H181" i="65"/>
  <c r="K181" i="65" s="1"/>
  <c r="H180" i="65"/>
  <c r="K180" i="65" s="1"/>
  <c r="H179" i="65"/>
  <c r="K179" i="65" s="1"/>
  <c r="H178" i="65"/>
  <c r="K178" i="65" s="1"/>
  <c r="H177" i="65"/>
  <c r="K177" i="65" s="1"/>
  <c r="H176" i="65"/>
  <c r="K176" i="65" s="1"/>
  <c r="H175" i="65"/>
  <c r="K175" i="65" s="1"/>
  <c r="H174" i="65"/>
  <c r="K174" i="65" s="1"/>
  <c r="H173" i="65"/>
  <c r="K173" i="65" s="1"/>
  <c r="H172" i="65"/>
  <c r="K172" i="65" s="1"/>
  <c r="H171" i="65"/>
  <c r="K171" i="65" s="1"/>
  <c r="H170" i="65"/>
  <c r="K170" i="65" s="1"/>
  <c r="H169" i="65"/>
  <c r="K169" i="65" s="1"/>
  <c r="H168" i="65"/>
  <c r="K168" i="65" s="1"/>
  <c r="H167" i="65"/>
  <c r="K167" i="65" s="1"/>
  <c r="H166" i="65"/>
  <c r="K166" i="65" s="1"/>
  <c r="H165" i="65"/>
  <c r="K165" i="65" s="1"/>
  <c r="H164" i="65"/>
  <c r="K164" i="65" s="1"/>
  <c r="O164" i="65" s="1"/>
  <c r="H163" i="65"/>
  <c r="K163" i="65" s="1"/>
  <c r="H162" i="65"/>
  <c r="K162" i="65" s="1"/>
  <c r="H161" i="65"/>
  <c r="K161" i="65" s="1"/>
  <c r="H160" i="65"/>
  <c r="K160" i="65" s="1"/>
  <c r="H159" i="65"/>
  <c r="K159" i="65" s="1"/>
  <c r="H158" i="65"/>
  <c r="K158" i="65" s="1"/>
  <c r="H157" i="65"/>
  <c r="K157" i="65" s="1"/>
  <c r="H156" i="65"/>
  <c r="K156" i="65" s="1"/>
  <c r="H155" i="65"/>
  <c r="K155" i="65" s="1"/>
  <c r="H154" i="65"/>
  <c r="K154" i="65" s="1"/>
  <c r="H153" i="65"/>
  <c r="K153" i="65" s="1"/>
  <c r="H152" i="65"/>
  <c r="K152" i="65" s="1"/>
  <c r="H151" i="65"/>
  <c r="K151" i="65" s="1"/>
  <c r="H150" i="65"/>
  <c r="K150" i="65" s="1"/>
  <c r="H149" i="65"/>
  <c r="K149" i="65" s="1"/>
  <c r="H148" i="65"/>
  <c r="K148" i="65" s="1"/>
  <c r="H147" i="65"/>
  <c r="K147" i="65" s="1"/>
  <c r="H146" i="65"/>
  <c r="K146" i="65" s="1"/>
  <c r="O146" i="65" s="1"/>
  <c r="H145" i="65"/>
  <c r="K145" i="65" s="1"/>
  <c r="O145" i="65" s="1"/>
  <c r="H144" i="65"/>
  <c r="K144" i="65" s="1"/>
  <c r="H143" i="65"/>
  <c r="K143" i="65" s="1"/>
  <c r="M143" i="65" s="1"/>
  <c r="H142" i="65"/>
  <c r="K142" i="65" s="1"/>
  <c r="H141" i="65"/>
  <c r="K141" i="65" s="1"/>
  <c r="H140" i="65"/>
  <c r="K140" i="65" s="1"/>
  <c r="H139" i="65"/>
  <c r="K139" i="65" s="1"/>
  <c r="H138" i="65"/>
  <c r="K138" i="65" s="1"/>
  <c r="H137" i="65"/>
  <c r="K137" i="65" s="1"/>
  <c r="H136" i="65"/>
  <c r="K136" i="65" s="1"/>
  <c r="H135" i="65"/>
  <c r="K135" i="65" s="1"/>
  <c r="H134" i="65"/>
  <c r="K134" i="65" s="1"/>
  <c r="H133" i="65"/>
  <c r="K133" i="65" s="1"/>
  <c r="H132" i="65"/>
  <c r="K132" i="65" s="1"/>
  <c r="H131" i="65"/>
  <c r="K131" i="65" s="1"/>
  <c r="H130" i="65"/>
  <c r="K130" i="65" s="1"/>
  <c r="O130" i="65" s="1"/>
  <c r="H129" i="65"/>
  <c r="K129" i="65" s="1"/>
  <c r="H128" i="65"/>
  <c r="K128" i="65" s="1"/>
  <c r="H127" i="65"/>
  <c r="K127" i="65" s="1"/>
  <c r="M127" i="65" s="1"/>
  <c r="H126" i="65"/>
  <c r="K126" i="65" s="1"/>
  <c r="H125" i="65"/>
  <c r="K125" i="65" s="1"/>
  <c r="H124" i="65"/>
  <c r="K124" i="65" s="1"/>
  <c r="H123" i="65"/>
  <c r="K123" i="65" s="1"/>
  <c r="H122" i="65"/>
  <c r="K122" i="65" s="1"/>
  <c r="H121" i="65"/>
  <c r="K121" i="65" s="1"/>
  <c r="H120" i="65"/>
  <c r="K120" i="65" s="1"/>
  <c r="H119" i="65"/>
  <c r="K119" i="65" s="1"/>
  <c r="H118" i="65"/>
  <c r="K118" i="65" s="1"/>
  <c r="H117" i="65"/>
  <c r="K117" i="65" s="1"/>
  <c r="H116" i="65"/>
  <c r="K116" i="65" s="1"/>
  <c r="H115" i="65"/>
  <c r="K115" i="65" s="1"/>
  <c r="H114" i="65"/>
  <c r="K114" i="65" s="1"/>
  <c r="H113" i="65"/>
  <c r="K113" i="65" s="1"/>
  <c r="H112" i="65"/>
  <c r="K112" i="65" s="1"/>
  <c r="H111" i="65"/>
  <c r="K111" i="65" s="1"/>
  <c r="H110" i="65"/>
  <c r="K110" i="65" s="1"/>
  <c r="H109" i="65"/>
  <c r="K109" i="65" s="1"/>
  <c r="H108" i="65"/>
  <c r="K108" i="65" s="1"/>
  <c r="M108" i="65" s="1"/>
  <c r="H107" i="65"/>
  <c r="K107" i="65" s="1"/>
  <c r="M107" i="65" s="1"/>
  <c r="H106" i="65"/>
  <c r="K106" i="65" s="1"/>
  <c r="H105" i="65"/>
  <c r="K105" i="65" s="1"/>
  <c r="H104" i="65"/>
  <c r="K104" i="65" s="1"/>
  <c r="H103" i="65"/>
  <c r="K103" i="65" s="1"/>
  <c r="H102" i="65"/>
  <c r="K102" i="65" s="1"/>
  <c r="H101" i="65"/>
  <c r="K101" i="65" s="1"/>
  <c r="H100" i="65"/>
  <c r="K100" i="65" s="1"/>
  <c r="H99" i="65"/>
  <c r="K99" i="65" s="1"/>
  <c r="H98" i="65"/>
  <c r="K98" i="65" s="1"/>
  <c r="H97" i="65"/>
  <c r="K97" i="65" s="1"/>
  <c r="H96" i="65"/>
  <c r="K96" i="65" s="1"/>
  <c r="H95" i="65"/>
  <c r="K95" i="65" s="1"/>
  <c r="H94" i="65"/>
  <c r="K94" i="65" s="1"/>
  <c r="H93" i="65"/>
  <c r="K93" i="65" s="1"/>
  <c r="H92" i="65"/>
  <c r="K92" i="65" s="1"/>
  <c r="H91" i="65"/>
  <c r="K91" i="65" s="1"/>
  <c r="M91" i="65" s="1"/>
  <c r="H90" i="65"/>
  <c r="K90" i="65" s="1"/>
  <c r="H89" i="65"/>
  <c r="K89" i="65" s="1"/>
  <c r="M89" i="65" s="1"/>
  <c r="H88" i="65"/>
  <c r="K88" i="65" s="1"/>
  <c r="H87" i="65"/>
  <c r="K87" i="65" s="1"/>
  <c r="H86" i="65"/>
  <c r="K86" i="65" s="1"/>
  <c r="H85" i="65"/>
  <c r="K85" i="65" s="1"/>
  <c r="H84" i="65"/>
  <c r="K84" i="65" s="1"/>
  <c r="H83" i="65"/>
  <c r="K83" i="65" s="1"/>
  <c r="M83" i="65" s="1"/>
  <c r="H82" i="65"/>
  <c r="K82" i="65" s="1"/>
  <c r="H81" i="65"/>
  <c r="K81" i="65" s="1"/>
  <c r="H80" i="65"/>
  <c r="K80" i="65" s="1"/>
  <c r="O80" i="65" s="1"/>
  <c r="H79" i="65"/>
  <c r="K79" i="65" s="1"/>
  <c r="H78" i="65"/>
  <c r="K78" i="65" s="1"/>
  <c r="H77" i="65"/>
  <c r="K77" i="65" s="1"/>
  <c r="H76" i="65"/>
  <c r="K76" i="65" s="1"/>
  <c r="H75" i="65"/>
  <c r="K75" i="65" s="1"/>
  <c r="M75" i="65" s="1"/>
  <c r="H74" i="65"/>
  <c r="K74" i="65" s="1"/>
  <c r="H73" i="65"/>
  <c r="K73" i="65" s="1"/>
  <c r="H72" i="65"/>
  <c r="K72" i="65" s="1"/>
  <c r="O72" i="65" s="1"/>
  <c r="H71" i="65"/>
  <c r="K71" i="65" s="1"/>
  <c r="H70" i="65"/>
  <c r="K70" i="65" s="1"/>
  <c r="H69" i="65"/>
  <c r="K69" i="65" s="1"/>
  <c r="H68" i="65"/>
  <c r="K68" i="65" s="1"/>
  <c r="H67" i="65"/>
  <c r="K67" i="65" s="1"/>
  <c r="M67" i="65" s="1"/>
  <c r="H66" i="65"/>
  <c r="K66" i="65" s="1"/>
  <c r="H65" i="65"/>
  <c r="K65" i="65" s="1"/>
  <c r="H64" i="65"/>
  <c r="K64" i="65" s="1"/>
  <c r="H63" i="65"/>
  <c r="K63" i="65" s="1"/>
  <c r="H62" i="65"/>
  <c r="K62" i="65" s="1"/>
  <c r="H61" i="65"/>
  <c r="K61" i="65" s="1"/>
  <c r="H60" i="65"/>
  <c r="K60" i="65" s="1"/>
  <c r="H59" i="65"/>
  <c r="K59" i="65" s="1"/>
  <c r="M59" i="65" s="1"/>
  <c r="H58" i="65"/>
  <c r="K58" i="65" s="1"/>
  <c r="H57" i="65"/>
  <c r="K57" i="65" s="1"/>
  <c r="M57" i="65" s="1"/>
  <c r="H56" i="65"/>
  <c r="K56" i="65" s="1"/>
  <c r="H55" i="65"/>
  <c r="K55" i="65" s="1"/>
  <c r="H54" i="65"/>
  <c r="K54" i="65" s="1"/>
  <c r="H53" i="65"/>
  <c r="K53" i="65" s="1"/>
  <c r="H52" i="65"/>
  <c r="K52" i="65" s="1"/>
  <c r="H51" i="65"/>
  <c r="K51" i="65" s="1"/>
  <c r="H50" i="65"/>
  <c r="K50" i="65" s="1"/>
  <c r="H49" i="65"/>
  <c r="K49" i="65" s="1"/>
  <c r="M49" i="65" s="1"/>
  <c r="H48" i="65"/>
  <c r="K48" i="65" s="1"/>
  <c r="H47" i="65"/>
  <c r="K47" i="65" s="1"/>
  <c r="H46" i="65"/>
  <c r="K46" i="65" s="1"/>
  <c r="H45" i="65"/>
  <c r="K45" i="65" s="1"/>
  <c r="H44" i="65"/>
  <c r="K44" i="65" s="1"/>
  <c r="H43" i="65"/>
  <c r="K43" i="65" s="1"/>
  <c r="H42" i="65"/>
  <c r="K42" i="65" s="1"/>
  <c r="H41" i="65"/>
  <c r="K41" i="65" s="1"/>
  <c r="M41" i="65" s="1"/>
  <c r="H40" i="65"/>
  <c r="K40" i="65" s="1"/>
  <c r="O40" i="65" s="1"/>
  <c r="H39" i="65"/>
  <c r="K39" i="65" s="1"/>
  <c r="H38" i="65"/>
  <c r="K38" i="65" s="1"/>
  <c r="H37" i="65"/>
  <c r="K37" i="65" s="1"/>
  <c r="H36" i="65"/>
  <c r="K36" i="65" s="1"/>
  <c r="H35" i="65"/>
  <c r="K35" i="65" s="1"/>
  <c r="M35" i="65" s="1"/>
  <c r="H34" i="65"/>
  <c r="K34" i="65" s="1"/>
  <c r="H33" i="65"/>
  <c r="K33" i="65" s="1"/>
  <c r="M33" i="65" s="1"/>
  <c r="H32" i="65"/>
  <c r="K32" i="65" s="1"/>
  <c r="O32" i="65" s="1"/>
  <c r="H31" i="65"/>
  <c r="K31" i="65" s="1"/>
  <c r="H30" i="65"/>
  <c r="K30" i="65" s="1"/>
  <c r="H29" i="65"/>
  <c r="K29" i="65" s="1"/>
  <c r="H28" i="65"/>
  <c r="K28" i="65" s="1"/>
  <c r="H27" i="65"/>
  <c r="K27" i="65" s="1"/>
  <c r="H26" i="65"/>
  <c r="K26" i="65" s="1"/>
  <c r="H25" i="65"/>
  <c r="K25" i="65" s="1"/>
  <c r="H24" i="65"/>
  <c r="K24" i="65" s="1"/>
  <c r="H23" i="65"/>
  <c r="K23" i="65" s="1"/>
  <c r="H22" i="65"/>
  <c r="K22" i="65" s="1"/>
  <c r="H21" i="65"/>
  <c r="K21" i="65" s="1"/>
  <c r="O21" i="65" s="1"/>
  <c r="H20" i="65"/>
  <c r="K20" i="65" s="1"/>
  <c r="H19" i="65"/>
  <c r="K19" i="65" s="1"/>
  <c r="M19" i="65" s="1"/>
  <c r="H18" i="65"/>
  <c r="K18" i="65" s="1"/>
  <c r="H17" i="65"/>
  <c r="K17" i="65" s="1"/>
  <c r="M17" i="65" s="1"/>
  <c r="H16" i="65"/>
  <c r="K16" i="65" s="1"/>
  <c r="M16" i="65" s="1"/>
  <c r="H15" i="65"/>
  <c r="K15" i="65" s="1"/>
  <c r="H14" i="65"/>
  <c r="K14" i="65" s="1"/>
  <c r="H13" i="65"/>
  <c r="K13" i="65" s="1"/>
  <c r="N263" i="64"/>
  <c r="G263" i="64"/>
  <c r="F263" i="64"/>
  <c r="E263" i="64"/>
  <c r="D263" i="64"/>
  <c r="C263" i="64"/>
  <c r="H262" i="64"/>
  <c r="K262" i="64" s="1"/>
  <c r="O262" i="64" s="1"/>
  <c r="H261" i="64"/>
  <c r="K261" i="64" s="1"/>
  <c r="H260" i="64"/>
  <c r="K260" i="64" s="1"/>
  <c r="H259" i="64"/>
  <c r="K259" i="64" s="1"/>
  <c r="H258" i="64"/>
  <c r="K258" i="64" s="1"/>
  <c r="O258" i="64" s="1"/>
  <c r="H257" i="64"/>
  <c r="K257" i="64" s="1"/>
  <c r="H256" i="64"/>
  <c r="K256" i="64" s="1"/>
  <c r="H255" i="64"/>
  <c r="K255" i="64" s="1"/>
  <c r="M255" i="64" s="1"/>
  <c r="H254" i="64"/>
  <c r="K254" i="64" s="1"/>
  <c r="H253" i="64"/>
  <c r="K253" i="64" s="1"/>
  <c r="H252" i="64"/>
  <c r="K252" i="64" s="1"/>
  <c r="H251" i="64"/>
  <c r="K251" i="64" s="1"/>
  <c r="M251" i="64" s="1"/>
  <c r="H250" i="64"/>
  <c r="K250" i="64" s="1"/>
  <c r="H249" i="64"/>
  <c r="K249" i="64" s="1"/>
  <c r="H248" i="64"/>
  <c r="K248" i="64" s="1"/>
  <c r="H247" i="64"/>
  <c r="K247" i="64" s="1"/>
  <c r="H246" i="64"/>
  <c r="K246" i="64" s="1"/>
  <c r="O246" i="64" s="1"/>
  <c r="H245" i="64"/>
  <c r="K245" i="64" s="1"/>
  <c r="H244" i="64"/>
  <c r="K244" i="64" s="1"/>
  <c r="H243" i="64"/>
  <c r="K243" i="64" s="1"/>
  <c r="H242" i="64"/>
  <c r="K242" i="64" s="1"/>
  <c r="O242" i="64" s="1"/>
  <c r="H241" i="64"/>
  <c r="K241" i="64" s="1"/>
  <c r="H240" i="64"/>
  <c r="K240" i="64" s="1"/>
  <c r="H239" i="64"/>
  <c r="K239" i="64" s="1"/>
  <c r="H238" i="64"/>
  <c r="K238" i="64" s="1"/>
  <c r="H237" i="64"/>
  <c r="K237" i="64" s="1"/>
  <c r="H236" i="64"/>
  <c r="K236" i="64" s="1"/>
  <c r="H235" i="64"/>
  <c r="K235" i="64" s="1"/>
  <c r="M235" i="64" s="1"/>
  <c r="H234" i="64"/>
  <c r="K234" i="64" s="1"/>
  <c r="H233" i="64"/>
  <c r="K233" i="64" s="1"/>
  <c r="H232" i="64"/>
  <c r="K232" i="64" s="1"/>
  <c r="H231" i="64"/>
  <c r="K231" i="64" s="1"/>
  <c r="H230" i="64"/>
  <c r="K230" i="64" s="1"/>
  <c r="H229" i="64"/>
  <c r="K229" i="64" s="1"/>
  <c r="H228" i="64"/>
  <c r="K228" i="64" s="1"/>
  <c r="H227" i="64"/>
  <c r="K227" i="64" s="1"/>
  <c r="M227" i="64" s="1"/>
  <c r="H226" i="64"/>
  <c r="K226" i="64" s="1"/>
  <c r="O226" i="64" s="1"/>
  <c r="H225" i="64"/>
  <c r="K225" i="64" s="1"/>
  <c r="H224" i="64"/>
  <c r="K224" i="64" s="1"/>
  <c r="H223" i="64"/>
  <c r="K223" i="64" s="1"/>
  <c r="M223" i="64" s="1"/>
  <c r="H222" i="64"/>
  <c r="K222" i="64" s="1"/>
  <c r="H221" i="64"/>
  <c r="K221" i="64" s="1"/>
  <c r="H220" i="64"/>
  <c r="K220" i="64" s="1"/>
  <c r="H219" i="64"/>
  <c r="K219" i="64" s="1"/>
  <c r="M219" i="64" s="1"/>
  <c r="H218" i="64"/>
  <c r="K218" i="64" s="1"/>
  <c r="H217" i="64"/>
  <c r="K217" i="64" s="1"/>
  <c r="H216" i="64"/>
  <c r="K216" i="64" s="1"/>
  <c r="H215" i="64"/>
  <c r="K215" i="64" s="1"/>
  <c r="H214" i="64"/>
  <c r="K214" i="64" s="1"/>
  <c r="O214" i="64" s="1"/>
  <c r="H213" i="64"/>
  <c r="K213" i="64" s="1"/>
  <c r="H212" i="64"/>
  <c r="K212" i="64" s="1"/>
  <c r="H211" i="64"/>
  <c r="K211" i="64" s="1"/>
  <c r="H210" i="64"/>
  <c r="K210" i="64" s="1"/>
  <c r="O210" i="64" s="1"/>
  <c r="H209" i="64"/>
  <c r="K209" i="64" s="1"/>
  <c r="H208" i="64"/>
  <c r="K208" i="64" s="1"/>
  <c r="H207" i="64"/>
  <c r="K207" i="64" s="1"/>
  <c r="H206" i="64"/>
  <c r="K206" i="64" s="1"/>
  <c r="H205" i="64"/>
  <c r="K205" i="64" s="1"/>
  <c r="H204" i="64"/>
  <c r="K204" i="64" s="1"/>
  <c r="H203" i="64"/>
  <c r="K203" i="64" s="1"/>
  <c r="M203" i="64" s="1"/>
  <c r="H202" i="64"/>
  <c r="K202" i="64" s="1"/>
  <c r="H201" i="64"/>
  <c r="K201" i="64" s="1"/>
  <c r="H200" i="64"/>
  <c r="K200" i="64" s="1"/>
  <c r="H199" i="64"/>
  <c r="K199" i="64" s="1"/>
  <c r="H198" i="64"/>
  <c r="K198" i="64" s="1"/>
  <c r="H197" i="64"/>
  <c r="K197" i="64" s="1"/>
  <c r="H196" i="64"/>
  <c r="K196" i="64" s="1"/>
  <c r="H195" i="64"/>
  <c r="K195" i="64" s="1"/>
  <c r="M195" i="64" s="1"/>
  <c r="H194" i="64"/>
  <c r="K194" i="64" s="1"/>
  <c r="H193" i="64"/>
  <c r="K193" i="64" s="1"/>
  <c r="H192" i="64"/>
  <c r="K192" i="64" s="1"/>
  <c r="H191" i="64"/>
  <c r="K191" i="64" s="1"/>
  <c r="M191" i="64" s="1"/>
  <c r="H190" i="64"/>
  <c r="K190" i="64" s="1"/>
  <c r="H189" i="64"/>
  <c r="K189" i="64" s="1"/>
  <c r="H188" i="64"/>
  <c r="K188" i="64" s="1"/>
  <c r="H187" i="64"/>
  <c r="K187" i="64" s="1"/>
  <c r="M187" i="64" s="1"/>
  <c r="H186" i="64"/>
  <c r="K186" i="64" s="1"/>
  <c r="O186" i="64" s="1"/>
  <c r="H185" i="64"/>
  <c r="K185" i="64" s="1"/>
  <c r="H184" i="64"/>
  <c r="K184" i="64" s="1"/>
  <c r="H183" i="64"/>
  <c r="K183" i="64" s="1"/>
  <c r="H182" i="64"/>
  <c r="K182" i="64" s="1"/>
  <c r="O182" i="64" s="1"/>
  <c r="H181" i="64"/>
  <c r="K181" i="64" s="1"/>
  <c r="H180" i="64"/>
  <c r="K180" i="64" s="1"/>
  <c r="H179" i="64"/>
  <c r="K179" i="64" s="1"/>
  <c r="H178" i="64"/>
  <c r="K178" i="64" s="1"/>
  <c r="O178" i="64" s="1"/>
  <c r="H177" i="64"/>
  <c r="K177" i="64" s="1"/>
  <c r="H176" i="64"/>
  <c r="K176" i="64" s="1"/>
  <c r="H175" i="64"/>
  <c r="K175" i="64" s="1"/>
  <c r="H174" i="64"/>
  <c r="K174" i="64" s="1"/>
  <c r="H173" i="64"/>
  <c r="K173" i="64" s="1"/>
  <c r="H172" i="64"/>
  <c r="K172" i="64" s="1"/>
  <c r="H171" i="64"/>
  <c r="K171" i="64" s="1"/>
  <c r="M171" i="64" s="1"/>
  <c r="H170" i="64"/>
  <c r="K170" i="64" s="1"/>
  <c r="H169" i="64"/>
  <c r="K169" i="64" s="1"/>
  <c r="H168" i="64"/>
  <c r="K168" i="64" s="1"/>
  <c r="H167" i="64"/>
  <c r="K167" i="64" s="1"/>
  <c r="H166" i="64"/>
  <c r="K166" i="64" s="1"/>
  <c r="H165" i="64"/>
  <c r="K165" i="64" s="1"/>
  <c r="H164" i="64"/>
  <c r="K164" i="64" s="1"/>
  <c r="H163" i="64"/>
  <c r="K163" i="64" s="1"/>
  <c r="H162" i="64"/>
  <c r="K162" i="64" s="1"/>
  <c r="O162" i="64" s="1"/>
  <c r="H161" i="64"/>
  <c r="K161" i="64" s="1"/>
  <c r="H160" i="64"/>
  <c r="K160" i="64" s="1"/>
  <c r="M160" i="64" s="1"/>
  <c r="H159" i="64"/>
  <c r="K159" i="64" s="1"/>
  <c r="M159" i="64" s="1"/>
  <c r="H158" i="64"/>
  <c r="K158" i="64" s="1"/>
  <c r="H157" i="64"/>
  <c r="K157" i="64" s="1"/>
  <c r="H156" i="64"/>
  <c r="K156" i="64" s="1"/>
  <c r="M156" i="64" s="1"/>
  <c r="H155" i="64"/>
  <c r="K155" i="64" s="1"/>
  <c r="M155" i="64" s="1"/>
  <c r="H154" i="64"/>
  <c r="K154" i="64" s="1"/>
  <c r="O154" i="64" s="1"/>
  <c r="H153" i="64"/>
  <c r="K153" i="64" s="1"/>
  <c r="H152" i="64"/>
  <c r="K152" i="64" s="1"/>
  <c r="M152" i="64" s="1"/>
  <c r="H151" i="64"/>
  <c r="K151" i="64" s="1"/>
  <c r="H150" i="64"/>
  <c r="K150" i="64" s="1"/>
  <c r="O150" i="64" s="1"/>
  <c r="H149" i="64"/>
  <c r="K149" i="64" s="1"/>
  <c r="H148" i="64"/>
  <c r="K148" i="64" s="1"/>
  <c r="H147" i="64"/>
  <c r="K147" i="64" s="1"/>
  <c r="H146" i="64"/>
  <c r="K146" i="64" s="1"/>
  <c r="O146" i="64" s="1"/>
  <c r="H145" i="64"/>
  <c r="K145" i="64" s="1"/>
  <c r="H144" i="64"/>
  <c r="K144" i="64" s="1"/>
  <c r="H143" i="64"/>
  <c r="K143" i="64" s="1"/>
  <c r="H142" i="64"/>
  <c r="K142" i="64" s="1"/>
  <c r="H141" i="64"/>
  <c r="K141" i="64" s="1"/>
  <c r="H140" i="64"/>
  <c r="K140" i="64" s="1"/>
  <c r="H139" i="64"/>
  <c r="K139" i="64" s="1"/>
  <c r="M139" i="64" s="1"/>
  <c r="H138" i="64"/>
  <c r="K138" i="64" s="1"/>
  <c r="H137" i="64"/>
  <c r="K137" i="64" s="1"/>
  <c r="H136" i="64"/>
  <c r="K136" i="64" s="1"/>
  <c r="M136" i="64" s="1"/>
  <c r="H135" i="64"/>
  <c r="K135" i="64" s="1"/>
  <c r="H134" i="64"/>
  <c r="K134" i="64" s="1"/>
  <c r="H133" i="64"/>
  <c r="K133" i="64" s="1"/>
  <c r="H132" i="64"/>
  <c r="K132" i="64" s="1"/>
  <c r="H131" i="64"/>
  <c r="K131" i="64" s="1"/>
  <c r="M131" i="64" s="1"/>
  <c r="H130" i="64"/>
  <c r="K130" i="64" s="1"/>
  <c r="O130" i="64" s="1"/>
  <c r="H129" i="64"/>
  <c r="K129" i="64" s="1"/>
  <c r="H128" i="64"/>
  <c r="K128" i="64" s="1"/>
  <c r="M128" i="64" s="1"/>
  <c r="H127" i="64"/>
  <c r="K127" i="64" s="1"/>
  <c r="M127" i="64" s="1"/>
  <c r="H126" i="64"/>
  <c r="K126" i="64" s="1"/>
  <c r="H125" i="64"/>
  <c r="K125" i="64" s="1"/>
  <c r="H124" i="64"/>
  <c r="K124" i="64" s="1"/>
  <c r="M124" i="64" s="1"/>
  <c r="H123" i="64"/>
  <c r="K123" i="64" s="1"/>
  <c r="H122" i="64"/>
  <c r="K122" i="64" s="1"/>
  <c r="O122" i="64" s="1"/>
  <c r="H121" i="64"/>
  <c r="K121" i="64" s="1"/>
  <c r="H120" i="64"/>
  <c r="K120" i="64" s="1"/>
  <c r="H119" i="64"/>
  <c r="K119" i="64" s="1"/>
  <c r="H118" i="64"/>
  <c r="K118" i="64" s="1"/>
  <c r="O118" i="64" s="1"/>
  <c r="H117" i="64"/>
  <c r="K117" i="64" s="1"/>
  <c r="H116" i="64"/>
  <c r="K116" i="64" s="1"/>
  <c r="H115" i="64"/>
  <c r="K115" i="64" s="1"/>
  <c r="H114" i="64"/>
  <c r="K114" i="64" s="1"/>
  <c r="H113" i="64"/>
  <c r="K113" i="64" s="1"/>
  <c r="H112" i="64"/>
  <c r="K112" i="64" s="1"/>
  <c r="H111" i="64"/>
  <c r="K111" i="64" s="1"/>
  <c r="M111" i="64" s="1"/>
  <c r="H110" i="64"/>
  <c r="K110" i="64" s="1"/>
  <c r="H109" i="64"/>
  <c r="K109" i="64" s="1"/>
  <c r="H108" i="64"/>
  <c r="K108" i="64" s="1"/>
  <c r="M108" i="64" s="1"/>
  <c r="H107" i="64"/>
  <c r="K107" i="64" s="1"/>
  <c r="H106" i="64"/>
  <c r="K106" i="64" s="1"/>
  <c r="H105" i="64"/>
  <c r="K105" i="64" s="1"/>
  <c r="H104" i="64"/>
  <c r="K104" i="64" s="1"/>
  <c r="M104" i="64" s="1"/>
  <c r="H103" i="64"/>
  <c r="K103" i="64" s="1"/>
  <c r="H102" i="64"/>
  <c r="K102" i="64" s="1"/>
  <c r="O102" i="64" s="1"/>
  <c r="H101" i="64"/>
  <c r="K101" i="64" s="1"/>
  <c r="H100" i="64"/>
  <c r="K100" i="64" s="1"/>
  <c r="H99" i="64"/>
  <c r="K99" i="64" s="1"/>
  <c r="H98" i="64"/>
  <c r="K98" i="64" s="1"/>
  <c r="O98" i="64" s="1"/>
  <c r="H97" i="64"/>
  <c r="K97" i="64" s="1"/>
  <c r="H96" i="64"/>
  <c r="K96" i="64" s="1"/>
  <c r="M96" i="64" s="1"/>
  <c r="H95" i="64"/>
  <c r="K95" i="64" s="1"/>
  <c r="H94" i="64"/>
  <c r="K94" i="64" s="1"/>
  <c r="O94" i="64" s="1"/>
  <c r="H93" i="64"/>
  <c r="K93" i="64" s="1"/>
  <c r="O93" i="64" s="1"/>
  <c r="H92" i="64"/>
  <c r="K92" i="64" s="1"/>
  <c r="H91" i="64"/>
  <c r="K91" i="64" s="1"/>
  <c r="H90" i="64"/>
  <c r="K90" i="64" s="1"/>
  <c r="H89" i="64"/>
  <c r="K89" i="64" s="1"/>
  <c r="H88" i="64"/>
  <c r="K88" i="64" s="1"/>
  <c r="H87" i="64"/>
  <c r="K87" i="64" s="1"/>
  <c r="H86" i="64"/>
  <c r="K86" i="64" s="1"/>
  <c r="H85" i="64"/>
  <c r="K85" i="64" s="1"/>
  <c r="O85" i="64" s="1"/>
  <c r="H84" i="64"/>
  <c r="K84" i="64" s="1"/>
  <c r="M84" i="64" s="1"/>
  <c r="H83" i="64"/>
  <c r="K83" i="64" s="1"/>
  <c r="H82" i="64"/>
  <c r="K82" i="64" s="1"/>
  <c r="H81" i="64"/>
  <c r="K81" i="64" s="1"/>
  <c r="O81" i="64" s="1"/>
  <c r="H80" i="64"/>
  <c r="K80" i="64" s="1"/>
  <c r="H79" i="64"/>
  <c r="K79" i="64" s="1"/>
  <c r="H78" i="64"/>
  <c r="K78" i="64" s="1"/>
  <c r="H77" i="64"/>
  <c r="K77" i="64" s="1"/>
  <c r="O77" i="64" s="1"/>
  <c r="H76" i="64"/>
  <c r="K76" i="64" s="1"/>
  <c r="H75" i="64"/>
  <c r="K75" i="64" s="1"/>
  <c r="H74" i="64"/>
  <c r="K74" i="64" s="1"/>
  <c r="O74" i="64" s="1"/>
  <c r="H73" i="64"/>
  <c r="K73" i="64" s="1"/>
  <c r="O73" i="64" s="1"/>
  <c r="H72" i="64"/>
  <c r="K72" i="64" s="1"/>
  <c r="H71" i="64"/>
  <c r="K71" i="64" s="1"/>
  <c r="H70" i="64"/>
  <c r="K70" i="64" s="1"/>
  <c r="H69" i="64"/>
  <c r="K69" i="64" s="1"/>
  <c r="O69" i="64" s="1"/>
  <c r="H68" i="64"/>
  <c r="K68" i="64" s="1"/>
  <c r="O68" i="64" s="1"/>
  <c r="H67" i="64"/>
  <c r="K67" i="64" s="1"/>
  <c r="H66" i="64"/>
  <c r="K66" i="64" s="1"/>
  <c r="H65" i="64"/>
  <c r="K65" i="64" s="1"/>
  <c r="O65" i="64" s="1"/>
  <c r="H64" i="64"/>
  <c r="K64" i="64" s="1"/>
  <c r="O64" i="64" s="1"/>
  <c r="H63" i="64"/>
  <c r="K63" i="64" s="1"/>
  <c r="H62" i="64"/>
  <c r="K62" i="64" s="1"/>
  <c r="O62" i="64" s="1"/>
  <c r="H61" i="64"/>
  <c r="K61" i="64" s="1"/>
  <c r="O61" i="64" s="1"/>
  <c r="H60" i="64"/>
  <c r="K60" i="64" s="1"/>
  <c r="H59" i="64"/>
  <c r="K59" i="64" s="1"/>
  <c r="H58" i="64"/>
  <c r="K58" i="64" s="1"/>
  <c r="H57" i="64"/>
  <c r="K57" i="64" s="1"/>
  <c r="O57" i="64" s="1"/>
  <c r="H56" i="64"/>
  <c r="K56" i="64" s="1"/>
  <c r="O56" i="64" s="1"/>
  <c r="H55" i="64"/>
  <c r="K55" i="64" s="1"/>
  <c r="H54" i="64"/>
  <c r="K54" i="64" s="1"/>
  <c r="H53" i="64"/>
  <c r="K53" i="64" s="1"/>
  <c r="O53" i="64" s="1"/>
  <c r="H52" i="64"/>
  <c r="K52" i="64" s="1"/>
  <c r="M52" i="64" s="1"/>
  <c r="H51" i="64"/>
  <c r="K51" i="64" s="1"/>
  <c r="H50" i="64"/>
  <c r="K50" i="64" s="1"/>
  <c r="H49" i="64"/>
  <c r="K49" i="64" s="1"/>
  <c r="O49" i="64" s="1"/>
  <c r="H48" i="64"/>
  <c r="K48" i="64" s="1"/>
  <c r="H47" i="64"/>
  <c r="K47" i="64" s="1"/>
  <c r="H46" i="64"/>
  <c r="K46" i="64" s="1"/>
  <c r="H45" i="64"/>
  <c r="K45" i="64" s="1"/>
  <c r="H44" i="64"/>
  <c r="K44" i="64" s="1"/>
  <c r="H43" i="64"/>
  <c r="K43" i="64" s="1"/>
  <c r="H42" i="64"/>
  <c r="K42" i="64" s="1"/>
  <c r="H41" i="64"/>
  <c r="K41" i="64" s="1"/>
  <c r="H40" i="64"/>
  <c r="K40" i="64" s="1"/>
  <c r="O40" i="64" s="1"/>
  <c r="H39" i="64"/>
  <c r="K39" i="64" s="1"/>
  <c r="H38" i="64"/>
  <c r="K38" i="64" s="1"/>
  <c r="O38" i="64" s="1"/>
  <c r="H37" i="64"/>
  <c r="K37" i="64" s="1"/>
  <c r="H36" i="64"/>
  <c r="K36" i="64" s="1"/>
  <c r="H35" i="64"/>
  <c r="K35" i="64" s="1"/>
  <c r="H34" i="64"/>
  <c r="K34" i="64" s="1"/>
  <c r="H33" i="64"/>
  <c r="K33" i="64" s="1"/>
  <c r="H32" i="64"/>
  <c r="K32" i="64" s="1"/>
  <c r="M32" i="64" s="1"/>
  <c r="H31" i="64"/>
  <c r="K31" i="64" s="1"/>
  <c r="H30" i="64"/>
  <c r="K30" i="64" s="1"/>
  <c r="H29" i="64"/>
  <c r="K29" i="64" s="1"/>
  <c r="H28" i="64"/>
  <c r="K28" i="64" s="1"/>
  <c r="H27" i="64"/>
  <c r="K27" i="64" s="1"/>
  <c r="H26" i="64"/>
  <c r="K26" i="64" s="1"/>
  <c r="H25" i="64"/>
  <c r="K25" i="64" s="1"/>
  <c r="H24" i="64"/>
  <c r="K24" i="64" s="1"/>
  <c r="H23" i="64"/>
  <c r="K23" i="64" s="1"/>
  <c r="H22" i="64"/>
  <c r="K22" i="64" s="1"/>
  <c r="O22" i="64" s="1"/>
  <c r="H21" i="64"/>
  <c r="K21" i="64" s="1"/>
  <c r="H20" i="64"/>
  <c r="K20" i="64" s="1"/>
  <c r="H19" i="64"/>
  <c r="K19" i="64" s="1"/>
  <c r="H18" i="64"/>
  <c r="K18" i="64" s="1"/>
  <c r="H17" i="64"/>
  <c r="K17" i="64" s="1"/>
  <c r="H16" i="64"/>
  <c r="K16" i="64" s="1"/>
  <c r="M16" i="64" s="1"/>
  <c r="H15" i="64"/>
  <c r="K15" i="64" s="1"/>
  <c r="H14" i="64"/>
  <c r="K14" i="64" s="1"/>
  <c r="H13" i="64"/>
  <c r="K13" i="64" s="1"/>
  <c r="F17" i="63" s="1"/>
  <c r="O78" i="67" l="1"/>
  <c r="O86" i="67"/>
  <c r="O82" i="67"/>
  <c r="O98" i="67"/>
  <c r="O171" i="67"/>
  <c r="O179" i="67"/>
  <c r="O195" i="67"/>
  <c r="O109" i="67"/>
  <c r="I17" i="63"/>
  <c r="O151" i="66"/>
  <c r="O98" i="66"/>
  <c r="O202" i="66"/>
  <c r="O13" i="66"/>
  <c r="H17" i="63"/>
  <c r="O88" i="65"/>
  <c r="O161" i="65"/>
  <c r="O201" i="65"/>
  <c r="O194" i="65"/>
  <c r="O13" i="65"/>
  <c r="G17" i="63"/>
  <c r="O88" i="64"/>
  <c r="O89" i="64"/>
  <c r="O194" i="64"/>
  <c r="I16" i="70"/>
  <c r="O18" i="64"/>
  <c r="M18" i="64"/>
  <c r="P18" i="64" s="1"/>
  <c r="O20" i="64"/>
  <c r="M20" i="64"/>
  <c r="M24" i="64"/>
  <c r="O24" i="64"/>
  <c r="O28" i="64"/>
  <c r="M28" i="64"/>
  <c r="O34" i="64"/>
  <c r="M34" i="64"/>
  <c r="P34" i="64" s="1"/>
  <c r="O36" i="64"/>
  <c r="M36" i="64"/>
  <c r="O44" i="64"/>
  <c r="M44" i="64"/>
  <c r="O48" i="64"/>
  <c r="M48" i="64"/>
  <c r="O54" i="64"/>
  <c r="M54" i="64"/>
  <c r="P54" i="64" s="1"/>
  <c r="O58" i="64"/>
  <c r="M58" i="64"/>
  <c r="P58" i="64" s="1"/>
  <c r="O60" i="64"/>
  <c r="M60" i="64"/>
  <c r="O72" i="64"/>
  <c r="M72" i="64"/>
  <c r="O76" i="64"/>
  <c r="M76" i="64"/>
  <c r="O80" i="64"/>
  <c r="M80" i="64"/>
  <c r="P80" i="64" s="1"/>
  <c r="O86" i="64"/>
  <c r="M86" i="64"/>
  <c r="O90" i="64"/>
  <c r="M90" i="64"/>
  <c r="O92" i="64"/>
  <c r="M92" i="64"/>
  <c r="O97" i="64"/>
  <c r="M97" i="64"/>
  <c r="P97" i="64" s="1"/>
  <c r="M99" i="64"/>
  <c r="O99" i="64"/>
  <c r="M100" i="64"/>
  <c r="O100" i="64"/>
  <c r="O101" i="64"/>
  <c r="M101" i="64"/>
  <c r="M103" i="64"/>
  <c r="O103" i="64"/>
  <c r="P103" i="64" s="1"/>
  <c r="O105" i="64"/>
  <c r="M105" i="64"/>
  <c r="M107" i="64"/>
  <c r="O107" i="64"/>
  <c r="O109" i="64"/>
  <c r="M109" i="64"/>
  <c r="P109" i="64" s="1"/>
  <c r="O110" i="64"/>
  <c r="M110" i="64"/>
  <c r="P110" i="64" s="1"/>
  <c r="O113" i="64"/>
  <c r="M113" i="64"/>
  <c r="M116" i="64"/>
  <c r="O116" i="64"/>
  <c r="O117" i="64"/>
  <c r="M117" i="64"/>
  <c r="M119" i="64"/>
  <c r="O119" i="64"/>
  <c r="P119" i="64" s="1"/>
  <c r="O121" i="64"/>
  <c r="M121" i="64"/>
  <c r="O125" i="64"/>
  <c r="M125" i="64"/>
  <c r="O126" i="64"/>
  <c r="M126" i="64"/>
  <c r="P126" i="64" s="1"/>
  <c r="O129" i="64"/>
  <c r="M129" i="64"/>
  <c r="P129" i="64" s="1"/>
  <c r="M132" i="64"/>
  <c r="O132" i="64"/>
  <c r="O133" i="64"/>
  <c r="M133" i="64"/>
  <c r="M135" i="64"/>
  <c r="O135" i="64"/>
  <c r="P135" i="64" s="1"/>
  <c r="O137" i="64"/>
  <c r="M137" i="64"/>
  <c r="P137" i="64" s="1"/>
  <c r="O141" i="64"/>
  <c r="M141" i="64"/>
  <c r="O142" i="64"/>
  <c r="M142" i="64"/>
  <c r="O145" i="64"/>
  <c r="M145" i="64"/>
  <c r="P145" i="64" s="1"/>
  <c r="M148" i="64"/>
  <c r="O148" i="64"/>
  <c r="P148" i="64" s="1"/>
  <c r="O149" i="64"/>
  <c r="M149" i="64"/>
  <c r="M151" i="64"/>
  <c r="O151" i="64"/>
  <c r="O153" i="64"/>
  <c r="M153" i="64"/>
  <c r="P153" i="64" s="1"/>
  <c r="O157" i="64"/>
  <c r="M157" i="64"/>
  <c r="P157" i="64" s="1"/>
  <c r="O158" i="64"/>
  <c r="M158" i="64"/>
  <c r="O161" i="64"/>
  <c r="M161" i="64"/>
  <c r="M163" i="64"/>
  <c r="O163" i="64"/>
  <c r="M164" i="64"/>
  <c r="O164" i="64"/>
  <c r="P164" i="64" s="1"/>
  <c r="O165" i="64"/>
  <c r="M165" i="64"/>
  <c r="M167" i="64"/>
  <c r="O167" i="64"/>
  <c r="M168" i="64"/>
  <c r="O168" i="64"/>
  <c r="O169" i="64"/>
  <c r="M169" i="64"/>
  <c r="P169" i="64" s="1"/>
  <c r="M172" i="64"/>
  <c r="O172" i="64"/>
  <c r="O173" i="64"/>
  <c r="M173" i="64"/>
  <c r="O174" i="64"/>
  <c r="M174" i="64"/>
  <c r="P174" i="64" s="1"/>
  <c r="M176" i="64"/>
  <c r="O176" i="64"/>
  <c r="O177" i="64"/>
  <c r="M177" i="64"/>
  <c r="M180" i="64"/>
  <c r="O180" i="64"/>
  <c r="O181" i="64"/>
  <c r="M181" i="64"/>
  <c r="M183" i="64"/>
  <c r="O183" i="64"/>
  <c r="P183" i="64" s="1"/>
  <c r="M184" i="64"/>
  <c r="O184" i="64"/>
  <c r="O185" i="64"/>
  <c r="M185" i="64"/>
  <c r="M188" i="64"/>
  <c r="O188" i="64"/>
  <c r="O189" i="64"/>
  <c r="M189" i="64"/>
  <c r="P189" i="64" s="1"/>
  <c r="O190" i="64"/>
  <c r="M190" i="64"/>
  <c r="M192" i="64"/>
  <c r="O192" i="64"/>
  <c r="O193" i="64"/>
  <c r="M193" i="64"/>
  <c r="P193" i="64" s="1"/>
  <c r="M196" i="64"/>
  <c r="O196" i="64"/>
  <c r="O197" i="64"/>
  <c r="M197" i="64"/>
  <c r="M199" i="64"/>
  <c r="O199" i="64"/>
  <c r="M200" i="64"/>
  <c r="O200" i="64"/>
  <c r="O201" i="64"/>
  <c r="M201" i="64"/>
  <c r="P201" i="64" s="1"/>
  <c r="M204" i="64"/>
  <c r="O204" i="64"/>
  <c r="O205" i="64"/>
  <c r="M205" i="64"/>
  <c r="O206" i="64"/>
  <c r="M206" i="64"/>
  <c r="P206" i="64" s="1"/>
  <c r="M208" i="64"/>
  <c r="O208" i="64"/>
  <c r="O209" i="64"/>
  <c r="M209" i="64"/>
  <c r="M212" i="64"/>
  <c r="O212" i="64"/>
  <c r="O213" i="64"/>
  <c r="M213" i="64"/>
  <c r="M215" i="64"/>
  <c r="O215" i="64"/>
  <c r="M216" i="64"/>
  <c r="O216" i="64"/>
  <c r="O217" i="64"/>
  <c r="M217" i="64"/>
  <c r="O218" i="64"/>
  <c r="M218" i="64"/>
  <c r="P218" i="64" s="1"/>
  <c r="M220" i="64"/>
  <c r="O220" i="64"/>
  <c r="O221" i="64"/>
  <c r="M221" i="64"/>
  <c r="P221" i="64" s="1"/>
  <c r="O222" i="64"/>
  <c r="M222" i="64"/>
  <c r="M224" i="64"/>
  <c r="O224" i="64"/>
  <c r="O225" i="64"/>
  <c r="M225" i="64"/>
  <c r="P225" i="64" s="1"/>
  <c r="M228" i="64"/>
  <c r="O228" i="64"/>
  <c r="P228" i="64" s="1"/>
  <c r="O229" i="64"/>
  <c r="M229" i="64"/>
  <c r="M231" i="64"/>
  <c r="O231" i="64"/>
  <c r="P231" i="64" s="1"/>
  <c r="M232" i="64"/>
  <c r="O232" i="64"/>
  <c r="O233" i="64"/>
  <c r="M233" i="64"/>
  <c r="P233" i="64" s="1"/>
  <c r="M236" i="64"/>
  <c r="O236" i="64"/>
  <c r="O237" i="64"/>
  <c r="M237" i="64"/>
  <c r="P237" i="64" s="1"/>
  <c r="O238" i="64"/>
  <c r="M238" i="64"/>
  <c r="P238" i="64" s="1"/>
  <c r="M240" i="64"/>
  <c r="O240" i="64"/>
  <c r="O241" i="64"/>
  <c r="M241" i="64"/>
  <c r="M244" i="64"/>
  <c r="O244" i="64"/>
  <c r="O245" i="64"/>
  <c r="M245" i="64"/>
  <c r="M247" i="64"/>
  <c r="O247" i="64"/>
  <c r="M248" i="64"/>
  <c r="O248" i="64"/>
  <c r="O249" i="64"/>
  <c r="M249" i="64"/>
  <c r="P249" i="64" s="1"/>
  <c r="O250" i="64"/>
  <c r="M250" i="64"/>
  <c r="P250" i="64" s="1"/>
  <c r="M252" i="64"/>
  <c r="O252" i="64"/>
  <c r="O253" i="64"/>
  <c r="M253" i="64"/>
  <c r="O254" i="64"/>
  <c r="M254" i="64"/>
  <c r="P254" i="64" s="1"/>
  <c r="M256" i="64"/>
  <c r="O256" i="64"/>
  <c r="O257" i="64"/>
  <c r="M257" i="64"/>
  <c r="P257" i="64" s="1"/>
  <c r="M259" i="64"/>
  <c r="O259" i="64"/>
  <c r="M260" i="64"/>
  <c r="O260" i="64"/>
  <c r="O261" i="64"/>
  <c r="M261" i="64"/>
  <c r="O14" i="65"/>
  <c r="M14" i="65"/>
  <c r="M20" i="65"/>
  <c r="O20" i="65"/>
  <c r="O22" i="65"/>
  <c r="M22" i="65"/>
  <c r="O24" i="65"/>
  <c r="M24" i="65"/>
  <c r="P24" i="65" s="1"/>
  <c r="M25" i="65"/>
  <c r="O25" i="65"/>
  <c r="P25" i="65" s="1"/>
  <c r="M27" i="65"/>
  <c r="O27" i="65"/>
  <c r="M28" i="65"/>
  <c r="O28" i="65"/>
  <c r="O29" i="65"/>
  <c r="M29" i="65"/>
  <c r="P29" i="65" s="1"/>
  <c r="O30" i="65"/>
  <c r="M30" i="65"/>
  <c r="M36" i="65"/>
  <c r="O36" i="65"/>
  <c r="O38" i="65"/>
  <c r="M38" i="65"/>
  <c r="M43" i="65"/>
  <c r="O43" i="65"/>
  <c r="M44" i="65"/>
  <c r="O44" i="65"/>
  <c r="O46" i="65"/>
  <c r="M46" i="65"/>
  <c r="O48" i="65"/>
  <c r="M48" i="65"/>
  <c r="M51" i="65"/>
  <c r="O51" i="65"/>
  <c r="M52" i="65"/>
  <c r="O52" i="65"/>
  <c r="O54" i="65"/>
  <c r="M54" i="65"/>
  <c r="O56" i="65"/>
  <c r="M56" i="65"/>
  <c r="M60" i="65"/>
  <c r="O60" i="65"/>
  <c r="O62" i="65"/>
  <c r="M62" i="65"/>
  <c r="O64" i="65"/>
  <c r="M64" i="65"/>
  <c r="M65" i="65"/>
  <c r="O65" i="65"/>
  <c r="M68" i="65"/>
  <c r="O68" i="65"/>
  <c r="O70" i="65"/>
  <c r="M70" i="65"/>
  <c r="P70" i="65" s="1"/>
  <c r="M73" i="65"/>
  <c r="O73" i="65"/>
  <c r="M76" i="65"/>
  <c r="O76" i="65"/>
  <c r="O78" i="65"/>
  <c r="M78" i="65"/>
  <c r="P78" i="65" s="1"/>
  <c r="M81" i="65"/>
  <c r="O81" i="65"/>
  <c r="P81" i="65" s="1"/>
  <c r="M84" i="65"/>
  <c r="O84" i="65"/>
  <c r="O86" i="65"/>
  <c r="M86" i="65"/>
  <c r="M92" i="65"/>
  <c r="O92" i="65"/>
  <c r="O94" i="65"/>
  <c r="M94" i="65"/>
  <c r="P94" i="65" s="1"/>
  <c r="O95" i="65"/>
  <c r="M95" i="65"/>
  <c r="O98" i="65"/>
  <c r="M98" i="65"/>
  <c r="O100" i="65"/>
  <c r="M100" i="65"/>
  <c r="P100" i="65" s="1"/>
  <c r="M101" i="65"/>
  <c r="O101" i="65"/>
  <c r="O103" i="65"/>
  <c r="M103" i="65"/>
  <c r="O106" i="65"/>
  <c r="M106" i="65"/>
  <c r="M109" i="65"/>
  <c r="O109" i="65"/>
  <c r="M111" i="65"/>
  <c r="O111" i="65"/>
  <c r="P111" i="65" s="1"/>
  <c r="O113" i="65"/>
  <c r="M113" i="65"/>
  <c r="O114" i="65"/>
  <c r="M114" i="65"/>
  <c r="M116" i="65"/>
  <c r="O116" i="65"/>
  <c r="M117" i="65"/>
  <c r="O117" i="65"/>
  <c r="P117" i="65" s="1"/>
  <c r="M119" i="65"/>
  <c r="O119" i="65"/>
  <c r="O121" i="65"/>
  <c r="M121" i="65"/>
  <c r="O122" i="65"/>
  <c r="M122" i="65"/>
  <c r="P122" i="65" s="1"/>
  <c r="M125" i="65"/>
  <c r="O125" i="65"/>
  <c r="P125" i="65" s="1"/>
  <c r="O129" i="65"/>
  <c r="M129" i="65"/>
  <c r="O132" i="65"/>
  <c r="M132" i="65"/>
  <c r="M133" i="65"/>
  <c r="O133" i="65"/>
  <c r="O137" i="65"/>
  <c r="M137" i="65"/>
  <c r="P137" i="65" s="1"/>
  <c r="O140" i="65"/>
  <c r="M140" i="65"/>
  <c r="M141" i="65"/>
  <c r="O141" i="65"/>
  <c r="O148" i="65"/>
  <c r="M148" i="65"/>
  <c r="P148" i="65" s="1"/>
  <c r="M149" i="65"/>
  <c r="O149" i="65"/>
  <c r="O156" i="65"/>
  <c r="M156" i="65"/>
  <c r="M157" i="65"/>
  <c r="O157" i="65"/>
  <c r="M159" i="65"/>
  <c r="O159" i="65"/>
  <c r="O162" i="65"/>
  <c r="M162" i="65"/>
  <c r="P162" i="65" s="1"/>
  <c r="M165" i="65"/>
  <c r="O165" i="65"/>
  <c r="M167" i="65"/>
  <c r="O167" i="65"/>
  <c r="O170" i="65"/>
  <c r="M170" i="65"/>
  <c r="P170" i="65" s="1"/>
  <c r="M172" i="65"/>
  <c r="O172" i="65"/>
  <c r="M173" i="65"/>
  <c r="O173" i="65"/>
  <c r="M175" i="65"/>
  <c r="O175" i="65"/>
  <c r="P175" i="65" s="1"/>
  <c r="O177" i="65"/>
  <c r="M177" i="65"/>
  <c r="P177" i="65" s="1"/>
  <c r="O178" i="65"/>
  <c r="M178" i="65"/>
  <c r="P178" i="65" s="1"/>
  <c r="M180" i="65"/>
  <c r="O180" i="65"/>
  <c r="M181" i="65"/>
  <c r="O181" i="65"/>
  <c r="M183" i="65"/>
  <c r="O183" i="65"/>
  <c r="O185" i="65"/>
  <c r="M185" i="65"/>
  <c r="P185" i="65" s="1"/>
  <c r="O186" i="65"/>
  <c r="M186" i="65"/>
  <c r="M189" i="65"/>
  <c r="O189" i="65"/>
  <c r="O193" i="65"/>
  <c r="M193" i="65"/>
  <c r="P193" i="65" s="1"/>
  <c r="O196" i="65"/>
  <c r="M196" i="65"/>
  <c r="P196" i="65" s="1"/>
  <c r="M199" i="65"/>
  <c r="O199" i="65"/>
  <c r="O202" i="65"/>
  <c r="M202" i="65"/>
  <c r="P202" i="65" s="1"/>
  <c r="M205" i="65"/>
  <c r="O205" i="65"/>
  <c r="O209" i="65"/>
  <c r="M209" i="65"/>
  <c r="P209" i="65" s="1"/>
  <c r="O212" i="65"/>
  <c r="M212" i="65"/>
  <c r="M215" i="65"/>
  <c r="O215" i="65"/>
  <c r="O218" i="65"/>
  <c r="M218" i="65"/>
  <c r="P218" i="65" s="1"/>
  <c r="O226" i="65"/>
  <c r="M226" i="65"/>
  <c r="P226" i="65" s="1"/>
  <c r="M229" i="65"/>
  <c r="O229" i="65"/>
  <c r="O233" i="65"/>
  <c r="M233" i="65"/>
  <c r="P233" i="65" s="1"/>
  <c r="O234" i="65"/>
  <c r="M234" i="65"/>
  <c r="P234" i="65" s="1"/>
  <c r="O236" i="65"/>
  <c r="M236" i="65"/>
  <c r="P236" i="65" s="1"/>
  <c r="M237" i="65"/>
  <c r="O237" i="65"/>
  <c r="M239" i="65"/>
  <c r="O239" i="65"/>
  <c r="P239" i="65" s="1"/>
  <c r="O241" i="65"/>
  <c r="M241" i="65"/>
  <c r="P241" i="65" s="1"/>
  <c r="O242" i="65"/>
  <c r="M242" i="65"/>
  <c r="P242" i="65" s="1"/>
  <c r="O244" i="65"/>
  <c r="M244" i="65"/>
  <c r="M247" i="65"/>
  <c r="O247" i="65"/>
  <c r="O250" i="65"/>
  <c r="M250" i="65"/>
  <c r="P250" i="65" s="1"/>
  <c r="M255" i="65"/>
  <c r="O255" i="65"/>
  <c r="O258" i="65"/>
  <c r="M258" i="65"/>
  <c r="M20" i="66"/>
  <c r="O20" i="66"/>
  <c r="M28" i="66"/>
  <c r="O28" i="66"/>
  <c r="M36" i="66"/>
  <c r="O36" i="66"/>
  <c r="M44" i="66"/>
  <c r="O44" i="66"/>
  <c r="M52" i="66"/>
  <c r="O52" i="66"/>
  <c r="M60" i="66"/>
  <c r="O60" i="66"/>
  <c r="M68" i="66"/>
  <c r="O68" i="66"/>
  <c r="M76" i="66"/>
  <c r="O76" i="66"/>
  <c r="M84" i="66"/>
  <c r="O84" i="66"/>
  <c r="M92" i="66"/>
  <c r="O92" i="66"/>
  <c r="O94" i="66"/>
  <c r="M94" i="66"/>
  <c r="M99" i="66"/>
  <c r="O99" i="66"/>
  <c r="M101" i="66"/>
  <c r="O101" i="66"/>
  <c r="M107" i="66"/>
  <c r="O107" i="66"/>
  <c r="O111" i="66"/>
  <c r="M111" i="66"/>
  <c r="P111" i="66" s="1"/>
  <c r="M115" i="66"/>
  <c r="O115" i="66"/>
  <c r="O119" i="66"/>
  <c r="M119" i="66"/>
  <c r="O122" i="66"/>
  <c r="M122" i="66"/>
  <c r="M123" i="66"/>
  <c r="O123" i="66"/>
  <c r="O130" i="66"/>
  <c r="M130" i="66"/>
  <c r="M131" i="66"/>
  <c r="O131" i="66"/>
  <c r="O138" i="66"/>
  <c r="M138" i="66"/>
  <c r="M139" i="66"/>
  <c r="O139" i="66"/>
  <c r="M147" i="66"/>
  <c r="O147" i="66"/>
  <c r="M149" i="66"/>
  <c r="O149" i="66"/>
  <c r="P149" i="66" s="1"/>
  <c r="O152" i="66"/>
  <c r="M152" i="66"/>
  <c r="M155" i="66"/>
  <c r="O155" i="66"/>
  <c r="M157" i="66"/>
  <c r="O157" i="66"/>
  <c r="O159" i="66"/>
  <c r="M159" i="66"/>
  <c r="M163" i="66"/>
  <c r="O163" i="66"/>
  <c r="M165" i="66"/>
  <c r="O165" i="66"/>
  <c r="P165" i="66" s="1"/>
  <c r="O167" i="66"/>
  <c r="M167" i="66"/>
  <c r="O170" i="66"/>
  <c r="M170" i="66"/>
  <c r="M171" i="66"/>
  <c r="O171" i="66"/>
  <c r="M173" i="66"/>
  <c r="O173" i="66"/>
  <c r="O175" i="66"/>
  <c r="M175" i="66"/>
  <c r="O178" i="66"/>
  <c r="M178" i="66"/>
  <c r="M179" i="66"/>
  <c r="O179" i="66"/>
  <c r="M181" i="66"/>
  <c r="O181" i="66"/>
  <c r="O186" i="66"/>
  <c r="M186" i="66"/>
  <c r="M187" i="66"/>
  <c r="O187" i="66"/>
  <c r="M189" i="66"/>
  <c r="O189" i="66"/>
  <c r="O191" i="66"/>
  <c r="M191" i="66"/>
  <c r="P191" i="66" s="1"/>
  <c r="M195" i="66"/>
  <c r="O195" i="66"/>
  <c r="M197" i="66"/>
  <c r="O197" i="66"/>
  <c r="O199" i="66"/>
  <c r="M199" i="66"/>
  <c r="M203" i="66"/>
  <c r="O203" i="66"/>
  <c r="M205" i="66"/>
  <c r="O205" i="66"/>
  <c r="M210" i="66"/>
  <c r="O210" i="66"/>
  <c r="M211" i="66"/>
  <c r="O211" i="66"/>
  <c r="M213" i="66"/>
  <c r="O213" i="66"/>
  <c r="P213" i="66" s="1"/>
  <c r="M219" i="66"/>
  <c r="O219" i="66"/>
  <c r="M221" i="66"/>
  <c r="O221" i="66"/>
  <c r="P221" i="66" s="1"/>
  <c r="O223" i="66"/>
  <c r="M223" i="66"/>
  <c r="P223" i="66" s="1"/>
  <c r="O229" i="66"/>
  <c r="M229" i="66"/>
  <c r="O231" i="66"/>
  <c r="M231" i="66"/>
  <c r="O234" i="66"/>
  <c r="M234" i="66"/>
  <c r="M237" i="66"/>
  <c r="O237" i="66"/>
  <c r="P237" i="66" s="1"/>
  <c r="O242" i="66"/>
  <c r="M242" i="66"/>
  <c r="P242" i="66" s="1"/>
  <c r="O245" i="66"/>
  <c r="M245" i="66"/>
  <c r="O250" i="66"/>
  <c r="M250" i="66"/>
  <c r="M253" i="66"/>
  <c r="O253" i="66"/>
  <c r="O255" i="66"/>
  <c r="M255" i="66"/>
  <c r="P255" i="66" s="1"/>
  <c r="O258" i="66"/>
  <c r="M258" i="66"/>
  <c r="M16" i="67"/>
  <c r="O16" i="67"/>
  <c r="O17" i="67"/>
  <c r="M17" i="67"/>
  <c r="M24" i="67"/>
  <c r="O24" i="67"/>
  <c r="O25" i="67"/>
  <c r="M25" i="67"/>
  <c r="M32" i="67"/>
  <c r="O32" i="67"/>
  <c r="O33" i="67"/>
  <c r="M33" i="67"/>
  <c r="P33" i="67" s="1"/>
  <c r="M40" i="67"/>
  <c r="O40" i="67"/>
  <c r="O41" i="67"/>
  <c r="M41" i="67"/>
  <c r="M48" i="67"/>
  <c r="O48" i="67"/>
  <c r="O49" i="67"/>
  <c r="M49" i="67"/>
  <c r="P49" i="67" s="1"/>
  <c r="M56" i="67"/>
  <c r="O56" i="67"/>
  <c r="O57" i="67"/>
  <c r="M57" i="67"/>
  <c r="M64" i="67"/>
  <c r="O64" i="67"/>
  <c r="O65" i="67"/>
  <c r="M65" i="67"/>
  <c r="P65" i="67" s="1"/>
  <c r="M72" i="67"/>
  <c r="O72" i="67"/>
  <c r="O73" i="67"/>
  <c r="M73" i="67"/>
  <c r="M80" i="67"/>
  <c r="O80" i="67"/>
  <c r="O81" i="67"/>
  <c r="M81" i="67"/>
  <c r="M88" i="67"/>
  <c r="O88" i="67"/>
  <c r="O89" i="67"/>
  <c r="M89" i="67"/>
  <c r="O94" i="67"/>
  <c r="M94" i="67"/>
  <c r="M96" i="67"/>
  <c r="O96" i="67"/>
  <c r="O100" i="67"/>
  <c r="M100" i="67"/>
  <c r="O101" i="67"/>
  <c r="M101" i="67"/>
  <c r="O102" i="67"/>
  <c r="M102" i="67"/>
  <c r="M104" i="67"/>
  <c r="O104" i="67"/>
  <c r="O108" i="67"/>
  <c r="M108" i="67"/>
  <c r="M112" i="67"/>
  <c r="O112" i="67"/>
  <c r="O114" i="67"/>
  <c r="M114" i="67"/>
  <c r="O116" i="67"/>
  <c r="M116" i="67"/>
  <c r="P116" i="67" s="1"/>
  <c r="M117" i="67"/>
  <c r="O117" i="67"/>
  <c r="O122" i="67"/>
  <c r="M122" i="67"/>
  <c r="O124" i="67"/>
  <c r="M124" i="67"/>
  <c r="O125" i="67"/>
  <c r="M125" i="67"/>
  <c r="P125" i="67" s="1"/>
  <c r="M127" i="67"/>
  <c r="O127" i="67"/>
  <c r="O130" i="67"/>
  <c r="M130" i="67"/>
  <c r="O133" i="67"/>
  <c r="M133" i="67"/>
  <c r="O138" i="67"/>
  <c r="M138" i="67"/>
  <c r="P138" i="67" s="1"/>
  <c r="O140" i="67"/>
  <c r="M140" i="67"/>
  <c r="O141" i="67"/>
  <c r="M141" i="67"/>
  <c r="M143" i="67"/>
  <c r="O143" i="67"/>
  <c r="O146" i="67"/>
  <c r="M146" i="67"/>
  <c r="M149" i="67"/>
  <c r="O149" i="67"/>
  <c r="M151" i="67"/>
  <c r="O151" i="67"/>
  <c r="O154" i="67"/>
  <c r="M154" i="67"/>
  <c r="O156" i="67"/>
  <c r="M156" i="67"/>
  <c r="P156" i="67" s="1"/>
  <c r="M159" i="67"/>
  <c r="O159" i="67"/>
  <c r="O162" i="67"/>
  <c r="M162" i="67"/>
  <c r="O164" i="67"/>
  <c r="M164" i="67"/>
  <c r="M167" i="67"/>
  <c r="O167" i="67"/>
  <c r="P167" i="67" s="1"/>
  <c r="O170" i="67"/>
  <c r="M170" i="67"/>
  <c r="P170" i="67" s="1"/>
  <c r="O172" i="67"/>
  <c r="M172" i="67"/>
  <c r="M175" i="67"/>
  <c r="O175" i="67"/>
  <c r="O178" i="67"/>
  <c r="M178" i="67"/>
  <c r="P178" i="67" s="1"/>
  <c r="O180" i="67"/>
  <c r="M180" i="67"/>
  <c r="P180" i="67" s="1"/>
  <c r="M183" i="67"/>
  <c r="O183" i="67"/>
  <c r="O186" i="67"/>
  <c r="M186" i="67"/>
  <c r="O188" i="67"/>
  <c r="M188" i="67"/>
  <c r="P188" i="67" s="1"/>
  <c r="O189" i="67"/>
  <c r="M189" i="67"/>
  <c r="P189" i="67" s="1"/>
  <c r="M191" i="67"/>
  <c r="O191" i="67"/>
  <c r="O194" i="67"/>
  <c r="M194" i="67"/>
  <c r="O197" i="67"/>
  <c r="M197" i="67"/>
  <c r="P197" i="67" s="1"/>
  <c r="M199" i="67"/>
  <c r="O199" i="67"/>
  <c r="O202" i="67"/>
  <c r="M202" i="67"/>
  <c r="M207" i="67"/>
  <c r="O207" i="67"/>
  <c r="O210" i="67"/>
  <c r="M210" i="67"/>
  <c r="M215" i="67"/>
  <c r="O215" i="67"/>
  <c r="O218" i="67"/>
  <c r="M218" i="67"/>
  <c r="M223" i="67"/>
  <c r="O223" i="67"/>
  <c r="O226" i="67"/>
  <c r="M226" i="67"/>
  <c r="M231" i="67"/>
  <c r="O231" i="67"/>
  <c r="O234" i="67"/>
  <c r="M234" i="67"/>
  <c r="M239" i="67"/>
  <c r="O239" i="67"/>
  <c r="O242" i="67"/>
  <c r="M242" i="67"/>
  <c r="M247" i="67"/>
  <c r="O247" i="67"/>
  <c r="O250" i="67"/>
  <c r="M250" i="67"/>
  <c r="O252" i="67"/>
  <c r="M252" i="67"/>
  <c r="P252" i="67" s="1"/>
  <c r="M255" i="67"/>
  <c r="O255" i="67"/>
  <c r="O258" i="67"/>
  <c r="M258" i="67"/>
  <c r="O260" i="67"/>
  <c r="M260" i="67"/>
  <c r="O14" i="68"/>
  <c r="M14" i="68"/>
  <c r="P14" i="68" s="1"/>
  <c r="O17" i="68"/>
  <c r="M17" i="68"/>
  <c r="P17" i="68" s="1"/>
  <c r="O22" i="68"/>
  <c r="M22" i="68"/>
  <c r="P22" i="68" s="1"/>
  <c r="O25" i="68"/>
  <c r="M25" i="68"/>
  <c r="O30" i="68"/>
  <c r="M30" i="68"/>
  <c r="P30" i="68" s="1"/>
  <c r="O33" i="68"/>
  <c r="M33" i="68"/>
  <c r="P33" i="68" s="1"/>
  <c r="O38" i="68"/>
  <c r="M38" i="68"/>
  <c r="P38" i="68" s="1"/>
  <c r="O41" i="68"/>
  <c r="M41" i="68"/>
  <c r="O46" i="68"/>
  <c r="M46" i="68"/>
  <c r="O54" i="68"/>
  <c r="M54" i="68"/>
  <c r="P54" i="68" s="1"/>
  <c r="O62" i="68"/>
  <c r="M62" i="68"/>
  <c r="P62" i="68" s="1"/>
  <c r="O70" i="68"/>
  <c r="M70" i="68"/>
  <c r="O78" i="68"/>
  <c r="M78" i="68"/>
  <c r="O86" i="68"/>
  <c r="M86" i="68"/>
  <c r="P86" i="68" s="1"/>
  <c r="O94" i="68"/>
  <c r="M94" i="68"/>
  <c r="P94" i="68" s="1"/>
  <c r="O98" i="68"/>
  <c r="M98" i="68"/>
  <c r="O100" i="68"/>
  <c r="M100" i="68"/>
  <c r="M101" i="68"/>
  <c r="O101" i="68"/>
  <c r="M109" i="68"/>
  <c r="O109" i="68"/>
  <c r="O114" i="68"/>
  <c r="M114" i="68"/>
  <c r="O116" i="68"/>
  <c r="M116" i="68"/>
  <c r="P116" i="68" s="1"/>
  <c r="M117" i="68"/>
  <c r="O117" i="68"/>
  <c r="M125" i="68"/>
  <c r="O125" i="68"/>
  <c r="P125" i="68" s="1"/>
  <c r="M127" i="68"/>
  <c r="O127" i="68"/>
  <c r="M133" i="68"/>
  <c r="O133" i="68"/>
  <c r="O140" i="68"/>
  <c r="M140" i="68"/>
  <c r="P140" i="68" s="1"/>
  <c r="M141" i="68"/>
  <c r="O141" i="68"/>
  <c r="O146" i="68"/>
  <c r="M146" i="68"/>
  <c r="O148" i="68"/>
  <c r="M148" i="68"/>
  <c r="P148" i="68" s="1"/>
  <c r="M149" i="68"/>
  <c r="O149" i="68"/>
  <c r="M151" i="68"/>
  <c r="O151" i="68"/>
  <c r="P151" i="68" s="1"/>
  <c r="M157" i="68"/>
  <c r="O157" i="68"/>
  <c r="M159" i="68"/>
  <c r="O159" i="68"/>
  <c r="M165" i="68"/>
  <c r="O165" i="68"/>
  <c r="O170" i="68"/>
  <c r="M170" i="68"/>
  <c r="P170" i="68" s="1"/>
  <c r="M173" i="68"/>
  <c r="O173" i="68"/>
  <c r="O178" i="68"/>
  <c r="M178" i="68"/>
  <c r="P178" i="68" s="1"/>
  <c r="O180" i="68"/>
  <c r="M180" i="68"/>
  <c r="P180" i="68" s="1"/>
  <c r="M181" i="68"/>
  <c r="O181" i="68"/>
  <c r="P181" i="68" s="1"/>
  <c r="M189" i="68"/>
  <c r="O189" i="68"/>
  <c r="M191" i="68"/>
  <c r="O191" i="68"/>
  <c r="M197" i="68"/>
  <c r="O197" i="68"/>
  <c r="O204" i="68"/>
  <c r="M204" i="68"/>
  <c r="P204" i="68" s="1"/>
  <c r="M205" i="68"/>
  <c r="O205" i="68"/>
  <c r="O210" i="68"/>
  <c r="M210" i="68"/>
  <c r="P210" i="68" s="1"/>
  <c r="O212" i="68"/>
  <c r="M212" i="68"/>
  <c r="P212" i="68" s="1"/>
  <c r="M213" i="68"/>
  <c r="O213" i="68"/>
  <c r="M215" i="68"/>
  <c r="O215" i="68"/>
  <c r="M221" i="68"/>
  <c r="O221" i="68"/>
  <c r="M223" i="68"/>
  <c r="O223" i="68"/>
  <c r="M229" i="68"/>
  <c r="O229" i="68"/>
  <c r="O234" i="68"/>
  <c r="M234" i="68"/>
  <c r="M237" i="68"/>
  <c r="O237" i="68"/>
  <c r="M239" i="68"/>
  <c r="O239" i="68"/>
  <c r="O242" i="68"/>
  <c r="M242" i="68"/>
  <c r="P242" i="68" s="1"/>
  <c r="O244" i="68"/>
  <c r="M244" i="68"/>
  <c r="M245" i="68"/>
  <c r="O245" i="68"/>
  <c r="M253" i="68"/>
  <c r="O253" i="68"/>
  <c r="M255" i="68"/>
  <c r="O255" i="68"/>
  <c r="P255" i="68" s="1"/>
  <c r="O258" i="68"/>
  <c r="M258" i="68"/>
  <c r="M261" i="68"/>
  <c r="O261" i="68"/>
  <c r="M15" i="69"/>
  <c r="O15" i="69"/>
  <c r="M23" i="69"/>
  <c r="O23" i="69"/>
  <c r="M31" i="69"/>
  <c r="O31" i="69"/>
  <c r="M39" i="69"/>
  <c r="O39" i="69"/>
  <c r="M47" i="69"/>
  <c r="O47" i="69"/>
  <c r="M55" i="69"/>
  <c r="O55" i="69"/>
  <c r="M63" i="69"/>
  <c r="O63" i="69"/>
  <c r="M71" i="69"/>
  <c r="O71" i="69"/>
  <c r="M79" i="69"/>
  <c r="O79" i="69"/>
  <c r="M87" i="69"/>
  <c r="O87" i="69"/>
  <c r="O98" i="69"/>
  <c r="M98" i="69"/>
  <c r="O99" i="69"/>
  <c r="M99" i="69"/>
  <c r="P99" i="69" s="1"/>
  <c r="M101" i="69"/>
  <c r="O101" i="69"/>
  <c r="O103" i="69"/>
  <c r="M103" i="69"/>
  <c r="P103" i="69" s="1"/>
  <c r="O106" i="69"/>
  <c r="M106" i="69"/>
  <c r="O111" i="69"/>
  <c r="M111" i="69"/>
  <c r="P111" i="69" s="1"/>
  <c r="O114" i="69"/>
  <c r="M114" i="69"/>
  <c r="P114" i="69" s="1"/>
  <c r="O119" i="69"/>
  <c r="M119" i="69"/>
  <c r="P119" i="69" s="1"/>
  <c r="O121" i="69"/>
  <c r="M121" i="69"/>
  <c r="O122" i="69"/>
  <c r="M122" i="69"/>
  <c r="P122" i="69" s="1"/>
  <c r="O129" i="69"/>
  <c r="M129" i="69"/>
  <c r="P129" i="69" s="1"/>
  <c r="M130" i="69"/>
  <c r="O130" i="69"/>
  <c r="O137" i="69"/>
  <c r="M137" i="69"/>
  <c r="O146" i="69"/>
  <c r="M146" i="69"/>
  <c r="P146" i="69" s="1"/>
  <c r="O153" i="69"/>
  <c r="M153" i="69"/>
  <c r="P153" i="69" s="1"/>
  <c r="O154" i="69"/>
  <c r="M154" i="69"/>
  <c r="P154" i="69" s="1"/>
  <c r="O159" i="69"/>
  <c r="M159" i="69"/>
  <c r="O162" i="69"/>
  <c r="M162" i="69"/>
  <c r="P162" i="69" s="1"/>
  <c r="M165" i="69"/>
  <c r="O165" i="69"/>
  <c r="P165" i="69" s="1"/>
  <c r="O169" i="69"/>
  <c r="M169" i="69"/>
  <c r="P169" i="69" s="1"/>
  <c r="O170" i="69"/>
  <c r="M170" i="69"/>
  <c r="M173" i="69"/>
  <c r="O173" i="69"/>
  <c r="P173" i="69" s="1"/>
  <c r="O175" i="69"/>
  <c r="M175" i="69"/>
  <c r="P175" i="69" s="1"/>
  <c r="O177" i="69"/>
  <c r="M177" i="69"/>
  <c r="P177" i="69" s="1"/>
  <c r="O178" i="69"/>
  <c r="M178" i="69"/>
  <c r="O183" i="69"/>
  <c r="M183" i="69"/>
  <c r="P183" i="69" s="1"/>
  <c r="O185" i="69"/>
  <c r="M185" i="69"/>
  <c r="P185" i="69" s="1"/>
  <c r="O186" i="69"/>
  <c r="M186" i="69"/>
  <c r="P186" i="69" s="1"/>
  <c r="O191" i="69"/>
  <c r="M191" i="69"/>
  <c r="O194" i="69"/>
  <c r="M194" i="69"/>
  <c r="P194" i="69" s="1"/>
  <c r="O202" i="69"/>
  <c r="M202" i="69"/>
  <c r="P202" i="69" s="1"/>
  <c r="O210" i="69"/>
  <c r="M210" i="69"/>
  <c r="P210" i="69" s="1"/>
  <c r="O218" i="69"/>
  <c r="M218" i="69"/>
  <c r="M221" i="69"/>
  <c r="O221" i="69"/>
  <c r="O226" i="69"/>
  <c r="M226" i="69"/>
  <c r="P226" i="69" s="1"/>
  <c r="M229" i="69"/>
  <c r="O229" i="69"/>
  <c r="P229" i="69" s="1"/>
  <c r="O233" i="69"/>
  <c r="M233" i="69"/>
  <c r="O234" i="69"/>
  <c r="M234" i="69"/>
  <c r="P234" i="69" s="1"/>
  <c r="M237" i="69"/>
  <c r="O237" i="69"/>
  <c r="P237" i="69" s="1"/>
  <c r="O239" i="69"/>
  <c r="M239" i="69"/>
  <c r="P239" i="69" s="1"/>
  <c r="O241" i="69"/>
  <c r="M241" i="69"/>
  <c r="O242" i="69"/>
  <c r="M242" i="69"/>
  <c r="P242" i="69" s="1"/>
  <c r="O247" i="69"/>
  <c r="M247" i="69"/>
  <c r="P247" i="69" s="1"/>
  <c r="O249" i="69"/>
  <c r="M249" i="69"/>
  <c r="P249" i="69" s="1"/>
  <c r="O250" i="69"/>
  <c r="M250" i="69"/>
  <c r="O255" i="69"/>
  <c r="M255" i="69"/>
  <c r="P255" i="69" s="1"/>
  <c r="O258" i="69"/>
  <c r="M258" i="69"/>
  <c r="P258" i="69" s="1"/>
  <c r="M261" i="69"/>
  <c r="O261" i="69"/>
  <c r="M20" i="69"/>
  <c r="O20" i="69"/>
  <c r="M36" i="69"/>
  <c r="O36" i="69"/>
  <c r="M52" i="69"/>
  <c r="O52" i="69"/>
  <c r="M68" i="69"/>
  <c r="O68" i="69"/>
  <c r="M84" i="69"/>
  <c r="O84" i="69"/>
  <c r="M108" i="69"/>
  <c r="O108" i="69"/>
  <c r="M196" i="69"/>
  <c r="O196" i="69"/>
  <c r="O51" i="69"/>
  <c r="M51" i="69"/>
  <c r="P51" i="69" s="1"/>
  <c r="O21" i="69"/>
  <c r="M21" i="69"/>
  <c r="O37" i="69"/>
  <c r="M37" i="69"/>
  <c r="P37" i="69" s="1"/>
  <c r="O53" i="69"/>
  <c r="M53" i="69"/>
  <c r="P53" i="69" s="1"/>
  <c r="O69" i="69"/>
  <c r="M69" i="69"/>
  <c r="P69" i="69" s="1"/>
  <c r="O85" i="69"/>
  <c r="M85" i="69"/>
  <c r="O19" i="69"/>
  <c r="M19" i="69"/>
  <c r="O67" i="69"/>
  <c r="M67" i="69"/>
  <c r="O22" i="69"/>
  <c r="M22" i="69"/>
  <c r="P22" i="69" s="1"/>
  <c r="O26" i="69"/>
  <c r="M26" i="69"/>
  <c r="O38" i="69"/>
  <c r="M38" i="69"/>
  <c r="P38" i="69" s="1"/>
  <c r="O42" i="69"/>
  <c r="M42" i="69"/>
  <c r="P42" i="69" s="1"/>
  <c r="O54" i="69"/>
  <c r="M54" i="69"/>
  <c r="P54" i="69" s="1"/>
  <c r="O58" i="69"/>
  <c r="M58" i="69"/>
  <c r="O70" i="69"/>
  <c r="M70" i="69"/>
  <c r="P70" i="69" s="1"/>
  <c r="O74" i="69"/>
  <c r="M74" i="69"/>
  <c r="P74" i="69" s="1"/>
  <c r="O86" i="69"/>
  <c r="M86" i="69"/>
  <c r="P86" i="69" s="1"/>
  <c r="O90" i="69"/>
  <c r="M90" i="69"/>
  <c r="M100" i="69"/>
  <c r="O100" i="69"/>
  <c r="M132" i="69"/>
  <c r="O132" i="69"/>
  <c r="M188" i="69"/>
  <c r="O188" i="69"/>
  <c r="O27" i="69"/>
  <c r="M27" i="69"/>
  <c r="O43" i="69"/>
  <c r="M43" i="69"/>
  <c r="P43" i="69" s="1"/>
  <c r="O59" i="69"/>
  <c r="M59" i="69"/>
  <c r="P59" i="69" s="1"/>
  <c r="O75" i="69"/>
  <c r="M75" i="69"/>
  <c r="P75" i="69" s="1"/>
  <c r="O91" i="69"/>
  <c r="M91" i="69"/>
  <c r="M172" i="69"/>
  <c r="O172" i="69"/>
  <c r="M180" i="69"/>
  <c r="O180" i="69"/>
  <c r="O28" i="69"/>
  <c r="M28" i="69"/>
  <c r="P28" i="69" s="1"/>
  <c r="M44" i="69"/>
  <c r="O44" i="69"/>
  <c r="M60" i="69"/>
  <c r="O60" i="69"/>
  <c r="M76" i="69"/>
  <c r="O76" i="69"/>
  <c r="M92" i="69"/>
  <c r="O92" i="69"/>
  <c r="M156" i="69"/>
  <c r="O156" i="69"/>
  <c r="O260" i="69"/>
  <c r="M260" i="69"/>
  <c r="P260" i="69" s="1"/>
  <c r="O35" i="69"/>
  <c r="M35" i="69"/>
  <c r="M236" i="69"/>
  <c r="O236" i="69"/>
  <c r="O13" i="69"/>
  <c r="O29" i="69"/>
  <c r="M29" i="69"/>
  <c r="O45" i="69"/>
  <c r="M45" i="69"/>
  <c r="O61" i="69"/>
  <c r="M61" i="69"/>
  <c r="P61" i="69" s="1"/>
  <c r="O77" i="69"/>
  <c r="M77" i="69"/>
  <c r="O93" i="69"/>
  <c r="M93" i="69"/>
  <c r="P93" i="69" s="1"/>
  <c r="M124" i="69"/>
  <c r="O124" i="69"/>
  <c r="M148" i="69"/>
  <c r="O148" i="69"/>
  <c r="M204" i="69"/>
  <c r="O204" i="69"/>
  <c r="O83" i="69"/>
  <c r="M83" i="69"/>
  <c r="P83" i="69" s="1"/>
  <c r="M244" i="69"/>
  <c r="O244" i="69"/>
  <c r="O14" i="69"/>
  <c r="M14" i="69"/>
  <c r="P14" i="69" s="1"/>
  <c r="O18" i="69"/>
  <c r="M18" i="69"/>
  <c r="O30" i="69"/>
  <c r="M30" i="69"/>
  <c r="P30" i="69" s="1"/>
  <c r="O34" i="69"/>
  <c r="M34" i="69"/>
  <c r="P34" i="69" s="1"/>
  <c r="O46" i="69"/>
  <c r="M46" i="69"/>
  <c r="P46" i="69" s="1"/>
  <c r="O50" i="69"/>
  <c r="M50" i="69"/>
  <c r="O62" i="69"/>
  <c r="M62" i="69"/>
  <c r="P62" i="69" s="1"/>
  <c r="O66" i="69"/>
  <c r="M66" i="69"/>
  <c r="P66" i="69" s="1"/>
  <c r="O78" i="69"/>
  <c r="M78" i="69"/>
  <c r="P78" i="69" s="1"/>
  <c r="O82" i="69"/>
  <c r="M82" i="69"/>
  <c r="M116" i="69"/>
  <c r="O116" i="69"/>
  <c r="M252" i="69"/>
  <c r="O252" i="69"/>
  <c r="M25" i="69"/>
  <c r="P25" i="69" s="1"/>
  <c r="M41" i="69"/>
  <c r="P41" i="69" s="1"/>
  <c r="M65" i="69"/>
  <c r="P65" i="69" s="1"/>
  <c r="M73" i="69"/>
  <c r="P73" i="69" s="1"/>
  <c r="M81" i="69"/>
  <c r="P81" i="69" s="1"/>
  <c r="M89" i="69"/>
  <c r="P89" i="69" s="1"/>
  <c r="M113" i="69"/>
  <c r="P113" i="69" s="1"/>
  <c r="O141" i="69"/>
  <c r="P141" i="69" s="1"/>
  <c r="M161" i="69"/>
  <c r="P161" i="69" s="1"/>
  <c r="O164" i="69"/>
  <c r="P164" i="69" s="1"/>
  <c r="M167" i="69"/>
  <c r="P167" i="69" s="1"/>
  <c r="O213" i="69"/>
  <c r="P213" i="69" s="1"/>
  <c r="O216" i="69"/>
  <c r="M216" i="69"/>
  <c r="O219" i="69"/>
  <c r="M219" i="69"/>
  <c r="O222" i="69"/>
  <c r="M222" i="69"/>
  <c r="M225" i="69"/>
  <c r="P225" i="69" s="1"/>
  <c r="O228" i="69"/>
  <c r="M231" i="69"/>
  <c r="P231" i="69" s="1"/>
  <c r="P228" i="69"/>
  <c r="O243" i="69"/>
  <c r="M243" i="69"/>
  <c r="M33" i="69"/>
  <c r="P33" i="69" s="1"/>
  <c r="O17" i="69"/>
  <c r="P17" i="69" s="1"/>
  <c r="O49" i="69"/>
  <c r="P49" i="69" s="1"/>
  <c r="O57" i="69"/>
  <c r="P57" i="69" s="1"/>
  <c r="M94" i="69"/>
  <c r="P94" i="69" s="1"/>
  <c r="O96" i="69"/>
  <c r="M96" i="69"/>
  <c r="O117" i="69"/>
  <c r="P117" i="69" s="1"/>
  <c r="O123" i="69"/>
  <c r="M123" i="69"/>
  <c r="O126" i="69"/>
  <c r="M126" i="69"/>
  <c r="M135" i="69"/>
  <c r="P135" i="69" s="1"/>
  <c r="M138" i="69"/>
  <c r="P138" i="69" s="1"/>
  <c r="O147" i="69"/>
  <c r="M147" i="69"/>
  <c r="O150" i="69"/>
  <c r="M150" i="69"/>
  <c r="O189" i="69"/>
  <c r="P189" i="69" s="1"/>
  <c r="O192" i="69"/>
  <c r="M192" i="69"/>
  <c r="O195" i="69"/>
  <c r="M195" i="69"/>
  <c r="O198" i="69"/>
  <c r="M198" i="69"/>
  <c r="M201" i="69"/>
  <c r="P201" i="69" s="1"/>
  <c r="M207" i="69"/>
  <c r="P207" i="69" s="1"/>
  <c r="O253" i="69"/>
  <c r="P253" i="69" s="1"/>
  <c r="O256" i="69"/>
  <c r="M256" i="69"/>
  <c r="O259" i="69"/>
  <c r="M259" i="69"/>
  <c r="O158" i="69"/>
  <c r="M158" i="69"/>
  <c r="P158" i="69" s="1"/>
  <c r="O240" i="69"/>
  <c r="M240" i="69"/>
  <c r="O102" i="69"/>
  <c r="M102" i="69"/>
  <c r="O168" i="69"/>
  <c r="M168" i="69"/>
  <c r="O171" i="69"/>
  <c r="M171" i="69"/>
  <c r="P171" i="69" s="1"/>
  <c r="O174" i="69"/>
  <c r="M174" i="69"/>
  <c r="O232" i="69"/>
  <c r="M232" i="69"/>
  <c r="O235" i="69"/>
  <c r="M235" i="69"/>
  <c r="O238" i="69"/>
  <c r="M238" i="69"/>
  <c r="O110" i="69"/>
  <c r="M110" i="69"/>
  <c r="O179" i="69"/>
  <c r="M179" i="69"/>
  <c r="M16" i="69"/>
  <c r="P16" i="69" s="1"/>
  <c r="M24" i="69"/>
  <c r="P24" i="69" s="1"/>
  <c r="M32" i="69"/>
  <c r="P32" i="69" s="1"/>
  <c r="M40" i="69"/>
  <c r="P40" i="69" s="1"/>
  <c r="M48" i="69"/>
  <c r="P48" i="69" s="1"/>
  <c r="M56" i="69"/>
  <c r="P56" i="69" s="1"/>
  <c r="M64" i="69"/>
  <c r="P64" i="69" s="1"/>
  <c r="M72" i="69"/>
  <c r="P72" i="69" s="1"/>
  <c r="M80" i="69"/>
  <c r="P80" i="69" s="1"/>
  <c r="M88" i="69"/>
  <c r="P88" i="69" s="1"/>
  <c r="M105" i="69"/>
  <c r="P105" i="69" s="1"/>
  <c r="O133" i="69"/>
  <c r="P133" i="69" s="1"/>
  <c r="O139" i="69"/>
  <c r="M139" i="69"/>
  <c r="O142" i="69"/>
  <c r="M142" i="69"/>
  <c r="O205" i="69"/>
  <c r="P205" i="69" s="1"/>
  <c r="O208" i="69"/>
  <c r="M208" i="69"/>
  <c r="P208" i="69" s="1"/>
  <c r="O211" i="69"/>
  <c r="M211" i="69"/>
  <c r="O214" i="69"/>
  <c r="M214" i="69"/>
  <c r="P214" i="69" s="1"/>
  <c r="M217" i="69"/>
  <c r="P217" i="69" s="1"/>
  <c r="O220" i="69"/>
  <c r="P220" i="69" s="1"/>
  <c r="M223" i="69"/>
  <c r="P223" i="69" s="1"/>
  <c r="M97" i="69"/>
  <c r="P97" i="69" s="1"/>
  <c r="O109" i="69"/>
  <c r="P109" i="69" s="1"/>
  <c r="O115" i="69"/>
  <c r="M115" i="69"/>
  <c r="O118" i="69"/>
  <c r="M118" i="69"/>
  <c r="M127" i="69"/>
  <c r="P127" i="69" s="1"/>
  <c r="M145" i="69"/>
  <c r="P145" i="69" s="1"/>
  <c r="M151" i="69"/>
  <c r="P151" i="69" s="1"/>
  <c r="O157" i="69"/>
  <c r="P157" i="69" s="1"/>
  <c r="O181" i="69"/>
  <c r="P181" i="69" s="1"/>
  <c r="O184" i="69"/>
  <c r="M184" i="69"/>
  <c r="P184" i="69" s="1"/>
  <c r="O187" i="69"/>
  <c r="M187" i="69"/>
  <c r="P187" i="69" s="1"/>
  <c r="O190" i="69"/>
  <c r="M190" i="69"/>
  <c r="P190" i="69" s="1"/>
  <c r="M193" i="69"/>
  <c r="P193" i="69" s="1"/>
  <c r="M199" i="69"/>
  <c r="P199" i="69" s="1"/>
  <c r="O245" i="69"/>
  <c r="P245" i="69" s="1"/>
  <c r="O248" i="69"/>
  <c r="M248" i="69"/>
  <c r="P248" i="69" s="1"/>
  <c r="O251" i="69"/>
  <c r="M251" i="69"/>
  <c r="P251" i="69" s="1"/>
  <c r="O254" i="69"/>
  <c r="M254" i="69"/>
  <c r="M257" i="69"/>
  <c r="P257" i="69" s="1"/>
  <c r="O176" i="69"/>
  <c r="M176" i="69"/>
  <c r="P176" i="69" s="1"/>
  <c r="O163" i="69"/>
  <c r="M163" i="69"/>
  <c r="O166" i="69"/>
  <c r="M166" i="69"/>
  <c r="O224" i="69"/>
  <c r="M224" i="69"/>
  <c r="O227" i="69"/>
  <c r="M227" i="69"/>
  <c r="O230" i="69"/>
  <c r="M230" i="69"/>
  <c r="O107" i="69"/>
  <c r="M107" i="69"/>
  <c r="O155" i="69"/>
  <c r="M155" i="69"/>
  <c r="O182" i="69"/>
  <c r="M182" i="69"/>
  <c r="O246" i="69"/>
  <c r="M246" i="69"/>
  <c r="M95" i="69"/>
  <c r="P95" i="69" s="1"/>
  <c r="O125" i="69"/>
  <c r="P125" i="69" s="1"/>
  <c r="O131" i="69"/>
  <c r="M131" i="69"/>
  <c r="O134" i="69"/>
  <c r="M134" i="69"/>
  <c r="O140" i="69"/>
  <c r="P140" i="69" s="1"/>
  <c r="M143" i="69"/>
  <c r="P143" i="69" s="1"/>
  <c r="O149" i="69"/>
  <c r="P149" i="69" s="1"/>
  <c r="O197" i="69"/>
  <c r="P197" i="69" s="1"/>
  <c r="O200" i="69"/>
  <c r="M200" i="69"/>
  <c r="O203" i="69"/>
  <c r="M203" i="69"/>
  <c r="O206" i="69"/>
  <c r="M206" i="69"/>
  <c r="M209" i="69"/>
  <c r="P209" i="69" s="1"/>
  <c r="O212" i="69"/>
  <c r="P212" i="69" s="1"/>
  <c r="M215" i="69"/>
  <c r="P215" i="69" s="1"/>
  <c r="M262" i="69"/>
  <c r="P262" i="69" s="1"/>
  <c r="M104" i="69"/>
  <c r="P104" i="69" s="1"/>
  <c r="M112" i="69"/>
  <c r="P112" i="69" s="1"/>
  <c r="M120" i="69"/>
  <c r="P120" i="69" s="1"/>
  <c r="M128" i="69"/>
  <c r="P128" i="69" s="1"/>
  <c r="M136" i="69"/>
  <c r="P136" i="69" s="1"/>
  <c r="M144" i="69"/>
  <c r="P144" i="69" s="1"/>
  <c r="M152" i="69"/>
  <c r="P152" i="69" s="1"/>
  <c r="M160" i="69"/>
  <c r="P160" i="69" s="1"/>
  <c r="O82" i="68"/>
  <c r="M82" i="68"/>
  <c r="P82" i="68" s="1"/>
  <c r="O16" i="68"/>
  <c r="M16" i="68"/>
  <c r="O20" i="68"/>
  <c r="M20" i="68"/>
  <c r="P20" i="68" s="1"/>
  <c r="O29" i="68"/>
  <c r="M29" i="68"/>
  <c r="P29" i="68" s="1"/>
  <c r="O56" i="68"/>
  <c r="M56" i="68"/>
  <c r="P56" i="68" s="1"/>
  <c r="O72" i="68"/>
  <c r="M72" i="68"/>
  <c r="O88" i="68"/>
  <c r="M88" i="68"/>
  <c r="P88" i="68" s="1"/>
  <c r="O102" i="68"/>
  <c r="M102" i="68"/>
  <c r="P102" i="68" s="1"/>
  <c r="O21" i="68"/>
  <c r="M21" i="68"/>
  <c r="P21" i="68" s="1"/>
  <c r="P46" i="68"/>
  <c r="O52" i="68"/>
  <c r="M52" i="68"/>
  <c r="M57" i="68"/>
  <c r="O57" i="68"/>
  <c r="O68" i="68"/>
  <c r="M68" i="68"/>
  <c r="M73" i="68"/>
  <c r="O73" i="68"/>
  <c r="P78" i="68"/>
  <c r="O84" i="68"/>
  <c r="M84" i="68"/>
  <c r="M89" i="68"/>
  <c r="O89" i="68"/>
  <c r="O13" i="68"/>
  <c r="M13" i="68"/>
  <c r="O42" i="68"/>
  <c r="M42" i="68"/>
  <c r="P42" i="68" s="1"/>
  <c r="O53" i="68"/>
  <c r="M53" i="68"/>
  <c r="P53" i="68" s="1"/>
  <c r="O58" i="68"/>
  <c r="M58" i="68"/>
  <c r="P58" i="68" s="1"/>
  <c r="O69" i="68"/>
  <c r="M69" i="68"/>
  <c r="O74" i="68"/>
  <c r="M74" i="68"/>
  <c r="P74" i="68" s="1"/>
  <c r="O85" i="68"/>
  <c r="M85" i="68"/>
  <c r="P85" i="68" s="1"/>
  <c r="O90" i="68"/>
  <c r="M90" i="68"/>
  <c r="P90" i="68" s="1"/>
  <c r="O66" i="68"/>
  <c r="M66" i="68"/>
  <c r="O34" i="68"/>
  <c r="M34" i="68"/>
  <c r="O26" i="68"/>
  <c r="M26" i="68"/>
  <c r="O48" i="68"/>
  <c r="M48" i="68"/>
  <c r="O64" i="68"/>
  <c r="M64" i="68"/>
  <c r="O80" i="68"/>
  <c r="M80" i="68"/>
  <c r="O18" i="68"/>
  <c r="M18" i="68"/>
  <c r="O40" i="68"/>
  <c r="M40" i="68"/>
  <c r="O44" i="68"/>
  <c r="M44" i="68"/>
  <c r="M49" i="68"/>
  <c r="O49" i="68"/>
  <c r="O60" i="68"/>
  <c r="M60" i="68"/>
  <c r="M65" i="68"/>
  <c r="O65" i="68"/>
  <c r="O76" i="68"/>
  <c r="M76" i="68"/>
  <c r="M81" i="68"/>
  <c r="O81" i="68"/>
  <c r="O92" i="68"/>
  <c r="M92" i="68"/>
  <c r="O32" i="68"/>
  <c r="M32" i="68"/>
  <c r="O36" i="68"/>
  <c r="M36" i="68"/>
  <c r="O45" i="68"/>
  <c r="M45" i="68"/>
  <c r="O50" i="68"/>
  <c r="M50" i="68"/>
  <c r="O61" i="68"/>
  <c r="M61" i="68"/>
  <c r="O93" i="68"/>
  <c r="M93" i="68"/>
  <c r="O77" i="68"/>
  <c r="M77" i="68"/>
  <c r="O24" i="68"/>
  <c r="M24" i="68"/>
  <c r="O28" i="68"/>
  <c r="M28" i="68"/>
  <c r="O37" i="68"/>
  <c r="M37" i="68"/>
  <c r="O257" i="68"/>
  <c r="M257" i="68"/>
  <c r="M19" i="68"/>
  <c r="P19" i="68" s="1"/>
  <c r="M27" i="68"/>
  <c r="P27" i="68" s="1"/>
  <c r="M35" i="68"/>
  <c r="P35" i="68" s="1"/>
  <c r="M43" i="68"/>
  <c r="P43" i="68" s="1"/>
  <c r="M51" i="68"/>
  <c r="P51" i="68" s="1"/>
  <c r="M59" i="68"/>
  <c r="P59" i="68" s="1"/>
  <c r="M67" i="68"/>
  <c r="P67" i="68" s="1"/>
  <c r="M75" i="68"/>
  <c r="P75" i="68" s="1"/>
  <c r="M83" i="68"/>
  <c r="P83" i="68" s="1"/>
  <c r="M91" i="68"/>
  <c r="P91" i="68" s="1"/>
  <c r="M96" i="68"/>
  <c r="P96" i="68" s="1"/>
  <c r="M108" i="68"/>
  <c r="P108" i="68" s="1"/>
  <c r="M122" i="68"/>
  <c r="P122" i="68" s="1"/>
  <c r="O126" i="68"/>
  <c r="M126" i="68"/>
  <c r="O137" i="68"/>
  <c r="M137" i="68"/>
  <c r="M156" i="68"/>
  <c r="P156" i="68" s="1"/>
  <c r="O160" i="68"/>
  <c r="M160" i="68"/>
  <c r="O167" i="68"/>
  <c r="O171" i="68"/>
  <c r="M171" i="68"/>
  <c r="M186" i="68"/>
  <c r="P186" i="68" s="1"/>
  <c r="O190" i="68"/>
  <c r="M190" i="68"/>
  <c r="O201" i="68"/>
  <c r="M201" i="68"/>
  <c r="M220" i="68"/>
  <c r="P220" i="68" s="1"/>
  <c r="O224" i="68"/>
  <c r="M224" i="68"/>
  <c r="P224" i="68" s="1"/>
  <c r="O231" i="68"/>
  <c r="O235" i="68"/>
  <c r="M235" i="68"/>
  <c r="P239" i="68"/>
  <c r="M250" i="68"/>
  <c r="P250" i="68" s="1"/>
  <c r="O254" i="68"/>
  <c r="M254" i="68"/>
  <c r="O262" i="68"/>
  <c r="M262" i="68"/>
  <c r="P231" i="68"/>
  <c r="O99" i="68"/>
  <c r="P99" i="68" s="1"/>
  <c r="O111" i="68"/>
  <c r="P111" i="68" s="1"/>
  <c r="O115" i="68"/>
  <c r="M115" i="68"/>
  <c r="M130" i="68"/>
  <c r="P130" i="68" s="1"/>
  <c r="O134" i="68"/>
  <c r="M134" i="68"/>
  <c r="O145" i="68"/>
  <c r="M145" i="68"/>
  <c r="M164" i="68"/>
  <c r="P164" i="68" s="1"/>
  <c r="O168" i="68"/>
  <c r="M168" i="68"/>
  <c r="O175" i="68"/>
  <c r="P175" i="68" s="1"/>
  <c r="O179" i="68"/>
  <c r="M179" i="68"/>
  <c r="M194" i="68"/>
  <c r="P194" i="68" s="1"/>
  <c r="O198" i="68"/>
  <c r="M198" i="68"/>
  <c r="P198" i="68" s="1"/>
  <c r="O209" i="68"/>
  <c r="M209" i="68"/>
  <c r="M228" i="68"/>
  <c r="P228" i="68" s="1"/>
  <c r="O232" i="68"/>
  <c r="M232" i="68"/>
  <c r="O243" i="68"/>
  <c r="M243" i="68"/>
  <c r="P167" i="68"/>
  <c r="O246" i="68"/>
  <c r="M246" i="68"/>
  <c r="M105" i="68"/>
  <c r="P105" i="68" s="1"/>
  <c r="O112" i="68"/>
  <c r="M112" i="68"/>
  <c r="O119" i="68"/>
  <c r="P119" i="68" s="1"/>
  <c r="O123" i="68"/>
  <c r="M123" i="68"/>
  <c r="P123" i="68" s="1"/>
  <c r="M138" i="68"/>
  <c r="P138" i="68" s="1"/>
  <c r="O142" i="68"/>
  <c r="M142" i="68"/>
  <c r="O153" i="68"/>
  <c r="M153" i="68"/>
  <c r="M172" i="68"/>
  <c r="P172" i="68" s="1"/>
  <c r="O176" i="68"/>
  <c r="M176" i="68"/>
  <c r="O183" i="68"/>
  <c r="P183" i="68" s="1"/>
  <c r="O187" i="68"/>
  <c r="M187" i="68"/>
  <c r="P191" i="68"/>
  <c r="M202" i="68"/>
  <c r="P202" i="68" s="1"/>
  <c r="O206" i="68"/>
  <c r="M206" i="68"/>
  <c r="O217" i="68"/>
  <c r="M217" i="68"/>
  <c r="P221" i="68"/>
  <c r="M236" i="68"/>
  <c r="P236" i="68" s="1"/>
  <c r="O240" i="68"/>
  <c r="M240" i="68"/>
  <c r="O247" i="68"/>
  <c r="P247" i="68" s="1"/>
  <c r="O251" i="68"/>
  <c r="M251" i="68"/>
  <c r="O118" i="68"/>
  <c r="M118" i="68"/>
  <c r="O182" i="68"/>
  <c r="M182" i="68"/>
  <c r="O193" i="68"/>
  <c r="M193" i="68"/>
  <c r="O216" i="68"/>
  <c r="M216" i="68"/>
  <c r="P100" i="68"/>
  <c r="O120" i="68"/>
  <c r="M120" i="68"/>
  <c r="O131" i="68"/>
  <c r="M131" i="68"/>
  <c r="P131" i="68" s="1"/>
  <c r="O150" i="68"/>
  <c r="M150" i="68"/>
  <c r="O161" i="68"/>
  <c r="M161" i="68"/>
  <c r="P161" i="68" s="1"/>
  <c r="O184" i="68"/>
  <c r="M184" i="68"/>
  <c r="P184" i="68" s="1"/>
  <c r="O195" i="68"/>
  <c r="M195" i="68"/>
  <c r="O214" i="68"/>
  <c r="M214" i="68"/>
  <c r="O225" i="68"/>
  <c r="M225" i="68"/>
  <c r="O248" i="68"/>
  <c r="M248" i="68"/>
  <c r="P248" i="68" s="1"/>
  <c r="O259" i="68"/>
  <c r="M259" i="68"/>
  <c r="O129" i="68"/>
  <c r="M129" i="68"/>
  <c r="M15" i="68"/>
  <c r="P15" i="68" s="1"/>
  <c r="M23" i="68"/>
  <c r="P23" i="68" s="1"/>
  <c r="M31" i="68"/>
  <c r="P31" i="68" s="1"/>
  <c r="M39" i="68"/>
  <c r="P39" i="68" s="1"/>
  <c r="M47" i="68"/>
  <c r="P47" i="68" s="1"/>
  <c r="M55" i="68"/>
  <c r="P55" i="68" s="1"/>
  <c r="M63" i="68"/>
  <c r="P63" i="68" s="1"/>
  <c r="M71" i="68"/>
  <c r="P71" i="68" s="1"/>
  <c r="M79" i="68"/>
  <c r="P79" i="68" s="1"/>
  <c r="M87" i="68"/>
  <c r="P87" i="68" s="1"/>
  <c r="M95" i="68"/>
  <c r="P95" i="68" s="1"/>
  <c r="M97" i="68"/>
  <c r="P97" i="68" s="1"/>
  <c r="O103" i="68"/>
  <c r="P103" i="68" s="1"/>
  <c r="M106" i="68"/>
  <c r="P106" i="68" s="1"/>
  <c r="M124" i="68"/>
  <c r="P124" i="68" s="1"/>
  <c r="O128" i="68"/>
  <c r="M128" i="68"/>
  <c r="O135" i="68"/>
  <c r="P135" i="68" s="1"/>
  <c r="O139" i="68"/>
  <c r="M139" i="68"/>
  <c r="P139" i="68" s="1"/>
  <c r="M154" i="68"/>
  <c r="P154" i="68" s="1"/>
  <c r="O158" i="68"/>
  <c r="M158" i="68"/>
  <c r="O169" i="68"/>
  <c r="M169" i="68"/>
  <c r="M188" i="68"/>
  <c r="P188" i="68" s="1"/>
  <c r="O192" i="68"/>
  <c r="M192" i="68"/>
  <c r="O199" i="68"/>
  <c r="P199" i="68" s="1"/>
  <c r="O203" i="68"/>
  <c r="M203" i="68"/>
  <c r="M218" i="68"/>
  <c r="P218" i="68" s="1"/>
  <c r="O222" i="68"/>
  <c r="M222" i="68"/>
  <c r="P222" i="68" s="1"/>
  <c r="O233" i="68"/>
  <c r="M233" i="68"/>
  <c r="M252" i="68"/>
  <c r="P252" i="68" s="1"/>
  <c r="O256" i="68"/>
  <c r="M256" i="68"/>
  <c r="P256" i="68" s="1"/>
  <c r="O152" i="68"/>
  <c r="M152" i="68"/>
  <c r="O113" i="68"/>
  <c r="M113" i="68"/>
  <c r="P117" i="68"/>
  <c r="M132" i="68"/>
  <c r="P132" i="68" s="1"/>
  <c r="O136" i="68"/>
  <c r="M136" i="68"/>
  <c r="P136" i="68" s="1"/>
  <c r="O143" i="68"/>
  <c r="P143" i="68" s="1"/>
  <c r="O147" i="68"/>
  <c r="M147" i="68"/>
  <c r="P147" i="68" s="1"/>
  <c r="M162" i="68"/>
  <c r="P162" i="68" s="1"/>
  <c r="O166" i="68"/>
  <c r="M166" i="68"/>
  <c r="O177" i="68"/>
  <c r="M177" i="68"/>
  <c r="M196" i="68"/>
  <c r="P196" i="68" s="1"/>
  <c r="O200" i="68"/>
  <c r="M200" i="68"/>
  <c r="O207" i="68"/>
  <c r="P207" i="68" s="1"/>
  <c r="O211" i="68"/>
  <c r="M211" i="68"/>
  <c r="M226" i="68"/>
  <c r="P226" i="68" s="1"/>
  <c r="O230" i="68"/>
  <c r="M230" i="68"/>
  <c r="O241" i="68"/>
  <c r="M241" i="68"/>
  <c r="P245" i="68"/>
  <c r="M260" i="68"/>
  <c r="P260" i="68" s="1"/>
  <c r="O163" i="68"/>
  <c r="M163" i="68"/>
  <c r="O227" i="68"/>
  <c r="M227" i="68"/>
  <c r="P101" i="68"/>
  <c r="O104" i="68"/>
  <c r="M104" i="68"/>
  <c r="O107" i="68"/>
  <c r="M107" i="68"/>
  <c r="O110" i="68"/>
  <c r="M110" i="68"/>
  <c r="P110" i="68" s="1"/>
  <c r="O121" i="68"/>
  <c r="M121" i="68"/>
  <c r="O144" i="68"/>
  <c r="M144" i="68"/>
  <c r="O155" i="68"/>
  <c r="M155" i="68"/>
  <c r="P159" i="68"/>
  <c r="O174" i="68"/>
  <c r="M174" i="68"/>
  <c r="O185" i="68"/>
  <c r="M185" i="68"/>
  <c r="O208" i="68"/>
  <c r="M208" i="68"/>
  <c r="O219" i="68"/>
  <c r="M219" i="68"/>
  <c r="P223" i="68"/>
  <c r="O238" i="68"/>
  <c r="M238" i="68"/>
  <c r="O249" i="68"/>
  <c r="M249" i="68"/>
  <c r="P253" i="68"/>
  <c r="P261" i="68"/>
  <c r="O63" i="67"/>
  <c r="M63" i="67"/>
  <c r="O35" i="67"/>
  <c r="M35" i="67"/>
  <c r="M45" i="67"/>
  <c r="O45" i="67"/>
  <c r="M77" i="67"/>
  <c r="O77" i="67"/>
  <c r="O23" i="67"/>
  <c r="M23" i="67"/>
  <c r="O36" i="67"/>
  <c r="M36" i="67"/>
  <c r="O55" i="67"/>
  <c r="M55" i="67"/>
  <c r="O68" i="67"/>
  <c r="M68" i="67"/>
  <c r="P81" i="67"/>
  <c r="O87" i="67"/>
  <c r="M87" i="67"/>
  <c r="M13" i="67"/>
  <c r="O13" i="67"/>
  <c r="O67" i="67"/>
  <c r="M67" i="67"/>
  <c r="O27" i="67"/>
  <c r="M27" i="67"/>
  <c r="M37" i="67"/>
  <c r="O37" i="67"/>
  <c r="O59" i="67"/>
  <c r="M59" i="67"/>
  <c r="M69" i="67"/>
  <c r="O69" i="67"/>
  <c r="O91" i="67"/>
  <c r="M91" i="67"/>
  <c r="O15" i="67"/>
  <c r="M15" i="67"/>
  <c r="O28" i="67"/>
  <c r="M28" i="67"/>
  <c r="O47" i="67"/>
  <c r="M47" i="67"/>
  <c r="O60" i="67"/>
  <c r="M60" i="67"/>
  <c r="O79" i="67"/>
  <c r="M79" i="67"/>
  <c r="O92" i="67"/>
  <c r="M92" i="67"/>
  <c r="O19" i="67"/>
  <c r="M19" i="67"/>
  <c r="M29" i="67"/>
  <c r="O29" i="67"/>
  <c r="O51" i="67"/>
  <c r="M51" i="67"/>
  <c r="M61" i="67"/>
  <c r="O61" i="67"/>
  <c r="O83" i="67"/>
  <c r="M83" i="67"/>
  <c r="M93" i="67"/>
  <c r="O93" i="67"/>
  <c r="O31" i="67"/>
  <c r="M31" i="67"/>
  <c r="O44" i="67"/>
  <c r="M44" i="67"/>
  <c r="O76" i="67"/>
  <c r="M76" i="67"/>
  <c r="O20" i="67"/>
  <c r="M20" i="67"/>
  <c r="O39" i="67"/>
  <c r="M39" i="67"/>
  <c r="O52" i="67"/>
  <c r="M52" i="67"/>
  <c r="O71" i="67"/>
  <c r="M71" i="67"/>
  <c r="O84" i="67"/>
  <c r="M84" i="67"/>
  <c r="M21" i="67"/>
  <c r="O21" i="67"/>
  <c r="O43" i="67"/>
  <c r="M43" i="67"/>
  <c r="M53" i="67"/>
  <c r="O53" i="67"/>
  <c r="O75" i="67"/>
  <c r="M75" i="67"/>
  <c r="M85" i="67"/>
  <c r="O85" i="67"/>
  <c r="M26" i="67"/>
  <c r="P26" i="67" s="1"/>
  <c r="M82" i="67"/>
  <c r="P82" i="67" s="1"/>
  <c r="O103" i="67"/>
  <c r="O152" i="67"/>
  <c r="M152" i="67"/>
  <c r="O190" i="67"/>
  <c r="M190" i="67"/>
  <c r="M261" i="67"/>
  <c r="O261" i="67"/>
  <c r="O18" i="67"/>
  <c r="P18" i="67" s="1"/>
  <c r="O34" i="67"/>
  <c r="P34" i="67" s="1"/>
  <c r="O42" i="67"/>
  <c r="P42" i="67" s="1"/>
  <c r="O50" i="67"/>
  <c r="P50" i="67" s="1"/>
  <c r="O58" i="67"/>
  <c r="P58" i="67" s="1"/>
  <c r="O66" i="67"/>
  <c r="P66" i="67" s="1"/>
  <c r="O74" i="67"/>
  <c r="P74" i="67" s="1"/>
  <c r="O90" i="67"/>
  <c r="P90" i="67" s="1"/>
  <c r="M98" i="67"/>
  <c r="P98" i="67" s="1"/>
  <c r="M106" i="67"/>
  <c r="P106" i="67" s="1"/>
  <c r="M109" i="67"/>
  <c r="P109" i="67" s="1"/>
  <c r="O119" i="67"/>
  <c r="P119" i="67" s="1"/>
  <c r="O129" i="67"/>
  <c r="M129" i="67"/>
  <c r="M132" i="67"/>
  <c r="P132" i="67" s="1"/>
  <c r="O135" i="67"/>
  <c r="P135" i="67" s="1"/>
  <c r="O145" i="67"/>
  <c r="M145" i="67"/>
  <c r="M148" i="67"/>
  <c r="P148" i="67" s="1"/>
  <c r="O160" i="67"/>
  <c r="M160" i="67"/>
  <c r="O168" i="67"/>
  <c r="M168" i="67"/>
  <c r="O176" i="67"/>
  <c r="M176" i="67"/>
  <c r="O184" i="67"/>
  <c r="M184" i="67"/>
  <c r="O201" i="67"/>
  <c r="M201" i="67"/>
  <c r="M204" i="67"/>
  <c r="P204" i="67" s="1"/>
  <c r="O209" i="67"/>
  <c r="M209" i="67"/>
  <c r="P209" i="67" s="1"/>
  <c r="M212" i="67"/>
  <c r="P212" i="67" s="1"/>
  <c r="O217" i="67"/>
  <c r="M217" i="67"/>
  <c r="M220" i="67"/>
  <c r="P220" i="67" s="1"/>
  <c r="O225" i="67"/>
  <c r="M225" i="67"/>
  <c r="M228" i="67"/>
  <c r="P228" i="67" s="1"/>
  <c r="O233" i="67"/>
  <c r="M233" i="67"/>
  <c r="M236" i="67"/>
  <c r="P236" i="67" s="1"/>
  <c r="O241" i="67"/>
  <c r="M241" i="67"/>
  <c r="P241" i="67" s="1"/>
  <c r="M244" i="67"/>
  <c r="P244" i="67" s="1"/>
  <c r="O249" i="67"/>
  <c r="M249" i="67"/>
  <c r="M253" i="67"/>
  <c r="O253" i="67"/>
  <c r="O262" i="67"/>
  <c r="M262" i="67"/>
  <c r="O95" i="67"/>
  <c r="P95" i="67" s="1"/>
  <c r="O257" i="67"/>
  <c r="M257" i="67"/>
  <c r="O120" i="67"/>
  <c r="M120" i="67"/>
  <c r="O126" i="67"/>
  <c r="M126" i="67"/>
  <c r="O136" i="67"/>
  <c r="M136" i="67"/>
  <c r="O142" i="67"/>
  <c r="M142" i="67"/>
  <c r="M205" i="67"/>
  <c r="O205" i="67"/>
  <c r="M213" i="67"/>
  <c r="O213" i="67"/>
  <c r="M221" i="67"/>
  <c r="O221" i="67"/>
  <c r="M229" i="67"/>
  <c r="O229" i="67"/>
  <c r="M237" i="67"/>
  <c r="O237" i="67"/>
  <c r="M245" i="67"/>
  <c r="O245" i="67"/>
  <c r="O254" i="67"/>
  <c r="M254" i="67"/>
  <c r="O110" i="67"/>
  <c r="M110" i="67"/>
  <c r="O113" i="67"/>
  <c r="M113" i="67"/>
  <c r="O153" i="67"/>
  <c r="M153" i="67"/>
  <c r="O161" i="67"/>
  <c r="M161" i="67"/>
  <c r="O169" i="67"/>
  <c r="M169" i="67"/>
  <c r="O177" i="67"/>
  <c r="M177" i="67"/>
  <c r="O185" i="67"/>
  <c r="M185" i="67"/>
  <c r="O198" i="67"/>
  <c r="M198" i="67"/>
  <c r="O206" i="67"/>
  <c r="M206" i="67"/>
  <c r="O214" i="67"/>
  <c r="M214" i="67"/>
  <c r="O222" i="67"/>
  <c r="M222" i="67"/>
  <c r="O230" i="67"/>
  <c r="M230" i="67"/>
  <c r="O238" i="67"/>
  <c r="M238" i="67"/>
  <c r="O246" i="67"/>
  <c r="M246" i="67"/>
  <c r="M14" i="67"/>
  <c r="P14" i="67" s="1"/>
  <c r="M22" i="67"/>
  <c r="P22" i="67" s="1"/>
  <c r="M30" i="67"/>
  <c r="P30" i="67" s="1"/>
  <c r="M38" i="67"/>
  <c r="P38" i="67" s="1"/>
  <c r="M46" i="67"/>
  <c r="P46" i="67" s="1"/>
  <c r="M54" i="67"/>
  <c r="P54" i="67" s="1"/>
  <c r="M62" i="67"/>
  <c r="P62" i="67" s="1"/>
  <c r="M70" i="67"/>
  <c r="P70" i="67" s="1"/>
  <c r="M78" i="67"/>
  <c r="P78" i="67" s="1"/>
  <c r="M86" i="67"/>
  <c r="P86" i="67" s="1"/>
  <c r="O99" i="67"/>
  <c r="M99" i="67"/>
  <c r="O150" i="67"/>
  <c r="M150" i="67"/>
  <c r="M157" i="67"/>
  <c r="O157" i="67"/>
  <c r="M165" i="67"/>
  <c r="O165" i="67"/>
  <c r="M173" i="67"/>
  <c r="O173" i="67"/>
  <c r="M181" i="67"/>
  <c r="O181" i="67"/>
  <c r="O192" i="67"/>
  <c r="M192" i="67"/>
  <c r="O121" i="67"/>
  <c r="M121" i="67"/>
  <c r="O137" i="67"/>
  <c r="M137" i="67"/>
  <c r="O158" i="67"/>
  <c r="M158" i="67"/>
  <c r="O166" i="67"/>
  <c r="M166" i="67"/>
  <c r="O174" i="67"/>
  <c r="M174" i="67"/>
  <c r="O182" i="67"/>
  <c r="M182" i="67"/>
  <c r="O259" i="67"/>
  <c r="M259" i="67"/>
  <c r="O97" i="67"/>
  <c r="P97" i="67" s="1"/>
  <c r="O105" i="67"/>
  <c r="P105" i="67" s="1"/>
  <c r="O111" i="67"/>
  <c r="P111" i="67" s="1"/>
  <c r="O118" i="67"/>
  <c r="M118" i="67"/>
  <c r="O128" i="67"/>
  <c r="M128" i="67"/>
  <c r="O134" i="67"/>
  <c r="M134" i="67"/>
  <c r="O144" i="67"/>
  <c r="M144" i="67"/>
  <c r="O193" i="67"/>
  <c r="M193" i="67"/>
  <c r="M196" i="67"/>
  <c r="P196" i="67" s="1"/>
  <c r="O251" i="67"/>
  <c r="M251" i="67"/>
  <c r="O256" i="67"/>
  <c r="M256" i="67"/>
  <c r="P256" i="67" s="1"/>
  <c r="P103" i="67"/>
  <c r="O200" i="67"/>
  <c r="M200" i="67"/>
  <c r="O208" i="67"/>
  <c r="M208" i="67"/>
  <c r="P208" i="67" s="1"/>
  <c r="O216" i="67"/>
  <c r="M216" i="67"/>
  <c r="O224" i="67"/>
  <c r="M224" i="67"/>
  <c r="O232" i="67"/>
  <c r="M232" i="67"/>
  <c r="O240" i="67"/>
  <c r="M240" i="67"/>
  <c r="P240" i="67" s="1"/>
  <c r="O248" i="67"/>
  <c r="M248" i="67"/>
  <c r="M107" i="67"/>
  <c r="P107" i="67" s="1"/>
  <c r="M115" i="67"/>
  <c r="P115" i="67" s="1"/>
  <c r="M123" i="67"/>
  <c r="P123" i="67" s="1"/>
  <c r="M131" i="67"/>
  <c r="P131" i="67" s="1"/>
  <c r="M139" i="67"/>
  <c r="P139" i="67" s="1"/>
  <c r="M147" i="67"/>
  <c r="P147" i="67" s="1"/>
  <c r="M155" i="67"/>
  <c r="P155" i="67" s="1"/>
  <c r="M163" i="67"/>
  <c r="P163" i="67" s="1"/>
  <c r="M171" i="67"/>
  <c r="P171" i="67" s="1"/>
  <c r="M179" i="67"/>
  <c r="P179" i="67" s="1"/>
  <c r="M187" i="67"/>
  <c r="P187" i="67" s="1"/>
  <c r="M195" i="67"/>
  <c r="P195" i="67" s="1"/>
  <c r="M203" i="67"/>
  <c r="P203" i="67" s="1"/>
  <c r="M211" i="67"/>
  <c r="P211" i="67" s="1"/>
  <c r="M219" i="67"/>
  <c r="P219" i="67" s="1"/>
  <c r="M227" i="67"/>
  <c r="P227" i="67" s="1"/>
  <c r="M235" i="67"/>
  <c r="P235" i="67" s="1"/>
  <c r="M243" i="67"/>
  <c r="P243" i="67" s="1"/>
  <c r="O49" i="66"/>
  <c r="M49" i="66"/>
  <c r="O65" i="66"/>
  <c r="M65" i="66"/>
  <c r="M81" i="66"/>
  <c r="O81" i="66"/>
  <c r="O124" i="66"/>
  <c r="M124" i="66"/>
  <c r="O228" i="66"/>
  <c r="M228" i="66"/>
  <c r="O18" i="66"/>
  <c r="M18" i="66"/>
  <c r="O34" i="66"/>
  <c r="M34" i="66"/>
  <c r="O50" i="66"/>
  <c r="M50" i="66"/>
  <c r="O66" i="66"/>
  <c r="M66" i="66"/>
  <c r="O82" i="66"/>
  <c r="M82" i="66"/>
  <c r="O116" i="66"/>
  <c r="M116" i="66"/>
  <c r="O180" i="66"/>
  <c r="M180" i="66"/>
  <c r="O252" i="66"/>
  <c r="M252" i="66"/>
  <c r="O19" i="66"/>
  <c r="M19" i="66"/>
  <c r="O23" i="66"/>
  <c r="M23" i="66"/>
  <c r="O35" i="66"/>
  <c r="M35" i="66"/>
  <c r="O39" i="66"/>
  <c r="M39" i="66"/>
  <c r="O51" i="66"/>
  <c r="M51" i="66"/>
  <c r="O55" i="66"/>
  <c r="M55" i="66"/>
  <c r="O67" i="66"/>
  <c r="M67" i="66"/>
  <c r="O71" i="66"/>
  <c r="M71" i="66"/>
  <c r="O83" i="66"/>
  <c r="M83" i="66"/>
  <c r="O87" i="66"/>
  <c r="M87" i="66"/>
  <c r="O40" i="66"/>
  <c r="M40" i="66"/>
  <c r="O24" i="66"/>
  <c r="M24" i="66"/>
  <c r="O88" i="66"/>
  <c r="M88" i="66"/>
  <c r="M25" i="66"/>
  <c r="O25" i="66"/>
  <c r="O41" i="66"/>
  <c r="M41" i="66"/>
  <c r="O57" i="66"/>
  <c r="M57" i="66"/>
  <c r="O89" i="66"/>
  <c r="M89" i="66"/>
  <c r="O108" i="66"/>
  <c r="M108" i="66"/>
  <c r="M17" i="66"/>
  <c r="O17" i="66"/>
  <c r="O26" i="66"/>
  <c r="M26" i="66"/>
  <c r="O42" i="66"/>
  <c r="M42" i="66"/>
  <c r="O58" i="66"/>
  <c r="M58" i="66"/>
  <c r="O74" i="66"/>
  <c r="M74" i="66"/>
  <c r="O90" i="66"/>
  <c r="M90" i="66"/>
  <c r="O212" i="66"/>
  <c r="M212" i="66"/>
  <c r="O33" i="66"/>
  <c r="M33" i="66"/>
  <c r="O56" i="66"/>
  <c r="M56" i="66"/>
  <c r="M73" i="66"/>
  <c r="O73" i="66"/>
  <c r="O15" i="66"/>
  <c r="M15" i="66"/>
  <c r="O27" i="66"/>
  <c r="M27" i="66"/>
  <c r="O31" i="66"/>
  <c r="M31" i="66"/>
  <c r="O43" i="66"/>
  <c r="M43" i="66"/>
  <c r="O47" i="66"/>
  <c r="M47" i="66"/>
  <c r="O59" i="66"/>
  <c r="M59" i="66"/>
  <c r="O63" i="66"/>
  <c r="M63" i="66"/>
  <c r="O75" i="66"/>
  <c r="M75" i="66"/>
  <c r="O79" i="66"/>
  <c r="M79" i="66"/>
  <c r="O91" i="66"/>
  <c r="M91" i="66"/>
  <c r="O132" i="66"/>
  <c r="M132" i="66"/>
  <c r="O72" i="66"/>
  <c r="M72" i="66"/>
  <c r="O16" i="66"/>
  <c r="M16" i="66"/>
  <c r="O32" i="66"/>
  <c r="M32" i="66"/>
  <c r="O48" i="66"/>
  <c r="M48" i="66"/>
  <c r="O64" i="66"/>
  <c r="M64" i="66"/>
  <c r="O80" i="66"/>
  <c r="M80" i="66"/>
  <c r="O100" i="66"/>
  <c r="M100" i="66"/>
  <c r="O204" i="66"/>
  <c r="M204" i="66"/>
  <c r="O260" i="66"/>
  <c r="M260" i="66"/>
  <c r="O129" i="66"/>
  <c r="M129" i="66"/>
  <c r="O141" i="66"/>
  <c r="P141" i="66" s="1"/>
  <c r="O190" i="66"/>
  <c r="M190" i="66"/>
  <c r="O14" i="66"/>
  <c r="P14" i="66" s="1"/>
  <c r="O22" i="66"/>
  <c r="P22" i="66" s="1"/>
  <c r="O30" i="66"/>
  <c r="P30" i="66" s="1"/>
  <c r="O38" i="66"/>
  <c r="P38" i="66" s="1"/>
  <c r="O46" i="66"/>
  <c r="P46" i="66" s="1"/>
  <c r="O54" i="66"/>
  <c r="P54" i="66" s="1"/>
  <c r="O62" i="66"/>
  <c r="P62" i="66" s="1"/>
  <c r="O70" i="66"/>
  <c r="P70" i="66" s="1"/>
  <c r="O78" i="66"/>
  <c r="P78" i="66" s="1"/>
  <c r="O86" i="66"/>
  <c r="P86" i="66" s="1"/>
  <c r="O97" i="66"/>
  <c r="P97" i="66" s="1"/>
  <c r="O105" i="66"/>
  <c r="P105" i="66" s="1"/>
  <c r="O114" i="66"/>
  <c r="P114" i="66" s="1"/>
  <c r="O117" i="66"/>
  <c r="P117" i="66" s="1"/>
  <c r="M120" i="66"/>
  <c r="P120" i="66" s="1"/>
  <c r="M135" i="66"/>
  <c r="P135" i="66" s="1"/>
  <c r="M154" i="66"/>
  <c r="P154" i="66" s="1"/>
  <c r="O184" i="66"/>
  <c r="M184" i="66"/>
  <c r="O194" i="66"/>
  <c r="P194" i="66" s="1"/>
  <c r="O201" i="66"/>
  <c r="M201" i="66"/>
  <c r="M207" i="66"/>
  <c r="P207" i="66" s="1"/>
  <c r="O214" i="66"/>
  <c r="M214" i="66"/>
  <c r="M218" i="66"/>
  <c r="P218" i="66" s="1"/>
  <c r="O238" i="66"/>
  <c r="M238" i="66"/>
  <c r="O248" i="66"/>
  <c r="M248" i="66"/>
  <c r="O153" i="66"/>
  <c r="M153" i="66"/>
  <c r="O241" i="66"/>
  <c r="M241" i="66"/>
  <c r="O160" i="66"/>
  <c r="M160" i="66"/>
  <c r="P160" i="66" s="1"/>
  <c r="O142" i="66"/>
  <c r="M142" i="66"/>
  <c r="O145" i="66"/>
  <c r="M145" i="66"/>
  <c r="O148" i="66"/>
  <c r="M148" i="66"/>
  <c r="P148" i="66" s="1"/>
  <c r="O161" i="66"/>
  <c r="M161" i="66"/>
  <c r="P161" i="66" s="1"/>
  <c r="O164" i="66"/>
  <c r="M164" i="66"/>
  <c r="O174" i="66"/>
  <c r="M174" i="66"/>
  <c r="O208" i="66"/>
  <c r="M208" i="66"/>
  <c r="O225" i="66"/>
  <c r="M225" i="66"/>
  <c r="O259" i="66"/>
  <c r="M259" i="66"/>
  <c r="O150" i="66"/>
  <c r="M150" i="66"/>
  <c r="M247" i="66"/>
  <c r="P247" i="66" s="1"/>
  <c r="M13" i="66"/>
  <c r="P13" i="66" s="1"/>
  <c r="M21" i="66"/>
  <c r="P21" i="66" s="1"/>
  <c r="M29" i="66"/>
  <c r="P29" i="66" s="1"/>
  <c r="M37" i="66"/>
  <c r="P37" i="66" s="1"/>
  <c r="M45" i="66"/>
  <c r="P45" i="66" s="1"/>
  <c r="M53" i="66"/>
  <c r="P53" i="66" s="1"/>
  <c r="M61" i="66"/>
  <c r="P61" i="66" s="1"/>
  <c r="M69" i="66"/>
  <c r="P69" i="66" s="1"/>
  <c r="M77" i="66"/>
  <c r="P77" i="66" s="1"/>
  <c r="M85" i="66"/>
  <c r="P85" i="66" s="1"/>
  <c r="M93" i="66"/>
  <c r="P93" i="66" s="1"/>
  <c r="M98" i="66"/>
  <c r="P98" i="66" s="1"/>
  <c r="M106" i="66"/>
  <c r="P106" i="66" s="1"/>
  <c r="O118" i="66"/>
  <c r="M118" i="66"/>
  <c r="O121" i="66"/>
  <c r="M121" i="66"/>
  <c r="O133" i="66"/>
  <c r="P133" i="66" s="1"/>
  <c r="M136" i="66"/>
  <c r="P136" i="66" s="1"/>
  <c r="M151" i="66"/>
  <c r="P151" i="66" s="1"/>
  <c r="O168" i="66"/>
  <c r="M168" i="66"/>
  <c r="O185" i="66"/>
  <c r="M185" i="66"/>
  <c r="O188" i="66"/>
  <c r="M188" i="66"/>
  <c r="O198" i="66"/>
  <c r="M198" i="66"/>
  <c r="M202" i="66"/>
  <c r="P202" i="66" s="1"/>
  <c r="O232" i="66"/>
  <c r="M232" i="66"/>
  <c r="O249" i="66"/>
  <c r="M249" i="66"/>
  <c r="O256" i="66"/>
  <c r="M256" i="66"/>
  <c r="O244" i="66"/>
  <c r="M244" i="66"/>
  <c r="M95" i="66"/>
  <c r="P95" i="66" s="1"/>
  <c r="M103" i="66"/>
  <c r="P103" i="66" s="1"/>
  <c r="O109" i="66"/>
  <c r="P109" i="66" s="1"/>
  <c r="M112" i="66"/>
  <c r="P112" i="66" s="1"/>
  <c r="M127" i="66"/>
  <c r="P127" i="66" s="1"/>
  <c r="M146" i="66"/>
  <c r="P146" i="66" s="1"/>
  <c r="O158" i="66"/>
  <c r="M158" i="66"/>
  <c r="M162" i="66"/>
  <c r="P162" i="66" s="1"/>
  <c r="O192" i="66"/>
  <c r="M192" i="66"/>
  <c r="O209" i="66"/>
  <c r="M209" i="66"/>
  <c r="M215" i="66"/>
  <c r="P215" i="66" s="1"/>
  <c r="O222" i="66"/>
  <c r="M222" i="66"/>
  <c r="M226" i="66"/>
  <c r="P226" i="66" s="1"/>
  <c r="M239" i="66"/>
  <c r="P239" i="66" s="1"/>
  <c r="O200" i="66"/>
  <c r="M200" i="66"/>
  <c r="O220" i="66"/>
  <c r="M220" i="66"/>
  <c r="O230" i="66"/>
  <c r="M230" i="66"/>
  <c r="O254" i="66"/>
  <c r="M254" i="66"/>
  <c r="M102" i="66"/>
  <c r="P102" i="66" s="1"/>
  <c r="O126" i="66"/>
  <c r="M126" i="66"/>
  <c r="M144" i="66"/>
  <c r="P144" i="66" s="1"/>
  <c r="M183" i="66"/>
  <c r="P183" i="66" s="1"/>
  <c r="O134" i="66"/>
  <c r="M134" i="66"/>
  <c r="O137" i="66"/>
  <c r="M137" i="66"/>
  <c r="O140" i="66"/>
  <c r="M140" i="66"/>
  <c r="O169" i="66"/>
  <c r="M169" i="66"/>
  <c r="O172" i="66"/>
  <c r="M172" i="66"/>
  <c r="O182" i="66"/>
  <c r="M182" i="66"/>
  <c r="O216" i="66"/>
  <c r="M216" i="66"/>
  <c r="O233" i="66"/>
  <c r="M233" i="66"/>
  <c r="O236" i="66"/>
  <c r="M236" i="66"/>
  <c r="O240" i="66"/>
  <c r="M240" i="66"/>
  <c r="O246" i="66"/>
  <c r="M246" i="66"/>
  <c r="O257" i="66"/>
  <c r="M257" i="66"/>
  <c r="O156" i="66"/>
  <c r="M156" i="66"/>
  <c r="O166" i="66"/>
  <c r="M166" i="66"/>
  <c r="O217" i="66"/>
  <c r="M217" i="66"/>
  <c r="O177" i="66"/>
  <c r="M177" i="66"/>
  <c r="O224" i="66"/>
  <c r="M224" i="66"/>
  <c r="O262" i="66"/>
  <c r="M262" i="66"/>
  <c r="M96" i="66"/>
  <c r="P96" i="66" s="1"/>
  <c r="M104" i="66"/>
  <c r="P104" i="66" s="1"/>
  <c r="P107" i="66"/>
  <c r="O110" i="66"/>
  <c r="M110" i="66"/>
  <c r="O113" i="66"/>
  <c r="M113" i="66"/>
  <c r="O125" i="66"/>
  <c r="P125" i="66" s="1"/>
  <c r="M128" i="66"/>
  <c r="P128" i="66" s="1"/>
  <c r="M143" i="66"/>
  <c r="P143" i="66" s="1"/>
  <c r="O176" i="66"/>
  <c r="M176" i="66"/>
  <c r="O193" i="66"/>
  <c r="M193" i="66"/>
  <c r="P193" i="66" s="1"/>
  <c r="O196" i="66"/>
  <c r="M196" i="66"/>
  <c r="O206" i="66"/>
  <c r="M206" i="66"/>
  <c r="P250" i="66"/>
  <c r="O261" i="66"/>
  <c r="P261" i="66" s="1"/>
  <c r="M227" i="66"/>
  <c r="P227" i="66" s="1"/>
  <c r="M235" i="66"/>
  <c r="P235" i="66" s="1"/>
  <c r="M243" i="66"/>
  <c r="P243" i="66" s="1"/>
  <c r="M251" i="66"/>
  <c r="P251" i="66" s="1"/>
  <c r="O26" i="65"/>
  <c r="M26" i="65"/>
  <c r="O34" i="65"/>
  <c r="M34" i="65"/>
  <c r="O15" i="65"/>
  <c r="M15" i="65"/>
  <c r="M32" i="65"/>
  <c r="P32" i="65" s="1"/>
  <c r="O35" i="65"/>
  <c r="P35" i="65" s="1"/>
  <c r="O41" i="65"/>
  <c r="P41" i="65" s="1"/>
  <c r="O61" i="65"/>
  <c r="M61" i="65"/>
  <c r="P65" i="65"/>
  <c r="O71" i="65"/>
  <c r="M71" i="65"/>
  <c r="O75" i="65"/>
  <c r="O82" i="65"/>
  <c r="M82" i="65"/>
  <c r="M88" i="65"/>
  <c r="P88" i="65" s="1"/>
  <c r="O104" i="65"/>
  <c r="M104" i="65"/>
  <c r="O108" i="65"/>
  <c r="P108" i="65" s="1"/>
  <c r="P132" i="65"/>
  <c r="O153" i="65"/>
  <c r="M153" i="65"/>
  <c r="O169" i="65"/>
  <c r="M169" i="65"/>
  <c r="O188" i="65"/>
  <c r="M188" i="65"/>
  <c r="O230" i="65"/>
  <c r="M230" i="65"/>
  <c r="P230" i="65" s="1"/>
  <c r="O262" i="65"/>
  <c r="M262" i="65"/>
  <c r="P262" i="65" s="1"/>
  <c r="O144" i="65"/>
  <c r="M144" i="65"/>
  <c r="O248" i="65"/>
  <c r="M248" i="65"/>
  <c r="O154" i="65"/>
  <c r="M154" i="65"/>
  <c r="P154" i="65" s="1"/>
  <c r="O19" i="65"/>
  <c r="P19" i="65" s="1"/>
  <c r="O66" i="65"/>
  <c r="M66" i="65"/>
  <c r="O89" i="65"/>
  <c r="P89" i="65" s="1"/>
  <c r="M99" i="65"/>
  <c r="O99" i="65"/>
  <c r="O254" i="65"/>
  <c r="M254" i="65"/>
  <c r="P254" i="65" s="1"/>
  <c r="M13" i="65"/>
  <c r="P13" i="65" s="1"/>
  <c r="O16" i="65"/>
  <c r="P16" i="65" s="1"/>
  <c r="O33" i="65"/>
  <c r="P33" i="65" s="1"/>
  <c r="P43" i="65"/>
  <c r="O49" i="65"/>
  <c r="P49" i="65" s="1"/>
  <c r="M69" i="65"/>
  <c r="O69" i="65"/>
  <c r="O79" i="65"/>
  <c r="M79" i="65"/>
  <c r="O83" i="65"/>
  <c r="P83" i="65" s="1"/>
  <c r="O90" i="65"/>
  <c r="M90" i="65"/>
  <c r="O102" i="65"/>
  <c r="M102" i="65"/>
  <c r="O147" i="65"/>
  <c r="M147" i="65"/>
  <c r="O150" i="65"/>
  <c r="M150" i="65"/>
  <c r="O163" i="65"/>
  <c r="M163" i="65"/>
  <c r="O47" i="65"/>
  <c r="M47" i="65"/>
  <c r="O55" i="65"/>
  <c r="M55" i="65"/>
  <c r="M124" i="65"/>
  <c r="O124" i="65"/>
  <c r="O222" i="65"/>
  <c r="M222" i="65"/>
  <c r="O39" i="65"/>
  <c r="M39" i="65"/>
  <c r="O50" i="65"/>
  <c r="M50" i="65"/>
  <c r="M93" i="65"/>
  <c r="O93" i="65"/>
  <c r="O96" i="65"/>
  <c r="M96" i="65"/>
  <c r="O110" i="65"/>
  <c r="M110" i="65"/>
  <c r="O118" i="65"/>
  <c r="M118" i="65"/>
  <c r="O134" i="65"/>
  <c r="M134" i="65"/>
  <c r="O138" i="65"/>
  <c r="M138" i="65"/>
  <c r="P138" i="65" s="1"/>
  <c r="O142" i="65"/>
  <c r="M142" i="65"/>
  <c r="O190" i="65"/>
  <c r="M190" i="65"/>
  <c r="O227" i="65"/>
  <c r="M227" i="65"/>
  <c r="O23" i="65"/>
  <c r="M23" i="65"/>
  <c r="P23" i="65" s="1"/>
  <c r="O37" i="65"/>
  <c r="M37" i="65"/>
  <c r="O58" i="65"/>
  <c r="M58" i="65"/>
  <c r="P75" i="65"/>
  <c r="O216" i="65"/>
  <c r="M216" i="65"/>
  <c r="M245" i="65"/>
  <c r="O245" i="65"/>
  <c r="M21" i="65"/>
  <c r="P21" i="65" s="1"/>
  <c r="O59" i="65"/>
  <c r="P59" i="65" s="1"/>
  <c r="O182" i="65"/>
  <c r="M182" i="65"/>
  <c r="O203" i="65"/>
  <c r="M203" i="65"/>
  <c r="O17" i="65"/>
  <c r="P17" i="65" s="1"/>
  <c r="O53" i="65"/>
  <c r="M53" i="65"/>
  <c r="O63" i="65"/>
  <c r="M63" i="65"/>
  <c r="O67" i="65"/>
  <c r="P67" i="65" s="1"/>
  <c r="O74" i="65"/>
  <c r="M74" i="65"/>
  <c r="M80" i="65"/>
  <c r="P80" i="65" s="1"/>
  <c r="M151" i="65"/>
  <c r="O151" i="65"/>
  <c r="O200" i="65"/>
  <c r="M200" i="65"/>
  <c r="O259" i="65"/>
  <c r="M259" i="65"/>
  <c r="O18" i="65"/>
  <c r="M18" i="65"/>
  <c r="M197" i="65"/>
  <c r="O197" i="65"/>
  <c r="O42" i="65"/>
  <c r="M42" i="65"/>
  <c r="M85" i="65"/>
  <c r="O85" i="65"/>
  <c r="O166" i="65"/>
  <c r="M166" i="65"/>
  <c r="M213" i="65"/>
  <c r="O213" i="65"/>
  <c r="M45" i="65"/>
  <c r="O45" i="65"/>
  <c r="M72" i="65"/>
  <c r="P72" i="65" s="1"/>
  <c r="O105" i="65"/>
  <c r="M105" i="65"/>
  <c r="O31" i="65"/>
  <c r="M31" i="65"/>
  <c r="M40" i="65"/>
  <c r="P40" i="65" s="1"/>
  <c r="P51" i="65"/>
  <c r="O57" i="65"/>
  <c r="P57" i="65" s="1"/>
  <c r="M77" i="65"/>
  <c r="O77" i="65"/>
  <c r="O87" i="65"/>
  <c r="M87" i="65"/>
  <c r="O91" i="65"/>
  <c r="P91" i="65" s="1"/>
  <c r="O97" i="65"/>
  <c r="M97" i="65"/>
  <c r="O126" i="65"/>
  <c r="M126" i="65"/>
  <c r="M135" i="65"/>
  <c r="O135" i="65"/>
  <c r="O160" i="65"/>
  <c r="M160" i="65"/>
  <c r="O206" i="65"/>
  <c r="M206" i="65"/>
  <c r="O224" i="65"/>
  <c r="M224" i="65"/>
  <c r="O235" i="65"/>
  <c r="M235" i="65"/>
  <c r="O256" i="65"/>
  <c r="M256" i="65"/>
  <c r="O120" i="65"/>
  <c r="M120" i="65"/>
  <c r="O123" i="65"/>
  <c r="M123" i="65"/>
  <c r="P181" i="65"/>
  <c r="O184" i="65"/>
  <c r="M184" i="65"/>
  <c r="O187" i="65"/>
  <c r="M187" i="65"/>
  <c r="O221" i="65"/>
  <c r="P221" i="65" s="1"/>
  <c r="O253" i="65"/>
  <c r="P253" i="65" s="1"/>
  <c r="O107" i="65"/>
  <c r="P107" i="65" s="1"/>
  <c r="O112" i="65"/>
  <c r="M112" i="65"/>
  <c r="O115" i="65"/>
  <c r="M115" i="65"/>
  <c r="O127" i="65"/>
  <c r="P127" i="65" s="1"/>
  <c r="M130" i="65"/>
  <c r="P130" i="65" s="1"/>
  <c r="M145" i="65"/>
  <c r="P145" i="65" s="1"/>
  <c r="M164" i="65"/>
  <c r="P164" i="65" s="1"/>
  <c r="O176" i="65"/>
  <c r="M176" i="65"/>
  <c r="P176" i="65" s="1"/>
  <c r="O179" i="65"/>
  <c r="M179" i="65"/>
  <c r="O191" i="65"/>
  <c r="P191" i="65" s="1"/>
  <c r="M194" i="65"/>
  <c r="P194" i="65" s="1"/>
  <c r="M204" i="65"/>
  <c r="P204" i="65" s="1"/>
  <c r="O207" i="65"/>
  <c r="P207" i="65" s="1"/>
  <c r="M210" i="65"/>
  <c r="P210" i="65" s="1"/>
  <c r="O219" i="65"/>
  <c r="M219" i="65"/>
  <c r="M225" i="65"/>
  <c r="P225" i="65" s="1"/>
  <c r="M228" i="65"/>
  <c r="P228" i="65" s="1"/>
  <c r="O231" i="65"/>
  <c r="P231" i="65" s="1"/>
  <c r="P237" i="65"/>
  <c r="O240" i="65"/>
  <c r="M240" i="65"/>
  <c r="O251" i="65"/>
  <c r="M251" i="65"/>
  <c r="M257" i="65"/>
  <c r="P257" i="65" s="1"/>
  <c r="M260" i="65"/>
  <c r="P260" i="65" s="1"/>
  <c r="O152" i="65"/>
  <c r="M152" i="65"/>
  <c r="O155" i="65"/>
  <c r="M155" i="65"/>
  <c r="O158" i="65"/>
  <c r="M158" i="65"/>
  <c r="O198" i="65"/>
  <c r="M198" i="65"/>
  <c r="P198" i="65" s="1"/>
  <c r="O214" i="65"/>
  <c r="M214" i="65"/>
  <c r="O246" i="65"/>
  <c r="M246" i="65"/>
  <c r="P246" i="65" s="1"/>
  <c r="O136" i="65"/>
  <c r="M136" i="65"/>
  <c r="O128" i="65"/>
  <c r="M128" i="65"/>
  <c r="O131" i="65"/>
  <c r="M131" i="65"/>
  <c r="O143" i="65"/>
  <c r="P143" i="65" s="1"/>
  <c r="M146" i="65"/>
  <c r="P146" i="65" s="1"/>
  <c r="M161" i="65"/>
  <c r="P161" i="65" s="1"/>
  <c r="P189" i="65"/>
  <c r="O192" i="65"/>
  <c r="M192" i="65"/>
  <c r="O195" i="65"/>
  <c r="M195" i="65"/>
  <c r="M201" i="65"/>
  <c r="P201" i="65" s="1"/>
  <c r="P205" i="65"/>
  <c r="O208" i="65"/>
  <c r="M208" i="65"/>
  <c r="O211" i="65"/>
  <c r="M211" i="65"/>
  <c r="M217" i="65"/>
  <c r="P217" i="65" s="1"/>
  <c r="M220" i="65"/>
  <c r="P220" i="65" s="1"/>
  <c r="O223" i="65"/>
  <c r="P223" i="65" s="1"/>
  <c r="O232" i="65"/>
  <c r="M232" i="65"/>
  <c r="O243" i="65"/>
  <c r="M243" i="65"/>
  <c r="M249" i="65"/>
  <c r="P249" i="65" s="1"/>
  <c r="M252" i="65"/>
  <c r="P252" i="65" s="1"/>
  <c r="O139" i="65"/>
  <c r="M139" i="65"/>
  <c r="O168" i="65"/>
  <c r="M168" i="65"/>
  <c r="O171" i="65"/>
  <c r="M171" i="65"/>
  <c r="O174" i="65"/>
  <c r="M174" i="65"/>
  <c r="O238" i="65"/>
  <c r="M238" i="65"/>
  <c r="O261" i="65"/>
  <c r="P261" i="65" s="1"/>
  <c r="M27" i="64"/>
  <c r="O27" i="64"/>
  <c r="O70" i="64"/>
  <c r="M70" i="64"/>
  <c r="O14" i="64"/>
  <c r="M14" i="64"/>
  <c r="O50" i="64"/>
  <c r="M50" i="64"/>
  <c r="M19" i="64"/>
  <c r="O19" i="64"/>
  <c r="O66" i="64"/>
  <c r="M66" i="64"/>
  <c r="M43" i="64"/>
  <c r="O43" i="64"/>
  <c r="O46" i="64"/>
  <c r="M46" i="64"/>
  <c r="O42" i="64"/>
  <c r="M42" i="64"/>
  <c r="O30" i="64"/>
  <c r="M30" i="64"/>
  <c r="O82" i="64"/>
  <c r="M82" i="64"/>
  <c r="O26" i="64"/>
  <c r="M26" i="64"/>
  <c r="M35" i="64"/>
  <c r="O35" i="64"/>
  <c r="O78" i="64"/>
  <c r="M78" i="64"/>
  <c r="M55" i="64"/>
  <c r="O55" i="64"/>
  <c r="M59" i="64"/>
  <c r="O59" i="64"/>
  <c r="M94" i="64"/>
  <c r="P94" i="64" s="1"/>
  <c r="O111" i="64"/>
  <c r="M122" i="64"/>
  <c r="P122" i="64" s="1"/>
  <c r="O195" i="64"/>
  <c r="P195" i="64" s="1"/>
  <c r="O202" i="64"/>
  <c r="M202" i="64"/>
  <c r="O230" i="64"/>
  <c r="M230" i="64"/>
  <c r="O13" i="64"/>
  <c r="M13" i="64"/>
  <c r="O16" i="64"/>
  <c r="P16" i="64" s="1"/>
  <c r="O29" i="64"/>
  <c r="M29" i="64"/>
  <c r="O32" i="64"/>
  <c r="P32" i="64" s="1"/>
  <c r="O45" i="64"/>
  <c r="M45" i="64"/>
  <c r="O52" i="64"/>
  <c r="P52" i="64" s="1"/>
  <c r="M56" i="64"/>
  <c r="P56" i="64" s="1"/>
  <c r="M63" i="64"/>
  <c r="O63" i="64"/>
  <c r="O84" i="64"/>
  <c r="P84" i="64" s="1"/>
  <c r="M88" i="64"/>
  <c r="P88" i="64" s="1"/>
  <c r="M95" i="64"/>
  <c r="O95" i="64"/>
  <c r="M112" i="64"/>
  <c r="O112" i="64"/>
  <c r="M123" i="64"/>
  <c r="O123" i="64"/>
  <c r="P224" i="64"/>
  <c r="O227" i="64"/>
  <c r="P227" i="64" s="1"/>
  <c r="O234" i="64"/>
  <c r="M234" i="64"/>
  <c r="M62" i="64"/>
  <c r="P62" i="64" s="1"/>
  <c r="O108" i="64"/>
  <c r="P108" i="64" s="1"/>
  <c r="M23" i="64"/>
  <c r="O23" i="64"/>
  <c r="M120" i="64"/>
  <c r="O120" i="64"/>
  <c r="O134" i="64"/>
  <c r="M134" i="64"/>
  <c r="M179" i="64"/>
  <c r="O179" i="64"/>
  <c r="M71" i="64"/>
  <c r="O71" i="64"/>
  <c r="M74" i="64"/>
  <c r="P74" i="64" s="1"/>
  <c r="O96" i="64"/>
  <c r="P96" i="64" s="1"/>
  <c r="M102" i="64"/>
  <c r="P102" i="64" s="1"/>
  <c r="O106" i="64"/>
  <c r="M106" i="64"/>
  <c r="O131" i="64"/>
  <c r="P131" i="64" s="1"/>
  <c r="M147" i="64"/>
  <c r="O147" i="64"/>
  <c r="M207" i="64"/>
  <c r="O207" i="64"/>
  <c r="M211" i="64"/>
  <c r="O211" i="64"/>
  <c r="O138" i="64"/>
  <c r="M138" i="64"/>
  <c r="M175" i="64"/>
  <c r="O175" i="64"/>
  <c r="O17" i="64"/>
  <c r="M17" i="64"/>
  <c r="O33" i="64"/>
  <c r="M33" i="64"/>
  <c r="M64" i="64"/>
  <c r="P64" i="64" s="1"/>
  <c r="M40" i="64"/>
  <c r="P40" i="64" s="1"/>
  <c r="M68" i="64"/>
  <c r="P68" i="64" s="1"/>
  <c r="M75" i="64"/>
  <c r="O75" i="64"/>
  <c r="O128" i="64"/>
  <c r="P128" i="64" s="1"/>
  <c r="M143" i="64"/>
  <c r="O143" i="64"/>
  <c r="M154" i="64"/>
  <c r="P154" i="64" s="1"/>
  <c r="M186" i="64"/>
  <c r="P186" i="64" s="1"/>
  <c r="M239" i="64"/>
  <c r="O239" i="64"/>
  <c r="M243" i="64"/>
  <c r="O243" i="64"/>
  <c r="P111" i="64"/>
  <c r="M22" i="64"/>
  <c r="P22" i="64" s="1"/>
  <c r="M91" i="64"/>
  <c r="O91" i="64"/>
  <c r="O160" i="64"/>
  <c r="P160" i="64" s="1"/>
  <c r="M39" i="64"/>
  <c r="O39" i="64"/>
  <c r="P92" i="64"/>
  <c r="O21" i="64"/>
  <c r="M21" i="64"/>
  <c r="O37" i="64"/>
  <c r="M37" i="64"/>
  <c r="M47" i="64"/>
  <c r="O47" i="64"/>
  <c r="M79" i="64"/>
  <c r="O79" i="64"/>
  <c r="M140" i="64"/>
  <c r="O140" i="64"/>
  <c r="M144" i="64"/>
  <c r="O144" i="64"/>
  <c r="O41" i="64"/>
  <c r="M41" i="64"/>
  <c r="M38" i="64"/>
  <c r="P38" i="64" s="1"/>
  <c r="M67" i="64"/>
  <c r="O67" i="64"/>
  <c r="M15" i="64"/>
  <c r="O15" i="64"/>
  <c r="M31" i="64"/>
  <c r="O31" i="64"/>
  <c r="M51" i="64"/>
  <c r="O51" i="64"/>
  <c r="P76" i="64"/>
  <c r="M83" i="64"/>
  <c r="O83" i="64"/>
  <c r="O114" i="64"/>
  <c r="M114" i="64"/>
  <c r="P163" i="64"/>
  <c r="O166" i="64"/>
  <c r="M166" i="64"/>
  <c r="O25" i="64"/>
  <c r="M25" i="64"/>
  <c r="M87" i="64"/>
  <c r="O87" i="64"/>
  <c r="M115" i="64"/>
  <c r="O115" i="64"/>
  <c r="O170" i="64"/>
  <c r="M170" i="64"/>
  <c r="O198" i="64"/>
  <c r="M198" i="64"/>
  <c r="M262" i="64"/>
  <c r="P262" i="64" s="1"/>
  <c r="P117" i="64"/>
  <c r="M146" i="64"/>
  <c r="P146" i="64" s="1"/>
  <c r="O152" i="64"/>
  <c r="P152" i="64" s="1"/>
  <c r="O155" i="64"/>
  <c r="P155" i="64" s="1"/>
  <c r="M178" i="64"/>
  <c r="P178" i="64" s="1"/>
  <c r="P181" i="64"/>
  <c r="O187" i="64"/>
  <c r="P187" i="64" s="1"/>
  <c r="P196" i="64"/>
  <c r="M210" i="64"/>
  <c r="P210" i="64" s="1"/>
  <c r="P213" i="64"/>
  <c r="O219" i="64"/>
  <c r="P219" i="64" s="1"/>
  <c r="M242" i="64"/>
  <c r="P242" i="64" s="1"/>
  <c r="O251" i="64"/>
  <c r="P251" i="64" s="1"/>
  <c r="P260" i="64"/>
  <c r="M49" i="64"/>
  <c r="P49" i="64" s="1"/>
  <c r="M53" i="64"/>
  <c r="P53" i="64" s="1"/>
  <c r="M57" i="64"/>
  <c r="P57" i="64" s="1"/>
  <c r="M61" i="64"/>
  <c r="P61" i="64" s="1"/>
  <c r="M65" i="64"/>
  <c r="P65" i="64" s="1"/>
  <c r="M69" i="64"/>
  <c r="P69" i="64" s="1"/>
  <c r="M73" i="64"/>
  <c r="P73" i="64" s="1"/>
  <c r="M77" i="64"/>
  <c r="P77" i="64" s="1"/>
  <c r="M81" i="64"/>
  <c r="P81" i="64" s="1"/>
  <c r="M85" i="64"/>
  <c r="P85" i="64" s="1"/>
  <c r="M89" i="64"/>
  <c r="P89" i="64" s="1"/>
  <c r="M93" i="64"/>
  <c r="P93" i="64" s="1"/>
  <c r="M118" i="64"/>
  <c r="P118" i="64" s="1"/>
  <c r="O124" i="64"/>
  <c r="P124" i="64" s="1"/>
  <c r="O127" i="64"/>
  <c r="P127" i="64" s="1"/>
  <c r="M150" i="64"/>
  <c r="P150" i="64" s="1"/>
  <c r="O156" i="64"/>
  <c r="P156" i="64" s="1"/>
  <c r="O159" i="64"/>
  <c r="P159" i="64" s="1"/>
  <c r="M182" i="64"/>
  <c r="P182" i="64" s="1"/>
  <c r="O191" i="64"/>
  <c r="P191" i="64" s="1"/>
  <c r="M214" i="64"/>
  <c r="P214" i="64" s="1"/>
  <c r="O223" i="64"/>
  <c r="P223" i="64" s="1"/>
  <c r="M246" i="64"/>
  <c r="P246" i="64" s="1"/>
  <c r="O255" i="64"/>
  <c r="P255" i="64" s="1"/>
  <c r="M98" i="64"/>
  <c r="P98" i="64" s="1"/>
  <c r="P101" i="64"/>
  <c r="O104" i="64"/>
  <c r="P104" i="64" s="1"/>
  <c r="M130" i="64"/>
  <c r="P130" i="64" s="1"/>
  <c r="O136" i="64"/>
  <c r="P136" i="64" s="1"/>
  <c r="O139" i="64"/>
  <c r="P139" i="64" s="1"/>
  <c r="M162" i="64"/>
  <c r="P162" i="64" s="1"/>
  <c r="O171" i="64"/>
  <c r="P171" i="64" s="1"/>
  <c r="M194" i="64"/>
  <c r="P194" i="64" s="1"/>
  <c r="O203" i="64"/>
  <c r="P203" i="64" s="1"/>
  <c r="M226" i="64"/>
  <c r="P226" i="64" s="1"/>
  <c r="O235" i="64"/>
  <c r="P235" i="64" s="1"/>
  <c r="P244" i="64"/>
  <c r="M258" i="64"/>
  <c r="P258" i="64" s="1"/>
  <c r="P261" i="64"/>
  <c r="P218" i="69" l="1"/>
  <c r="P106" i="69"/>
  <c r="P215" i="68"/>
  <c r="P189" i="68"/>
  <c r="P157" i="68"/>
  <c r="P127" i="68"/>
  <c r="P175" i="67"/>
  <c r="P133" i="67"/>
  <c r="P244" i="65"/>
  <c r="P229" i="65"/>
  <c r="P212" i="65"/>
  <c r="P173" i="65"/>
  <c r="P165" i="65"/>
  <c r="P156" i="65"/>
  <c r="P140" i="65"/>
  <c r="P245" i="64"/>
  <c r="P241" i="64"/>
  <c r="P229" i="64"/>
  <c r="P212" i="64"/>
  <c r="P197" i="64"/>
  <c r="P180" i="64"/>
  <c r="P133" i="64"/>
  <c r="P125" i="64"/>
  <c r="P116" i="64"/>
  <c r="P100" i="64"/>
  <c r="P72" i="64"/>
  <c r="P36" i="64"/>
  <c r="P28" i="64"/>
  <c r="P20" i="64"/>
  <c r="P232" i="67"/>
  <c r="P200" i="67"/>
  <c r="P144" i="67"/>
  <c r="P248" i="67"/>
  <c r="P216" i="67"/>
  <c r="P17" i="67"/>
  <c r="P259" i="67"/>
  <c r="P128" i="67"/>
  <c r="P143" i="67"/>
  <c r="P118" i="67"/>
  <c r="P201" i="67"/>
  <c r="P160" i="67"/>
  <c r="P75" i="67"/>
  <c r="P31" i="67"/>
  <c r="P51" i="67"/>
  <c r="P79" i="67"/>
  <c r="P87" i="67"/>
  <c r="P36" i="67"/>
  <c r="P159" i="67"/>
  <c r="P191" i="67"/>
  <c r="P183" i="67"/>
  <c r="P151" i="67"/>
  <c r="P101" i="67"/>
  <c r="P149" i="67"/>
  <c r="P140" i="67"/>
  <c r="P127" i="67"/>
  <c r="P117" i="67"/>
  <c r="P108" i="67"/>
  <c r="P100" i="67"/>
  <c r="P136" i="67"/>
  <c r="P152" i="67"/>
  <c r="P35" i="67"/>
  <c r="P63" i="67"/>
  <c r="P186" i="67"/>
  <c r="P164" i="67"/>
  <c r="P154" i="67"/>
  <c r="P124" i="67"/>
  <c r="P114" i="67"/>
  <c r="P102" i="67"/>
  <c r="P94" i="67"/>
  <c r="P158" i="67"/>
  <c r="P150" i="67"/>
  <c r="P52" i="67"/>
  <c r="P140" i="66"/>
  <c r="P126" i="66"/>
  <c r="P209" i="66"/>
  <c r="P188" i="66"/>
  <c r="P184" i="66"/>
  <c r="P260" i="66"/>
  <c r="P90" i="66"/>
  <c r="P24" i="66"/>
  <c r="P71" i="66"/>
  <c r="P39" i="66"/>
  <c r="P252" i="66"/>
  <c r="P228" i="66"/>
  <c r="P196" i="66"/>
  <c r="P182" i="66"/>
  <c r="P137" i="66"/>
  <c r="P192" i="66"/>
  <c r="P185" i="66"/>
  <c r="P94" i="66"/>
  <c r="P129" i="66"/>
  <c r="P80" i="66"/>
  <c r="P16" i="66"/>
  <c r="P79" i="66"/>
  <c r="P47" i="66"/>
  <c r="P42" i="66"/>
  <c r="P65" i="66"/>
  <c r="P234" i="66"/>
  <c r="P178" i="66"/>
  <c r="P170" i="66"/>
  <c r="P159" i="66"/>
  <c r="P119" i="66"/>
  <c r="P66" i="66"/>
  <c r="P169" i="66"/>
  <c r="P198" i="66"/>
  <c r="P164" i="66"/>
  <c r="P142" i="66"/>
  <c r="P100" i="66"/>
  <c r="P32" i="66"/>
  <c r="P33" i="66"/>
  <c r="P87" i="66"/>
  <c r="P55" i="66"/>
  <c r="P23" i="66"/>
  <c r="P116" i="66"/>
  <c r="P34" i="66"/>
  <c r="P199" i="66"/>
  <c r="P152" i="66"/>
  <c r="P138" i="66"/>
  <c r="P122" i="66"/>
  <c r="P101" i="66"/>
  <c r="P186" i="66"/>
  <c r="P99" i="66"/>
  <c r="P200" i="65"/>
  <c r="P63" i="65"/>
  <c r="P58" i="65"/>
  <c r="P30" i="65"/>
  <c r="P14" i="65"/>
  <c r="P142" i="65"/>
  <c r="P110" i="65"/>
  <c r="P39" i="65"/>
  <c r="P47" i="65"/>
  <c r="P102" i="65"/>
  <c r="P256" i="65"/>
  <c r="P184" i="65"/>
  <c r="P222" i="65"/>
  <c r="P121" i="65"/>
  <c r="P114" i="65"/>
  <c r="P106" i="65"/>
  <c r="P86" i="65"/>
  <c r="P56" i="65"/>
  <c r="P48" i="65"/>
  <c r="P38" i="65"/>
  <c r="P235" i="65"/>
  <c r="P73" i="65"/>
  <c r="P22" i="65"/>
  <c r="P61" i="65"/>
  <c r="P203" i="65"/>
  <c r="P155" i="65"/>
  <c r="P153" i="65"/>
  <c r="P209" i="64"/>
  <c r="P114" i="64"/>
  <c r="P149" i="64"/>
  <c r="P106" i="64"/>
  <c r="P202" i="64"/>
  <c r="P82" i="64"/>
  <c r="P190" i="64"/>
  <c r="P177" i="64"/>
  <c r="P165" i="64"/>
  <c r="P158" i="64"/>
  <c r="P141" i="64"/>
  <c r="P132" i="64"/>
  <c r="P121" i="64"/>
  <c r="P113" i="64"/>
  <c r="P105" i="64"/>
  <c r="P86" i="64"/>
  <c r="P60" i="64"/>
  <c r="P21" i="64"/>
  <c r="P50" i="64"/>
  <c r="P44" i="64"/>
  <c r="P101" i="69"/>
  <c r="P41" i="64"/>
  <c r="P79" i="65"/>
  <c r="P144" i="68"/>
  <c r="P68" i="68"/>
  <c r="P232" i="65"/>
  <c r="P208" i="65"/>
  <c r="P120" i="65"/>
  <c r="P87" i="65"/>
  <c r="P31" i="65"/>
  <c r="P53" i="65"/>
  <c r="P138" i="64"/>
  <c r="P29" i="64"/>
  <c r="P174" i="65"/>
  <c r="P139" i="65"/>
  <c r="P166" i="65"/>
  <c r="P48" i="66"/>
  <c r="P132" i="66"/>
  <c r="P63" i="66"/>
  <c r="P31" i="66"/>
  <c r="P56" i="66"/>
  <c r="P211" i="68"/>
  <c r="P78" i="64"/>
  <c r="P30" i="64"/>
  <c r="P66" i="64"/>
  <c r="P126" i="65"/>
  <c r="P105" i="65"/>
  <c r="P18" i="65"/>
  <c r="P188" i="65"/>
  <c r="P104" i="65"/>
  <c r="P34" i="65"/>
  <c r="P206" i="69"/>
  <c r="P163" i="69"/>
  <c r="P198" i="64"/>
  <c r="P13" i="64"/>
  <c r="P195" i="65"/>
  <c r="P131" i="65"/>
  <c r="P240" i="65"/>
  <c r="P112" i="65"/>
  <c r="P216" i="65"/>
  <c r="P144" i="65"/>
  <c r="P169" i="65"/>
  <c r="P26" i="65"/>
  <c r="P206" i="66"/>
  <c r="P220" i="66"/>
  <c r="P256" i="66"/>
  <c r="P225" i="66"/>
  <c r="P248" i="66"/>
  <c r="P201" i="66"/>
  <c r="P168" i="65"/>
  <c r="P214" i="65"/>
  <c r="P152" i="65"/>
  <c r="P97" i="65"/>
  <c r="P182" i="65"/>
  <c r="P134" i="65"/>
  <c r="P150" i="65"/>
  <c r="P66" i="65"/>
  <c r="P82" i="65"/>
  <c r="P217" i="66"/>
  <c r="P246" i="66"/>
  <c r="P216" i="66"/>
  <c r="P222" i="67"/>
  <c r="P185" i="67"/>
  <c r="P153" i="67"/>
  <c r="P160" i="68"/>
  <c r="P28" i="68"/>
  <c r="P61" i="68"/>
  <c r="P32" i="68"/>
  <c r="P40" i="68"/>
  <c r="P48" i="68"/>
  <c r="P71" i="67"/>
  <c r="P91" i="67"/>
  <c r="P27" i="67"/>
  <c r="P241" i="68"/>
  <c r="P182" i="68"/>
  <c r="P240" i="68"/>
  <c r="P145" i="68"/>
  <c r="P24" i="68"/>
  <c r="P50" i="68"/>
  <c r="P92" i="68"/>
  <c r="P60" i="68"/>
  <c r="P18" i="68"/>
  <c r="P26" i="68"/>
  <c r="P168" i="69"/>
  <c r="P259" i="69"/>
  <c r="P198" i="69"/>
  <c r="P174" i="67"/>
  <c r="P121" i="67"/>
  <c r="P238" i="67"/>
  <c r="P206" i="67"/>
  <c r="P169" i="67"/>
  <c r="P110" i="67"/>
  <c r="P120" i="67"/>
  <c r="P233" i="67"/>
  <c r="P176" i="67"/>
  <c r="P43" i="67"/>
  <c r="P76" i="67"/>
  <c r="P83" i="67"/>
  <c r="P19" i="67"/>
  <c r="P118" i="68"/>
  <c r="P187" i="68"/>
  <c r="P112" i="68"/>
  <c r="P179" i="68"/>
  <c r="P134" i="68"/>
  <c r="P257" i="68"/>
  <c r="P77" i="68"/>
  <c r="P45" i="68"/>
  <c r="P80" i="68"/>
  <c r="P200" i="69"/>
  <c r="P102" i="69"/>
  <c r="P256" i="69"/>
  <c r="P195" i="69"/>
  <c r="P96" i="69"/>
  <c r="P110" i="66"/>
  <c r="P224" i="66"/>
  <c r="P156" i="66"/>
  <c r="P232" i="66"/>
  <c r="P241" i="66"/>
  <c r="P59" i="67"/>
  <c r="P208" i="68"/>
  <c r="P155" i="68"/>
  <c r="P163" i="68"/>
  <c r="P152" i="68"/>
  <c r="P128" i="68"/>
  <c r="P216" i="68"/>
  <c r="P217" i="68"/>
  <c r="P37" i="68"/>
  <c r="P93" i="68"/>
  <c r="P36" i="68"/>
  <c r="P76" i="68"/>
  <c r="P44" i="68"/>
  <c r="P64" i="68"/>
  <c r="P166" i="69"/>
  <c r="P174" i="69"/>
  <c r="P240" i="69"/>
  <c r="P192" i="69"/>
  <c r="P74" i="66"/>
  <c r="P41" i="66"/>
  <c r="P40" i="66"/>
  <c r="P67" i="66"/>
  <c r="P35" i="66"/>
  <c r="P180" i="66"/>
  <c r="P50" i="66"/>
  <c r="P124" i="66"/>
  <c r="P150" i="68"/>
  <c r="P168" i="68"/>
  <c r="P115" i="68"/>
  <c r="P69" i="68"/>
  <c r="P13" i="68"/>
  <c r="P72" i="68"/>
  <c r="P16" i="68"/>
  <c r="P254" i="69"/>
  <c r="P211" i="69"/>
  <c r="P82" i="69"/>
  <c r="P50" i="69"/>
  <c r="P18" i="69"/>
  <c r="P77" i="69"/>
  <c r="P13" i="69"/>
  <c r="P91" i="69"/>
  <c r="P27" i="69"/>
  <c r="P90" i="69"/>
  <c r="P58" i="69"/>
  <c r="P26" i="69"/>
  <c r="P21" i="69"/>
  <c r="P250" i="69"/>
  <c r="P241" i="69"/>
  <c r="P233" i="69"/>
  <c r="P191" i="69"/>
  <c r="P178" i="69"/>
  <c r="P170" i="69"/>
  <c r="P159" i="69"/>
  <c r="P137" i="69"/>
  <c r="P121" i="69"/>
  <c r="P98" i="69"/>
  <c r="P258" i="68"/>
  <c r="P244" i="68"/>
  <c r="P234" i="68"/>
  <c r="P146" i="68"/>
  <c r="P114" i="68"/>
  <c r="P98" i="68"/>
  <c r="P70" i="68"/>
  <c r="P41" i="68"/>
  <c r="P25" i="68"/>
  <c r="P260" i="67"/>
  <c r="P172" i="67"/>
  <c r="P162" i="67"/>
  <c r="P141" i="67"/>
  <c r="P122" i="67"/>
  <c r="P89" i="67"/>
  <c r="P73" i="67"/>
  <c r="P57" i="67"/>
  <c r="P41" i="67"/>
  <c r="P25" i="67"/>
  <c r="P258" i="66"/>
  <c r="P231" i="66"/>
  <c r="P175" i="66"/>
  <c r="P167" i="66"/>
  <c r="P157" i="66"/>
  <c r="P130" i="66"/>
  <c r="P258" i="65"/>
  <c r="P186" i="65"/>
  <c r="P129" i="65"/>
  <c r="P113" i="65"/>
  <c r="P64" i="65"/>
  <c r="P46" i="65"/>
  <c r="P27" i="65"/>
  <c r="P253" i="64"/>
  <c r="P222" i="64"/>
  <c r="P217" i="64"/>
  <c r="P205" i="64"/>
  <c r="P199" i="64"/>
  <c r="P185" i="64"/>
  <c r="P173" i="64"/>
  <c r="P167" i="64"/>
  <c r="P161" i="64"/>
  <c r="P142" i="64"/>
  <c r="P90" i="64"/>
  <c r="P48" i="64"/>
  <c r="P83" i="64"/>
  <c r="P15" i="64"/>
  <c r="P144" i="64"/>
  <c r="P79" i="64"/>
  <c r="P47" i="64"/>
  <c r="P147" i="64"/>
  <c r="P179" i="64"/>
  <c r="P120" i="64"/>
  <c r="P23" i="64"/>
  <c r="P95" i="64"/>
  <c r="P59" i="64"/>
  <c r="P35" i="64"/>
  <c r="P77" i="65"/>
  <c r="P151" i="65"/>
  <c r="P245" i="65"/>
  <c r="P124" i="65"/>
  <c r="P99" i="65"/>
  <c r="R263" i="65"/>
  <c r="G21" i="63" s="1"/>
  <c r="P73" i="66"/>
  <c r="P25" i="66"/>
  <c r="P173" i="67"/>
  <c r="P157" i="67"/>
  <c r="P237" i="67"/>
  <c r="P221" i="67"/>
  <c r="P205" i="67"/>
  <c r="P85" i="67"/>
  <c r="P53" i="67"/>
  <c r="P21" i="67"/>
  <c r="P93" i="67"/>
  <c r="P61" i="67"/>
  <c r="P29" i="67"/>
  <c r="P69" i="67"/>
  <c r="P37" i="67"/>
  <c r="P77" i="67"/>
  <c r="P89" i="68"/>
  <c r="P57" i="68"/>
  <c r="P252" i="69"/>
  <c r="P180" i="69"/>
  <c r="P172" i="69"/>
  <c r="P84" i="69"/>
  <c r="P261" i="69"/>
  <c r="P221" i="69"/>
  <c r="P130" i="69"/>
  <c r="P87" i="69"/>
  <c r="P79" i="69"/>
  <c r="P71" i="69"/>
  <c r="P63" i="69"/>
  <c r="P55" i="69"/>
  <c r="P47" i="69"/>
  <c r="P39" i="69"/>
  <c r="P31" i="69"/>
  <c r="P23" i="69"/>
  <c r="P15" i="69"/>
  <c r="P237" i="68"/>
  <c r="P229" i="68"/>
  <c r="P213" i="68"/>
  <c r="P205" i="68"/>
  <c r="P197" i="68"/>
  <c r="P173" i="68"/>
  <c r="P165" i="68"/>
  <c r="P149" i="68"/>
  <c r="P141" i="68"/>
  <c r="P133" i="68"/>
  <c r="P109" i="68"/>
  <c r="P258" i="67"/>
  <c r="P255" i="67"/>
  <c r="P250" i="67"/>
  <c r="P247" i="67"/>
  <c r="P242" i="67"/>
  <c r="P239" i="67"/>
  <c r="P234" i="67"/>
  <c r="P231" i="67"/>
  <c r="P226" i="67"/>
  <c r="P223" i="67"/>
  <c r="P218" i="67"/>
  <c r="P215" i="67"/>
  <c r="P210" i="67"/>
  <c r="P207" i="67"/>
  <c r="P202" i="67"/>
  <c r="P199" i="67"/>
  <c r="P194" i="67"/>
  <c r="P146" i="67"/>
  <c r="P130" i="67"/>
  <c r="P112" i="67"/>
  <c r="P104" i="67"/>
  <c r="P96" i="67"/>
  <c r="P88" i="67"/>
  <c r="P80" i="67"/>
  <c r="P72" i="67"/>
  <c r="P64" i="67"/>
  <c r="P56" i="67"/>
  <c r="P48" i="67"/>
  <c r="P40" i="67"/>
  <c r="P32" i="67"/>
  <c r="P24" i="67"/>
  <c r="P16" i="67"/>
  <c r="P253" i="66"/>
  <c r="P245" i="66"/>
  <c r="P229" i="66"/>
  <c r="P219" i="66"/>
  <c r="P211" i="66"/>
  <c r="P210" i="66"/>
  <c r="P205" i="66"/>
  <c r="P203" i="66"/>
  <c r="P197" i="66"/>
  <c r="P195" i="66"/>
  <c r="P189" i="66"/>
  <c r="P187" i="66"/>
  <c r="P181" i="66"/>
  <c r="P179" i="66"/>
  <c r="P173" i="66"/>
  <c r="P171" i="66"/>
  <c r="P163" i="66"/>
  <c r="P155" i="66"/>
  <c r="P147" i="66"/>
  <c r="P139" i="66"/>
  <c r="P131" i="66"/>
  <c r="P123" i="66"/>
  <c r="P115" i="66"/>
  <c r="P92" i="66"/>
  <c r="P84" i="66"/>
  <c r="P76" i="66"/>
  <c r="P68" i="66"/>
  <c r="P60" i="66"/>
  <c r="P52" i="66"/>
  <c r="P44" i="66"/>
  <c r="P36" i="66"/>
  <c r="P28" i="66"/>
  <c r="P20" i="66"/>
  <c r="P255" i="65"/>
  <c r="P247" i="65"/>
  <c r="P215" i="65"/>
  <c r="P199" i="65"/>
  <c r="P183" i="65"/>
  <c r="P180" i="65"/>
  <c r="P172" i="65"/>
  <c r="P167" i="65"/>
  <c r="P159" i="65"/>
  <c r="P157" i="65"/>
  <c r="P149" i="65"/>
  <c r="P141" i="65"/>
  <c r="P133" i="65"/>
  <c r="P119" i="65"/>
  <c r="P116" i="65"/>
  <c r="P109" i="65"/>
  <c r="P103" i="65"/>
  <c r="P101" i="65"/>
  <c r="P98" i="65"/>
  <c r="P95" i="65"/>
  <c r="P92" i="65"/>
  <c r="P84" i="65"/>
  <c r="P76" i="65"/>
  <c r="P68" i="65"/>
  <c r="P62" i="65"/>
  <c r="P60" i="65"/>
  <c r="P54" i="65"/>
  <c r="P52" i="65"/>
  <c r="P44" i="65"/>
  <c r="P36" i="65"/>
  <c r="P28" i="65"/>
  <c r="P20" i="65"/>
  <c r="P259" i="64"/>
  <c r="P256" i="64"/>
  <c r="P252" i="64"/>
  <c r="P248" i="64"/>
  <c r="P247" i="64"/>
  <c r="P240" i="64"/>
  <c r="P236" i="64"/>
  <c r="P232" i="64"/>
  <c r="P220" i="64"/>
  <c r="P216" i="64"/>
  <c r="P215" i="64"/>
  <c r="P208" i="64"/>
  <c r="P204" i="64"/>
  <c r="P200" i="64"/>
  <c r="P192" i="64"/>
  <c r="P188" i="64"/>
  <c r="P184" i="64"/>
  <c r="P176" i="64"/>
  <c r="P172" i="64"/>
  <c r="P168" i="64"/>
  <c r="P151" i="64"/>
  <c r="P107" i="64"/>
  <c r="P99" i="64"/>
  <c r="P24" i="64"/>
  <c r="P246" i="69"/>
  <c r="P230" i="69"/>
  <c r="P115" i="69"/>
  <c r="P139" i="69"/>
  <c r="P110" i="69"/>
  <c r="P216" i="69"/>
  <c r="P244" i="69"/>
  <c r="P124" i="69"/>
  <c r="P45" i="69"/>
  <c r="P236" i="69"/>
  <c r="P156" i="69"/>
  <c r="P44" i="69"/>
  <c r="P100" i="69"/>
  <c r="P19" i="69"/>
  <c r="P68" i="69"/>
  <c r="P196" i="69"/>
  <c r="P203" i="69"/>
  <c r="P134" i="69"/>
  <c r="P182" i="69"/>
  <c r="P227" i="69"/>
  <c r="P238" i="69"/>
  <c r="P126" i="69"/>
  <c r="P116" i="69"/>
  <c r="P29" i="69"/>
  <c r="P35" i="69"/>
  <c r="P92" i="69"/>
  <c r="P85" i="69"/>
  <c r="P52" i="69"/>
  <c r="P131" i="69"/>
  <c r="P155" i="69"/>
  <c r="P224" i="69"/>
  <c r="P235" i="69"/>
  <c r="P150" i="69"/>
  <c r="P123" i="69"/>
  <c r="P222" i="69"/>
  <c r="P204" i="69"/>
  <c r="P76" i="69"/>
  <c r="P188" i="69"/>
  <c r="P108" i="69"/>
  <c r="P36" i="69"/>
  <c r="P107" i="69"/>
  <c r="P118" i="69"/>
  <c r="P142" i="69"/>
  <c r="P179" i="69"/>
  <c r="P232" i="69"/>
  <c r="P147" i="69"/>
  <c r="P243" i="69"/>
  <c r="P219" i="69"/>
  <c r="P148" i="69"/>
  <c r="R263" i="69"/>
  <c r="P60" i="69"/>
  <c r="P132" i="69"/>
  <c r="P67" i="69"/>
  <c r="P20" i="69"/>
  <c r="P249" i="68"/>
  <c r="P107" i="68"/>
  <c r="P177" i="68"/>
  <c r="P169" i="68"/>
  <c r="P225" i="68"/>
  <c r="P120" i="68"/>
  <c r="P153" i="68"/>
  <c r="P243" i="68"/>
  <c r="P201" i="68"/>
  <c r="P81" i="68"/>
  <c r="P49" i="68"/>
  <c r="P34" i="68"/>
  <c r="P84" i="68"/>
  <c r="P238" i="68"/>
  <c r="P185" i="68"/>
  <c r="P104" i="68"/>
  <c r="P166" i="68"/>
  <c r="P203" i="68"/>
  <c r="P158" i="68"/>
  <c r="P129" i="68"/>
  <c r="P214" i="68"/>
  <c r="P142" i="68"/>
  <c r="P232" i="68"/>
  <c r="P235" i="68"/>
  <c r="P190" i="68"/>
  <c r="P66" i="68"/>
  <c r="P52" i="68"/>
  <c r="P174" i="68"/>
  <c r="P121" i="68"/>
  <c r="P200" i="68"/>
  <c r="P233" i="68"/>
  <c r="P259" i="68"/>
  <c r="P251" i="68"/>
  <c r="P176" i="68"/>
  <c r="P246" i="68"/>
  <c r="P262" i="68"/>
  <c r="P137" i="68"/>
  <c r="P65" i="68"/>
  <c r="R263" i="68"/>
  <c r="P73" i="68"/>
  <c r="P219" i="68"/>
  <c r="P227" i="68"/>
  <c r="P230" i="68"/>
  <c r="P113" i="68"/>
  <c r="P192" i="68"/>
  <c r="P195" i="68"/>
  <c r="P193" i="68"/>
  <c r="P206" i="68"/>
  <c r="P209" i="68"/>
  <c r="P254" i="68"/>
  <c r="P171" i="68"/>
  <c r="P126" i="68"/>
  <c r="P165" i="67"/>
  <c r="P193" i="67"/>
  <c r="P182" i="67"/>
  <c r="P137" i="67"/>
  <c r="P192" i="67"/>
  <c r="P99" i="67"/>
  <c r="P230" i="67"/>
  <c r="P198" i="67"/>
  <c r="P161" i="67"/>
  <c r="P254" i="67"/>
  <c r="P142" i="67"/>
  <c r="P249" i="67"/>
  <c r="P168" i="67"/>
  <c r="P261" i="67"/>
  <c r="P20" i="67"/>
  <c r="P13" i="67"/>
  <c r="P55" i="67"/>
  <c r="P257" i="67"/>
  <c r="P225" i="67"/>
  <c r="P129" i="67"/>
  <c r="P190" i="67"/>
  <c r="P60" i="67"/>
  <c r="P15" i="67"/>
  <c r="P213" i="67"/>
  <c r="P166" i="67"/>
  <c r="P246" i="67"/>
  <c r="P214" i="67"/>
  <c r="P177" i="67"/>
  <c r="P113" i="67"/>
  <c r="P126" i="67"/>
  <c r="P262" i="67"/>
  <c r="P217" i="67"/>
  <c r="P184" i="67"/>
  <c r="P84" i="67"/>
  <c r="P44" i="67"/>
  <c r="P47" i="67"/>
  <c r="P181" i="67"/>
  <c r="P245" i="67"/>
  <c r="P45" i="67"/>
  <c r="P224" i="67"/>
  <c r="P251" i="67"/>
  <c r="P134" i="67"/>
  <c r="P145" i="67"/>
  <c r="P39" i="67"/>
  <c r="P92" i="67"/>
  <c r="P67" i="67"/>
  <c r="P68" i="67"/>
  <c r="P23" i="67"/>
  <c r="P28" i="67"/>
  <c r="P229" i="67"/>
  <c r="P253" i="67"/>
  <c r="R263" i="67"/>
  <c r="I21" i="63" s="1"/>
  <c r="P113" i="66"/>
  <c r="P262" i="66"/>
  <c r="P166" i="66"/>
  <c r="P240" i="66"/>
  <c r="P200" i="66"/>
  <c r="P249" i="66"/>
  <c r="P121" i="66"/>
  <c r="P208" i="66"/>
  <c r="P238" i="66"/>
  <c r="P91" i="66"/>
  <c r="P59" i="66"/>
  <c r="P27" i="66"/>
  <c r="R263" i="66"/>
  <c r="H21" i="63" s="1"/>
  <c r="P108" i="66"/>
  <c r="P18" i="66"/>
  <c r="P81" i="66"/>
  <c r="P236" i="66"/>
  <c r="P254" i="66"/>
  <c r="P118" i="66"/>
  <c r="P150" i="66"/>
  <c r="P15" i="66"/>
  <c r="P26" i="66"/>
  <c r="P89" i="66"/>
  <c r="P17" i="66"/>
  <c r="P176" i="66"/>
  <c r="P172" i="66"/>
  <c r="P134" i="66"/>
  <c r="P168" i="66"/>
  <c r="P174" i="66"/>
  <c r="P145" i="66"/>
  <c r="P214" i="66"/>
  <c r="P64" i="66"/>
  <c r="P72" i="66"/>
  <c r="P212" i="66"/>
  <c r="P88" i="66"/>
  <c r="P83" i="66"/>
  <c r="P51" i="66"/>
  <c r="P19" i="66"/>
  <c r="P49" i="66"/>
  <c r="P177" i="66"/>
  <c r="P257" i="66"/>
  <c r="P233" i="66"/>
  <c r="P230" i="66"/>
  <c r="P222" i="66"/>
  <c r="P158" i="66"/>
  <c r="P244" i="66"/>
  <c r="P259" i="66"/>
  <c r="P153" i="66"/>
  <c r="P190" i="66"/>
  <c r="P204" i="66"/>
  <c r="P75" i="66"/>
  <c r="P43" i="66"/>
  <c r="P58" i="66"/>
  <c r="P57" i="66"/>
  <c r="P82" i="66"/>
  <c r="P197" i="65"/>
  <c r="P96" i="65"/>
  <c r="P55" i="65"/>
  <c r="P147" i="65"/>
  <c r="P238" i="65"/>
  <c r="P243" i="65"/>
  <c r="P211" i="65"/>
  <c r="P192" i="65"/>
  <c r="P128" i="65"/>
  <c r="P123" i="65"/>
  <c r="P206" i="65"/>
  <c r="P227" i="65"/>
  <c r="P135" i="65"/>
  <c r="P85" i="65"/>
  <c r="P93" i="65"/>
  <c r="P69" i="65"/>
  <c r="P136" i="65"/>
  <c r="P158" i="65"/>
  <c r="P179" i="65"/>
  <c r="P187" i="65"/>
  <c r="P224" i="65"/>
  <c r="P160" i="65"/>
  <c r="P45" i="65"/>
  <c r="P190" i="65"/>
  <c r="P118" i="65"/>
  <c r="P163" i="65"/>
  <c r="P90" i="65"/>
  <c r="P213" i="65"/>
  <c r="P171" i="65"/>
  <c r="P251" i="65"/>
  <c r="P219" i="65"/>
  <c r="P115" i="65"/>
  <c r="P42" i="65"/>
  <c r="P259" i="65"/>
  <c r="P74" i="65"/>
  <c r="P37" i="65"/>
  <c r="P50" i="65"/>
  <c r="P248" i="65"/>
  <c r="P71" i="65"/>
  <c r="P15" i="65"/>
  <c r="P87" i="64"/>
  <c r="P71" i="64"/>
  <c r="P112" i="64"/>
  <c r="R263" i="64"/>
  <c r="F21" i="63" s="1"/>
  <c r="P43" i="64"/>
  <c r="P25" i="64"/>
  <c r="P31" i="64"/>
  <c r="P143" i="64"/>
  <c r="P33" i="64"/>
  <c r="P234" i="64"/>
  <c r="P45" i="64"/>
  <c r="P230" i="64"/>
  <c r="P42" i="64"/>
  <c r="P14" i="64"/>
  <c r="P170" i="64"/>
  <c r="P166" i="64"/>
  <c r="P37" i="64"/>
  <c r="P39" i="64"/>
  <c r="P243" i="64"/>
  <c r="P17" i="64"/>
  <c r="P211" i="64"/>
  <c r="P134" i="64"/>
  <c r="P26" i="64"/>
  <c r="P46" i="64"/>
  <c r="P70" i="64"/>
  <c r="P140" i="64"/>
  <c r="P239" i="64"/>
  <c r="P75" i="64"/>
  <c r="P207" i="64"/>
  <c r="P115" i="64"/>
  <c r="P51" i="64"/>
  <c r="P67" i="64"/>
  <c r="P91" i="64"/>
  <c r="P175" i="64"/>
  <c r="P123" i="64"/>
  <c r="P63" i="64"/>
  <c r="P55" i="64"/>
  <c r="P19" i="64"/>
  <c r="P27" i="64"/>
  <c r="P263" i="64" l="1"/>
  <c r="Q263" i="64" s="1"/>
  <c r="F18" i="63" s="1"/>
  <c r="P263" i="65"/>
  <c r="Q263" i="65" s="1"/>
  <c r="G18" i="63" s="1"/>
  <c r="G19" i="63" s="1"/>
  <c r="P263" i="66"/>
  <c r="Q263" i="66" s="1"/>
  <c r="H18" i="63" s="1"/>
  <c r="H19" i="63" s="1"/>
  <c r="P263" i="68"/>
  <c r="Q263" i="68" s="1"/>
  <c r="P263" i="69"/>
  <c r="Q263" i="69" s="1"/>
  <c r="P263" i="67"/>
  <c r="Q263" i="67" s="1"/>
  <c r="I18" i="63" s="1"/>
  <c r="I19" i="63" s="1"/>
  <c r="F19" i="63" l="1"/>
  <c r="F25" i="63" s="1"/>
  <c r="F26" i="63" s="1"/>
  <c r="F27" i="63" s="1"/>
  <c r="F20" i="63"/>
  <c r="F28" i="63" s="1"/>
  <c r="F20" i="38"/>
  <c r="F29" i="63" l="1"/>
  <c r="I31" i="40"/>
  <c r="I27" i="40"/>
  <c r="I22" i="40" l="1"/>
  <c r="I33" i="38" l="1"/>
  <c r="I20" i="38"/>
  <c r="F33" i="38"/>
  <c r="I41" i="17"/>
  <c r="I45" i="17" s="1"/>
  <c r="G20" i="63" l="1"/>
  <c r="H20" i="63"/>
  <c r="I20" i="63"/>
  <c r="J20" i="63"/>
  <c r="K20" i="63"/>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<sst xmlns="http://schemas.openxmlformats.org/spreadsheetml/2006/main" count="4851" uniqueCount="1414">
  <si>
    <t>SCOTTISH WATER</t>
  </si>
  <si>
    <t>ANNUAL RETURN INFORMATION REQUIREMENTS</t>
  </si>
  <si>
    <t>SECTION B : OUTPUTS TO CUSTOMERS</t>
  </si>
  <si>
    <t>Table B1: Restrictions on water use</t>
  </si>
  <si>
    <t>Line</t>
  </si>
  <si>
    <t>Description</t>
  </si>
  <si>
    <t>Units</t>
  </si>
  <si>
    <t>Field</t>
  </si>
  <si>
    <t>Report Year</t>
  </si>
  <si>
    <t>Report Year +1 (forecast)</t>
  </si>
  <si>
    <t>Ref.</t>
  </si>
  <si>
    <t>Type</t>
  </si>
  <si>
    <t>2021-2022</t>
  </si>
  <si>
    <t>CG</t>
  </si>
  <si>
    <t>2022-2023</t>
  </si>
  <si>
    <t>Restrictions on water use</t>
  </si>
  <si>
    <t>B1.1</t>
  </si>
  <si>
    <t>Household population connected to the water service</t>
  </si>
  <si>
    <t>BF A2.5</t>
  </si>
  <si>
    <t>B2</t>
  </si>
  <si>
    <t>B3</t>
  </si>
  <si>
    <t>B1.2</t>
  </si>
  <si>
    <t>Population affected by ordinary Water Shortage Orders</t>
  </si>
  <si>
    <t>Nr</t>
  </si>
  <si>
    <t>I</t>
  </si>
  <si>
    <t>A1</t>
  </si>
  <si>
    <t>-</t>
  </si>
  <si>
    <t>N</t>
  </si>
  <si>
    <t>B1.3</t>
  </si>
  <si>
    <t>% Population affected by ordinary Water Shortage Orders</t>
  </si>
  <si>
    <t>%</t>
  </si>
  <si>
    <t>C</t>
  </si>
  <si>
    <t>B1.4</t>
  </si>
  <si>
    <t>Population affected by emergency Water Shortage Orders</t>
  </si>
  <si>
    <t>B1.5</t>
  </si>
  <si>
    <t>% Population affected by emergency Water Shortage Orders</t>
  </si>
  <si>
    <t>B1.6</t>
  </si>
  <si>
    <t>Monitored reservoir sources breaching the drought impacts (red) trigger</t>
  </si>
  <si>
    <t>B1.7</t>
  </si>
  <si>
    <t xml:space="preserve">Total number of reservoir sources monitored </t>
  </si>
  <si>
    <t>B1</t>
  </si>
  <si>
    <t>B1.8</t>
  </si>
  <si>
    <t xml:space="preserve">Total number of reservoir sources not monitored </t>
  </si>
  <si>
    <t xml:space="preserve">Prepared by: </t>
  </si>
  <si>
    <t>Checked by:  ……………………………………………...…..</t>
  </si>
  <si>
    <t>Table B2: Pressure and Interruptions</t>
  </si>
  <si>
    <t>Report Year +1
(forecast)</t>
  </si>
  <si>
    <t>B2.1</t>
  </si>
  <si>
    <t xml:space="preserve">Total connected properties </t>
  </si>
  <si>
    <t>BF A1.10</t>
  </si>
  <si>
    <t>B2.2</t>
  </si>
  <si>
    <t>Properties below reference level at start of year</t>
  </si>
  <si>
    <t>nr</t>
  </si>
  <si>
    <t>B2.3</t>
  </si>
  <si>
    <t>Properties below reference level at end of year</t>
  </si>
  <si>
    <t>B2.4</t>
  </si>
  <si>
    <t>Properties receiving low pressure but excluded from line B2.3</t>
  </si>
  <si>
    <t>B2.5</t>
  </si>
  <si>
    <t>More than 3 hours planned and warned</t>
  </si>
  <si>
    <t>A3</t>
  </si>
  <si>
    <t>B2.6</t>
  </si>
  <si>
    <t>More than 6 hours planned and warned</t>
  </si>
  <si>
    <t>B2.7</t>
  </si>
  <si>
    <t>More than 12 hours planned and warned</t>
  </si>
  <si>
    <t>AX</t>
  </si>
  <si>
    <t>B2.8</t>
  </si>
  <si>
    <t>More than 24 hours planned and warned</t>
  </si>
  <si>
    <t>B2.9</t>
  </si>
  <si>
    <t>More than 3 hours unplanned</t>
  </si>
  <si>
    <t>B2.10</t>
  </si>
  <si>
    <t>More than 6 hours unplanned</t>
  </si>
  <si>
    <t>B2.11</t>
  </si>
  <si>
    <t xml:space="preserve">More than 12 hours unplanned </t>
  </si>
  <si>
    <t>B2.12</t>
  </si>
  <si>
    <t>More than 24 hours unplanned</t>
  </si>
  <si>
    <t>Interruptions caused by third parties</t>
  </si>
  <si>
    <t>B2.13</t>
  </si>
  <si>
    <t>More than 3 hours caused by third parties</t>
  </si>
  <si>
    <t>B2.14</t>
  </si>
  <si>
    <t>More than 6 hours caused by third parties</t>
  </si>
  <si>
    <t>B2.15</t>
  </si>
  <si>
    <t>More than 12 hours caused by third parties</t>
  </si>
  <si>
    <t>B2.16</t>
  </si>
  <si>
    <t>More than 24 hours caused by third parties</t>
  </si>
  <si>
    <t>Unplanned interruptions (overrun of planned interruptions)</t>
  </si>
  <si>
    <t>B2.17</t>
  </si>
  <si>
    <t>More than 6 hours unplanned (overruns of planned interruptions)</t>
  </si>
  <si>
    <t>B2.18</t>
  </si>
  <si>
    <t>More than 12 hours unplanned (overruns of planned interruptions)</t>
  </si>
  <si>
    <t>B2.19</t>
  </si>
  <si>
    <t>More than 24 hours unplanned (overruns of planned interruptions)</t>
  </si>
  <si>
    <t>Interruptions over 3h</t>
  </si>
  <si>
    <t>B2.20</t>
  </si>
  <si>
    <t>Average supply interruption greater than three hours (minutes per property)</t>
  </si>
  <si>
    <t>min</t>
  </si>
  <si>
    <t>Total weighted properties for OPA</t>
  </si>
  <si>
    <t>B2.21</t>
  </si>
  <si>
    <t>Total number of properties restored &gt; 6 hours</t>
  </si>
  <si>
    <t>B2.22</t>
  </si>
  <si>
    <t>Total number of properties restored &gt; 12 hours</t>
  </si>
  <si>
    <t>B2.23</t>
  </si>
  <si>
    <t>Total number of properties restored &gt; 24 hours</t>
  </si>
  <si>
    <t>B2.24</t>
  </si>
  <si>
    <t>Total weighted properties for OPA (&gt;6 hours)</t>
  </si>
  <si>
    <t>Prepared by:  ……………………………………………...…..</t>
  </si>
  <si>
    <t xml:space="preserve">Table B3: Sewage - Internal Flooding </t>
  </si>
  <si>
    <t>Annual Flooding Summary</t>
  </si>
  <si>
    <t>B3.1</t>
  </si>
  <si>
    <t>Number of properties connected to sewerage system</t>
  </si>
  <si>
    <t>BF - A1.20</t>
  </si>
  <si>
    <t>Annual Flooding - Overloaded Sewers</t>
  </si>
  <si>
    <t>B3.2</t>
  </si>
  <si>
    <t>Number of properties flooded in the year</t>
  </si>
  <si>
    <t>B3.3</t>
  </si>
  <si>
    <t>Number of flooding incidents in the year</t>
  </si>
  <si>
    <t>B3.4</t>
  </si>
  <si>
    <t>Number of flooding incidents attributed to severe weather</t>
  </si>
  <si>
    <t>B3.4a</t>
  </si>
  <si>
    <t>Number of properties flooded during the year due to severe weather</t>
  </si>
  <si>
    <t>B3.5</t>
  </si>
  <si>
    <t>Props. where flooding limited to uninhabited cellars only (o/loaded sewers)</t>
  </si>
  <si>
    <t>Annual Flooding - Other Causes</t>
  </si>
  <si>
    <t>B3.6</t>
  </si>
  <si>
    <t>B3.7</t>
  </si>
  <si>
    <t>Number of properties flooded in the year (All Sewers)</t>
  </si>
  <si>
    <t>B3.8</t>
  </si>
  <si>
    <t>Properties which have flooded more than once in the last ten years (other causes)</t>
  </si>
  <si>
    <t>B3.9</t>
  </si>
  <si>
    <t>Flooding incidents due to equipment failure</t>
  </si>
  <si>
    <t>B3.9a</t>
  </si>
  <si>
    <t>Number of properties flooded during the year due to equipment failure</t>
  </si>
  <si>
    <t>B3.10</t>
  </si>
  <si>
    <t>Flooding incidents due to blockages</t>
  </si>
  <si>
    <t>B3.10a</t>
  </si>
  <si>
    <t>Number of properties flooded during the year due to blockages</t>
  </si>
  <si>
    <t>B3.11</t>
  </si>
  <si>
    <t>Flooding incidents due to sewer collapses</t>
  </si>
  <si>
    <t>B3.11a</t>
  </si>
  <si>
    <t>Number of properties flooded during the year due to sewer collapses</t>
  </si>
  <si>
    <t>B3.12</t>
  </si>
  <si>
    <t>Props. where flooding limited to uninhabited cellars only (other causes)</t>
  </si>
  <si>
    <t>B3.13</t>
  </si>
  <si>
    <t>Properties on the "At Risk" Register</t>
  </si>
  <si>
    <t>(i) At risk summary</t>
  </si>
  <si>
    <t>B3.14</t>
  </si>
  <si>
    <t>2 in 10 at end of year</t>
  </si>
  <si>
    <t>B3.15</t>
  </si>
  <si>
    <t>1 in 10 at end of year</t>
  </si>
  <si>
    <t>B3.16</t>
  </si>
  <si>
    <t>Total 1 in 10 and 2 in 10 properties at risk at end of year</t>
  </si>
  <si>
    <t>B3.17</t>
  </si>
  <si>
    <t>1 in 20 risk at end of year</t>
  </si>
  <si>
    <t>(ii) Problem status of properties on the register</t>
  </si>
  <si>
    <t>B3.18</t>
  </si>
  <si>
    <t>Solved but temporary or being tested</t>
  </si>
  <si>
    <t>B3.19</t>
  </si>
  <si>
    <t>Number of properties on the At Risk register still to be resolved</t>
  </si>
  <si>
    <t>(iii) Annual changes to register</t>
  </si>
  <si>
    <t>B3.20</t>
  </si>
  <si>
    <t>Removed by Scottish Water action</t>
  </si>
  <si>
    <t>B3.21</t>
  </si>
  <si>
    <t>Removed because of better information</t>
  </si>
  <si>
    <t>B3.22</t>
  </si>
  <si>
    <t>Added because of better information</t>
  </si>
  <si>
    <t>Risk of Sewer Flooding in a Storm</t>
  </si>
  <si>
    <t>B3.23</t>
  </si>
  <si>
    <t>Percentage of population at risk of sewer flooding in a 1-in-50 year storm, based on modelled predictions</t>
  </si>
  <si>
    <t>B4</t>
  </si>
  <si>
    <t xml:space="preserve">Table B3a: Sewage - External Flooding </t>
  </si>
  <si>
    <t>Annual Flooding summary</t>
  </si>
  <si>
    <t>(I) Overloaded sewers</t>
  </si>
  <si>
    <t>B3a.1</t>
  </si>
  <si>
    <t>Areas flooded externally in the year (overloaded sewers)</t>
  </si>
  <si>
    <t>B3a.2</t>
  </si>
  <si>
    <t>Curtilage flooding incidents in the year (overloaded sewers)</t>
  </si>
  <si>
    <t>B3a.3</t>
  </si>
  <si>
    <t>Highway flooding incidents (overloaded sewers)</t>
  </si>
  <si>
    <t>B3a.4</t>
  </si>
  <si>
    <t>Other flooding incidents (overloaded sewers)</t>
  </si>
  <si>
    <t>B3a.5</t>
  </si>
  <si>
    <t>Total flooding incidents (overloaded sewers)</t>
  </si>
  <si>
    <t>B3a.6</t>
  </si>
  <si>
    <t>External flooding incidents (overloaded sewers attributed to severe weather)</t>
  </si>
  <si>
    <t>(ii) Other causes</t>
  </si>
  <si>
    <t>B3a.7</t>
  </si>
  <si>
    <t>Areas flooded externally in the year (other causes)</t>
  </si>
  <si>
    <t>B3a.8</t>
  </si>
  <si>
    <t>Flooding incidents (other causes - equipment failure)</t>
  </si>
  <si>
    <t>B3a.9</t>
  </si>
  <si>
    <t>Flooding incidents (other causes - blockages)</t>
  </si>
  <si>
    <t>B3a.10</t>
  </si>
  <si>
    <t>Flooding incidents (other causes - collapses)</t>
  </si>
  <si>
    <t>Areas on the 1:10, 2:10, 1:20 "At Risk" Register</t>
  </si>
  <si>
    <t>(I) At risk summary</t>
  </si>
  <si>
    <t>B3a.11</t>
  </si>
  <si>
    <t>2 in 10 risk at end of year</t>
  </si>
  <si>
    <t>B3a.12</t>
  </si>
  <si>
    <t>1 in 10 risk at end of year</t>
  </si>
  <si>
    <t>B3a.13</t>
  </si>
  <si>
    <t>B3a.14</t>
  </si>
  <si>
    <t>Total at risk on the 1:10, 2:10, 1:20 register at end of year</t>
  </si>
  <si>
    <t>(ii) Problem status of external areas on the 1:10, 2:10, 1:20 register</t>
  </si>
  <si>
    <t>B3a.15</t>
  </si>
  <si>
    <t>Problems solved by temporary measures or subject to testing</t>
  </si>
  <si>
    <t>B3a.16</t>
  </si>
  <si>
    <t>Problems awaiting solution</t>
  </si>
  <si>
    <t>(iii) Annual changes to 1:10, 2:10, 1:20 register</t>
  </si>
  <si>
    <t>B3a.17</t>
  </si>
  <si>
    <t>B3a.18</t>
  </si>
  <si>
    <t>B3a.19</t>
  </si>
  <si>
    <t>B3a.20</t>
  </si>
  <si>
    <t>Added because of increased demand</t>
  </si>
  <si>
    <t>B3a.21</t>
  </si>
  <si>
    <t>Moved from external to internal register</t>
  </si>
  <si>
    <t>Table B4: Customer service</t>
  </si>
  <si>
    <t>New Written Complaints</t>
  </si>
  <si>
    <t>B4.1</t>
  </si>
  <si>
    <t>Formal complaints (Number of written complaints received)</t>
  </si>
  <si>
    <t>B4.2</t>
  </si>
  <si>
    <t>Regulator upheld complaints</t>
  </si>
  <si>
    <t>B4.3</t>
  </si>
  <si>
    <t>No. dealt with within 5 working days</t>
  </si>
  <si>
    <t>A2</t>
  </si>
  <si>
    <t>Telephone Contacts</t>
  </si>
  <si>
    <t>B4.4</t>
  </si>
  <si>
    <t>Total calls received on customer contact lines</t>
  </si>
  <si>
    <t>B4.5</t>
  </si>
  <si>
    <t>Total calls answered on customer contact lines</t>
  </si>
  <si>
    <t>B4.6</t>
  </si>
  <si>
    <t>Total calls answered within 30 seconds on customer contact lines</t>
  </si>
  <si>
    <t>B4.7</t>
  </si>
  <si>
    <t>Total calls answered in more than 30 seconds on customer contact lines</t>
  </si>
  <si>
    <t>B4.8</t>
  </si>
  <si>
    <t>Average time taken to answer a call on customer contact lines</t>
  </si>
  <si>
    <t>secs</t>
  </si>
  <si>
    <t>B4.9</t>
  </si>
  <si>
    <t>All lines busy</t>
  </si>
  <si>
    <t>B4.10</t>
  </si>
  <si>
    <t>Total of abandoned calls on customer contact lines</t>
  </si>
  <si>
    <t>B4.11</t>
  </si>
  <si>
    <t>Total Telephone complaints</t>
  </si>
  <si>
    <t>Prepared by:</t>
  </si>
  <si>
    <t>Table B5: Household Customer Service</t>
  </si>
  <si>
    <t>Household CEM</t>
  </si>
  <si>
    <t>B5.1</t>
  </si>
  <si>
    <t>hCEM overall score</t>
  </si>
  <si>
    <t>BF B5.32</t>
  </si>
  <si>
    <t>B5.2</t>
  </si>
  <si>
    <t>Customer experience survey</t>
  </si>
  <si>
    <t>B5.3</t>
  </si>
  <si>
    <t>No experience no contact</t>
  </si>
  <si>
    <t>B5.4</t>
  </si>
  <si>
    <t>Experience no contact</t>
  </si>
  <si>
    <t>B5.5</t>
  </si>
  <si>
    <t>Escalations</t>
  </si>
  <si>
    <t>B5.6</t>
  </si>
  <si>
    <t>Service issue contacts</t>
  </si>
  <si>
    <t>BF B5.24</t>
  </si>
  <si>
    <t>B5.7</t>
  </si>
  <si>
    <t>Formal complaints</t>
  </si>
  <si>
    <t>B5.8</t>
  </si>
  <si>
    <t>Regulatory upheld complaints</t>
  </si>
  <si>
    <t xml:space="preserve"> Customer Satisfaction Survey</t>
  </si>
  <si>
    <t>B5.9</t>
  </si>
  <si>
    <t>Rating of satisfaction with the Overall Manner in which the call was handled. Year average</t>
  </si>
  <si>
    <t>Assessed Customer service</t>
  </si>
  <si>
    <t>B5.10</t>
  </si>
  <si>
    <t>Revenue and Debt Collection</t>
  </si>
  <si>
    <t>B5.11</t>
  </si>
  <si>
    <t>Information to Customers</t>
  </si>
  <si>
    <t>B5.12</t>
  </si>
  <si>
    <t>Telephone Contact Hours</t>
  </si>
  <si>
    <t>B5.13</t>
  </si>
  <si>
    <t>Compensation Policy</t>
  </si>
  <si>
    <t>B5.14</t>
  </si>
  <si>
    <t>Supply Pipe Repair Policy</t>
  </si>
  <si>
    <t>B5.15</t>
  </si>
  <si>
    <t>Service for Disabled and Elderly Customers</t>
  </si>
  <si>
    <t>B5.16</t>
  </si>
  <si>
    <t>Complaints Handling</t>
  </si>
  <si>
    <t>Service Issue Contacts - household customers</t>
  </si>
  <si>
    <t>B5.17</t>
  </si>
  <si>
    <t>Phone Contacts</t>
  </si>
  <si>
    <t>B5.18</t>
  </si>
  <si>
    <t>E-mail Contacts</t>
  </si>
  <si>
    <t>B5.19</t>
  </si>
  <si>
    <t>Social Media Contacts</t>
  </si>
  <si>
    <t>B5.20</t>
  </si>
  <si>
    <t>Portal</t>
  </si>
  <si>
    <t>B5.21</t>
  </si>
  <si>
    <t>Total Contacts</t>
  </si>
  <si>
    <t>B5.22</t>
  </si>
  <si>
    <t xml:space="preserve">Wanted Contact </t>
  </si>
  <si>
    <t>B5.23</t>
  </si>
  <si>
    <t>Non Household Contacts</t>
  </si>
  <si>
    <t>B5.24</t>
  </si>
  <si>
    <t>Total Service Issue Contacts (total 'unwanted' HH contacts)</t>
  </si>
  <si>
    <t>Household Customer experience</t>
  </si>
  <si>
    <t>B5.25</t>
  </si>
  <si>
    <t>Customer experience survey - total</t>
  </si>
  <si>
    <t>B5.26</t>
  </si>
  <si>
    <t>Customer experience survey - satisfied</t>
  </si>
  <si>
    <t>B5.27</t>
  </si>
  <si>
    <t>No experience, no contact survey - total</t>
  </si>
  <si>
    <t>B5.28</t>
  </si>
  <si>
    <t>No experience, no contact survey - satisfied</t>
  </si>
  <si>
    <t>B5.29</t>
  </si>
  <si>
    <t>Experience, no contact survey - total</t>
  </si>
  <si>
    <t>B5.30</t>
  </si>
  <si>
    <t>Experience, no contact survey - satisfied</t>
  </si>
  <si>
    <t>Household customer experience measure</t>
  </si>
  <si>
    <t>B5.31</t>
  </si>
  <si>
    <t xml:space="preserve">Household customer experience target </t>
  </si>
  <si>
    <t>85.00-87.78</t>
  </si>
  <si>
    <t>B5.32</t>
  </si>
  <si>
    <t xml:space="preserve">Household customer experience - total score </t>
  </si>
  <si>
    <t>B5.33</t>
  </si>
  <si>
    <t>Total connected properties at year end</t>
  </si>
  <si>
    <t>B5.34</t>
  </si>
  <si>
    <t>hCEM quantitative score</t>
  </si>
  <si>
    <t>B5.35</t>
  </si>
  <si>
    <t>Service issue contacts (points lost)</t>
  </si>
  <si>
    <t>B5.36</t>
  </si>
  <si>
    <t>Escalations (points lost)</t>
  </si>
  <si>
    <t>B5.37</t>
  </si>
  <si>
    <t>Written complaints (points lost)</t>
  </si>
  <si>
    <t>B5.38</t>
  </si>
  <si>
    <t>Regulator upheld complaints contact score</t>
  </si>
  <si>
    <t>B5.39</t>
  </si>
  <si>
    <t>hCEM qualitative score</t>
  </si>
  <si>
    <t>B5.40</t>
  </si>
  <si>
    <t>Customer experience survey points (points lost)</t>
  </si>
  <si>
    <t>B5.41</t>
  </si>
  <si>
    <t>No experience, no contact points (points lost)</t>
  </si>
  <si>
    <t>B5.42</t>
  </si>
  <si>
    <t>Experience, no contact points (points lost)</t>
  </si>
  <si>
    <t>ANNUAL RETURN INFORMATION REQUIREMENTS 2022</t>
  </si>
  <si>
    <t>Table B6: Non Household Customer Service</t>
  </si>
  <si>
    <t>Report Year -1</t>
  </si>
  <si>
    <t>2020-2021</t>
  </si>
  <si>
    <t>Non Household CEM</t>
  </si>
  <si>
    <t>B6.1</t>
  </si>
  <si>
    <t>nhCEM overall score</t>
  </si>
  <si>
    <t>BF B6.40</t>
  </si>
  <si>
    <t>B6.2</t>
  </si>
  <si>
    <t>LP Experience Survey</t>
  </si>
  <si>
    <t>B6.3</t>
  </si>
  <si>
    <t>Business end user</t>
  </si>
  <si>
    <t>B6.4</t>
  </si>
  <si>
    <t>Service issue contacts (WSD &amp; CSC)</t>
  </si>
  <si>
    <t>BF B6.17</t>
  </si>
  <si>
    <t>B6.5</t>
  </si>
  <si>
    <t>BF B6.19</t>
  </si>
  <si>
    <t>B6.6</t>
  </si>
  <si>
    <t>BF B6.18</t>
  </si>
  <si>
    <t>B6.7</t>
  </si>
  <si>
    <t>Regulatory complaints</t>
  </si>
  <si>
    <t>BF B6.20</t>
  </si>
  <si>
    <t>Service Issue Contacts - non-household customers</t>
  </si>
  <si>
    <t>B6.8</t>
  </si>
  <si>
    <t>Contacts from Licenced Providers via Wholesale Desk and Portal - all calls</t>
  </si>
  <si>
    <t>B6.9</t>
  </si>
  <si>
    <t>Contacts from Licenced Providers via Wholesale Desk and Portal - total emails</t>
  </si>
  <si>
    <t>B6.10</t>
  </si>
  <si>
    <t>Contacts from Licenced Providers via Wholesale Desk and Portal - total Portal</t>
  </si>
  <si>
    <t>B6.11</t>
  </si>
  <si>
    <t>Contacts from Licenced Providers via Wholesale Desk and Portal - Bulk Uploads</t>
  </si>
  <si>
    <t>B6.12</t>
  </si>
  <si>
    <t>Contacts from Licenced Providers via Wholesale Desk and Portal - total wanted</t>
  </si>
  <si>
    <t>B6.13</t>
  </si>
  <si>
    <t>Contacts from Licenced Providers via Wholesale Desk and Portal - contacts adjusted for permitted exclusions</t>
  </si>
  <si>
    <t>B6.14</t>
  </si>
  <si>
    <t>Calls received through Customer Engagement Centre from Non household customers - all contacts</t>
  </si>
  <si>
    <t>B6.15</t>
  </si>
  <si>
    <t>Calls received through Customer Engagement Centre from Non household customers - wanted contacts</t>
  </si>
  <si>
    <t>B6.16</t>
  </si>
  <si>
    <t>Calls received through Customer Engagement Centre from Non household customers - contacts adjusted for permitted exclusions</t>
  </si>
  <si>
    <t>B6.17</t>
  </si>
  <si>
    <t>Non-household service issue contacts - Total unwanted contacts</t>
  </si>
  <si>
    <t>Non-Household Customer experience</t>
  </si>
  <si>
    <t>B6.18</t>
  </si>
  <si>
    <t>B6.19</t>
  </si>
  <si>
    <t>Formal complaints (Form G)</t>
  </si>
  <si>
    <t>B6.20</t>
  </si>
  <si>
    <t>B6.21</t>
  </si>
  <si>
    <t xml:space="preserve">LP Experience survey - total </t>
  </si>
  <si>
    <t>B6.22</t>
  </si>
  <si>
    <t xml:space="preserve">LP Experience survey - satisfied </t>
  </si>
  <si>
    <t>B6.23</t>
  </si>
  <si>
    <t>Ease of service indicator line 1</t>
  </si>
  <si>
    <t>B6.24</t>
  </si>
  <si>
    <t>Ease of service indicator line 2</t>
  </si>
  <si>
    <t>B6.25</t>
  </si>
  <si>
    <t>Business End-User Experience Survey - total</t>
  </si>
  <si>
    <t>B6.26</t>
  </si>
  <si>
    <t>Business End-User Experience Survey - satisfied</t>
  </si>
  <si>
    <t>Developer CEM</t>
  </si>
  <si>
    <t>B6.27</t>
  </si>
  <si>
    <t>Contacts from developers about water and wastewater connections - total</t>
  </si>
  <si>
    <t>B6.28</t>
  </si>
  <si>
    <t>Contacts from developers about water and wastewater connections - excluded contacts (wanted contacts)</t>
  </si>
  <si>
    <t>B6.29</t>
  </si>
  <si>
    <t>Contacts from developers about water and wastewater connections - contacts adjusted for permitted exclusions</t>
  </si>
  <si>
    <t>B6.30</t>
  </si>
  <si>
    <t>Development Services escalations</t>
  </si>
  <si>
    <t>B6.31</t>
  </si>
  <si>
    <t>Development Services Formal complaints</t>
  </si>
  <si>
    <t>B6.32</t>
  </si>
  <si>
    <t>Development Services Regulator upheld complaints</t>
  </si>
  <si>
    <t>B6.33</t>
  </si>
  <si>
    <t>Single house connection experience survey - total</t>
  </si>
  <si>
    <t>B6.34</t>
  </si>
  <si>
    <t>Single house connection experience survey - satisfied</t>
  </si>
  <si>
    <t>B6.35</t>
  </si>
  <si>
    <t>(developer) Ease of service indicator line 1</t>
  </si>
  <si>
    <t>B6.36</t>
  </si>
  <si>
    <t>(developer) Ease of service indicator line 2</t>
  </si>
  <si>
    <t>B6.37</t>
  </si>
  <si>
    <t>B6.38</t>
  </si>
  <si>
    <t>Non-household customer experience measure score</t>
  </si>
  <si>
    <t>B6.39</t>
  </si>
  <si>
    <t xml:space="preserve">Non-household customer experience target </t>
  </si>
  <si>
    <t>85.4 - 88.66</t>
  </si>
  <si>
    <t>B6.40</t>
  </si>
  <si>
    <t xml:space="preserve">Non-household customer experience - total score </t>
  </si>
  <si>
    <t>B6.41</t>
  </si>
  <si>
    <t>Connected non-household properties</t>
  </si>
  <si>
    <t>B6.42</t>
  </si>
  <si>
    <t>nhCEM quantitative score</t>
  </si>
  <si>
    <t>B6.43</t>
  </si>
  <si>
    <t>Service issue contacts contact score</t>
  </si>
  <si>
    <t>B6.44</t>
  </si>
  <si>
    <t>Escalations from Licensed Providers contact score</t>
  </si>
  <si>
    <t>B6.45</t>
  </si>
  <si>
    <t>Formal non-household customer complaints contact score</t>
  </si>
  <si>
    <t>B6.46</t>
  </si>
  <si>
    <t>B6.47</t>
  </si>
  <si>
    <t>nhCEM qualitative score</t>
  </si>
  <si>
    <t>B6.48</t>
  </si>
  <si>
    <t>LP Experience survey score (points lost)</t>
  </si>
  <si>
    <t>B6.49</t>
  </si>
  <si>
    <t>Ease of service indicator (points lost)</t>
  </si>
  <si>
    <t>B6.50</t>
  </si>
  <si>
    <t>Business end-user experience (points lost)</t>
  </si>
  <si>
    <t>Developer customer experience measure score</t>
  </si>
  <si>
    <t>B6.51</t>
  </si>
  <si>
    <t xml:space="preserve">Developer customer experience target </t>
  </si>
  <si>
    <t>B6.52</t>
  </si>
  <si>
    <t>Developer customer experience - total score</t>
  </si>
  <si>
    <t>B6.53</t>
  </si>
  <si>
    <t>Developer Connected properties</t>
  </si>
  <si>
    <t>B6.54</t>
  </si>
  <si>
    <t>Developer CEM quantitative score</t>
  </si>
  <si>
    <t>B6.55</t>
  </si>
  <si>
    <t>Development services service issue contacts (points lost)</t>
  </si>
  <si>
    <t>B6.56</t>
  </si>
  <si>
    <t>Development Services escalations (points lost)</t>
  </si>
  <si>
    <t>B6.57</t>
  </si>
  <si>
    <t>Development Services formal complaints (points lost)</t>
  </si>
  <si>
    <t>B6.58</t>
  </si>
  <si>
    <t>Development Services Regulator upheld complaints (points lost)</t>
  </si>
  <si>
    <t>B6.59</t>
  </si>
  <si>
    <t>Developer CEM qualitative score</t>
  </si>
  <si>
    <t>B6.60</t>
  </si>
  <si>
    <t>Single house connection experience survey (points lost)</t>
  </si>
  <si>
    <t>B6.61</t>
  </si>
  <si>
    <t>B6.62</t>
  </si>
  <si>
    <t>Development experience survey (points lost)</t>
  </si>
  <si>
    <t>Table B6A: Customer Service: Stakeholders and Community</t>
  </si>
  <si>
    <t>Stakeholder and Communities CEM</t>
  </si>
  <si>
    <t>B6A.1</t>
  </si>
  <si>
    <t>sCEM overall score</t>
  </si>
  <si>
    <t>BF B6A.12</t>
  </si>
  <si>
    <t>B6A.2</t>
  </si>
  <si>
    <t>Stakeholder contacts Received</t>
  </si>
  <si>
    <t>B6A.3</t>
  </si>
  <si>
    <t>Stakeholder enquiries not responded to / Deadline not met</t>
  </si>
  <si>
    <t>B6A.4</t>
  </si>
  <si>
    <t>Stakeholder escalated / Formal Complaints</t>
  </si>
  <si>
    <t>B6A.5</t>
  </si>
  <si>
    <t>Scottish Government/ Regulator Upheld Stakeholder complaints</t>
  </si>
  <si>
    <t>B6A.6</t>
  </si>
  <si>
    <t xml:space="preserve">Monthly perception survey - Contact </t>
  </si>
  <si>
    <t>B6A.7</t>
  </si>
  <si>
    <t xml:space="preserve">Monthly perception survey - No Contact </t>
  </si>
  <si>
    <t>B6A.8</t>
  </si>
  <si>
    <t>Monthly customer perception survey - No Experience No Contact (hCEM)</t>
  </si>
  <si>
    <t>BF B5.3</t>
  </si>
  <si>
    <t>B6A.9</t>
  </si>
  <si>
    <t>MSP Survey (Annual Perception Survey)</t>
  </si>
  <si>
    <t>B6A.10</t>
  </si>
  <si>
    <t>Local Government Leadership Survey (Annual Perception Survey)</t>
  </si>
  <si>
    <t>Stakeholder customer experience measure score</t>
  </si>
  <si>
    <t>B6A.11</t>
  </si>
  <si>
    <t xml:space="preserve">Stakeholder customer experience target </t>
  </si>
  <si>
    <t>77.5 - 87.5</t>
  </si>
  <si>
    <t>B6A.12</t>
  </si>
  <si>
    <t>Stakeholder customer experience - total score</t>
  </si>
  <si>
    <t>B6A.13</t>
  </si>
  <si>
    <t>Stakeholder CEM quantitative score</t>
  </si>
  <si>
    <t>B6A.14</t>
  </si>
  <si>
    <t>Stakeholder contacts received (points lost)</t>
  </si>
  <si>
    <t>B6A.15</t>
  </si>
  <si>
    <t>Stakeholder contacts not responded to/deadline not met (points lost)</t>
  </si>
  <si>
    <t>B6A.16</t>
  </si>
  <si>
    <t>Stakeholder escalated/formal complaints (points lost)</t>
  </si>
  <si>
    <t>B6A.17</t>
  </si>
  <si>
    <t>Regulator upheld stakeholder complaints (points lost)</t>
  </si>
  <si>
    <t>B6A.18</t>
  </si>
  <si>
    <t>Stakeholder CEM qualitative score</t>
  </si>
  <si>
    <t>B6A.19</t>
  </si>
  <si>
    <t>Monthly perception survey - 'contact' (points lost)</t>
  </si>
  <si>
    <t>B6A.20</t>
  </si>
  <si>
    <t>Monthly perception survey - 'no contact' (points lost)</t>
  </si>
  <si>
    <t>B6A.21</t>
  </si>
  <si>
    <t>Monthly You Gov survey - 'no experience, no contact' household customers (points lost)</t>
  </si>
  <si>
    <t>B6A.22</t>
  </si>
  <si>
    <t>MSP annual perception survey (points lost)</t>
  </si>
  <si>
    <t>B6A.23</t>
  </si>
  <si>
    <t>Local Government Leadership annual perception survey (points lost)</t>
  </si>
  <si>
    <t>Table B7: Customer Care - Service Standards Performance</t>
  </si>
  <si>
    <t>2020-21</t>
  </si>
  <si>
    <t>2021-22</t>
  </si>
  <si>
    <t>a</t>
  </si>
  <si>
    <t xml:space="preserve">Planned Interruptions - warn you 48 hours in advance, supply restored within time given - payment if we fail to warn or your supply is not restored at the time we have given </t>
  </si>
  <si>
    <t>B7.1</t>
  </si>
  <si>
    <t>Number of Service Standards failure payments paid automatically (planned interruptions)</t>
  </si>
  <si>
    <t>B7.2</t>
  </si>
  <si>
    <t>Number of Service Standards failure payments claimed (planned interruptions)</t>
  </si>
  <si>
    <t>B7.3</t>
  </si>
  <si>
    <t>B7.4</t>
  </si>
  <si>
    <t>Total amount paid out for Service Standards failure (planned interruptions)</t>
  </si>
  <si>
    <t>£</t>
  </si>
  <si>
    <t>Unplanned Interruptions - (burst main and so on) restore within 12 hours (48 hours for a large main supplying a large area)</t>
  </si>
  <si>
    <t>B7.5</t>
  </si>
  <si>
    <t>Number of Service Standards failure payments paid automatically (unplanned interruptions)</t>
  </si>
  <si>
    <t>B7.6</t>
  </si>
  <si>
    <t>Number of Service Standards failure payments claimed (unplanned interruptions)</t>
  </si>
  <si>
    <t>B7.7</t>
  </si>
  <si>
    <t>Number of Service Standards failure payments claimed for two interruptions per year</t>
  </si>
  <si>
    <t>B7.8</t>
  </si>
  <si>
    <t>Number of Service Standards failure payments claimed for three interruptions per year</t>
  </si>
  <si>
    <t>B7.9</t>
  </si>
  <si>
    <t>Number of Service Standards failure payments claimed for four interruptions per year</t>
  </si>
  <si>
    <t>B7.10</t>
  </si>
  <si>
    <t>Number of Service Standards failure payments claimed for five interruptions per year</t>
  </si>
  <si>
    <t>B7.11</t>
  </si>
  <si>
    <t>B7.12</t>
  </si>
  <si>
    <t>Total amount paid out for Service Standards failure (unplanned interruptions)</t>
  </si>
  <si>
    <t>Internal waste water flooding - Caused by waste water from our sewers</t>
  </si>
  <si>
    <t>B7.13</t>
  </si>
  <si>
    <t>Number of payments to domestic properties for internal flooding from sewers due to being on the register</t>
  </si>
  <si>
    <t>B7.14</t>
  </si>
  <si>
    <t>Number of payments to domestic properties for internal flooding from sewers due to not being on the register</t>
  </si>
  <si>
    <t>B7.15</t>
  </si>
  <si>
    <t>Total amount paid to domestic properties for internal flooding from sewers due to being on the register</t>
  </si>
  <si>
    <t>B7.16</t>
  </si>
  <si>
    <t>Total amount paid to domestic properties for internal flooding from sewers due to not being on the register</t>
  </si>
  <si>
    <t>B7.17</t>
  </si>
  <si>
    <t>Number of payments to non domestic properties for internal flooding from sewers due to being on the register</t>
  </si>
  <si>
    <t>B7.18</t>
  </si>
  <si>
    <t>Number of payments to non domestic properties for internal flooding from sewers due to not being on the register</t>
  </si>
  <si>
    <t>B7.19</t>
  </si>
  <si>
    <t>Total amount paid to non domestic properties for internal flooding from sewers due to being on the register</t>
  </si>
  <si>
    <t>B7.20</t>
  </si>
  <si>
    <t>Total amount paid to non domestic properties for internal flooding from sewers due to not being on the register</t>
  </si>
  <si>
    <t>External wastewater flooding - Caused by wastewater from our sewers</t>
  </si>
  <si>
    <t>B7.21</t>
  </si>
  <si>
    <t>Number of payments to domestic properties for external flooding from sewers</t>
  </si>
  <si>
    <t>B7.22</t>
  </si>
  <si>
    <t>Total amount paid to domestic properties for external flooding from sewers</t>
  </si>
  <si>
    <t>B7.23</t>
  </si>
  <si>
    <t>Number of payments to non-domestic properties for external flooding from sewers</t>
  </si>
  <si>
    <t>B7.24</t>
  </si>
  <si>
    <t>Total amount paid to non-domestic properties for external flooding from sewers</t>
  </si>
  <si>
    <t>Respond to questions about your bill and changing your payment methods - respond within 5 working days</t>
  </si>
  <si>
    <t>B7.25</t>
  </si>
  <si>
    <t>Number not dealt with within Service Standards period</t>
  </si>
  <si>
    <t>B7.26</t>
  </si>
  <si>
    <t>Number of payments for failure to respond (automatic)</t>
  </si>
  <si>
    <t>B7.27</t>
  </si>
  <si>
    <t>Number of payments made from claims for failure to respond</t>
  </si>
  <si>
    <t>B7.28</t>
  </si>
  <si>
    <t xml:space="preserve">Total number of payments for failure to respond </t>
  </si>
  <si>
    <t>B7.29</t>
  </si>
  <si>
    <t>Total amount paid for Service Standards failure</t>
  </si>
  <si>
    <t>Written response to a formal complaint - respond within 5 working days</t>
  </si>
  <si>
    <t>B7.30</t>
  </si>
  <si>
    <t>B7.31</t>
  </si>
  <si>
    <t>B7.32</t>
  </si>
  <si>
    <t>B7.33</t>
  </si>
  <si>
    <t>B7.34</t>
  </si>
  <si>
    <t>Appointments - keeping appointments made more than 24 hours in advance</t>
  </si>
  <si>
    <t>B7.35</t>
  </si>
  <si>
    <t>Number of appointments</t>
  </si>
  <si>
    <t>B7.36</t>
  </si>
  <si>
    <t>% of appointments made which are kept</t>
  </si>
  <si>
    <t>B7.37</t>
  </si>
  <si>
    <t>Number of two hour time banded appointments made</t>
  </si>
  <si>
    <t>B7.38</t>
  </si>
  <si>
    <t>% of two hour time banded appointments made which are kept</t>
  </si>
  <si>
    <t>B7.39</t>
  </si>
  <si>
    <t>Number of Service Standards failure payments paid automatically (keeping appointments)</t>
  </si>
  <si>
    <t>B7.40</t>
  </si>
  <si>
    <t>Number of payments made from claims for failure (keeping appointments)</t>
  </si>
  <si>
    <t>B7.41</t>
  </si>
  <si>
    <t>Total number of Service Standards failure payments made (keeping appointments)</t>
  </si>
  <si>
    <t>B7.42</t>
  </si>
  <si>
    <t>Total amount paid out for Service Standards failure (keeping appointments)</t>
  </si>
  <si>
    <t>[1250]</t>
  </si>
  <si>
    <t>Water in gas pipes - give you a call within 2 hours of reporting the fault to give details of what happens next</t>
  </si>
  <si>
    <t>B7.43</t>
  </si>
  <si>
    <t>B7.44</t>
  </si>
  <si>
    <t>B7.45</t>
  </si>
  <si>
    <t>B7.46</t>
  </si>
  <si>
    <t>B7.47</t>
  </si>
  <si>
    <t>Water meters - applications. We will let you know the outcome within 10 working days of your application</t>
  </si>
  <si>
    <t>B7.48</t>
  </si>
  <si>
    <t>B7.49</t>
  </si>
  <si>
    <t>B7.50</t>
  </si>
  <si>
    <t>B7.51</t>
  </si>
  <si>
    <t>B7.52</t>
  </si>
  <si>
    <t>Water pressure - we will tell you the outcome of our investigations within 5 working days</t>
  </si>
  <si>
    <t>B7.53</t>
  </si>
  <si>
    <t>Number of payments made within Service Standards period due to being on the register</t>
  </si>
  <si>
    <t>B7.54</t>
  </si>
  <si>
    <t>B7.55</t>
  </si>
  <si>
    <t>B7.56</t>
  </si>
  <si>
    <t>B7.57</t>
  </si>
  <si>
    <t>B7.58</t>
  </si>
  <si>
    <t>Water quality - affecting the water quality where a 'boil water' or do not use notice' is in place for more than 3 months</t>
  </si>
  <si>
    <t>B7.59</t>
  </si>
  <si>
    <t>Number of restrictions (eg boil notices, do not use notices)</t>
  </si>
  <si>
    <t>B7.60</t>
  </si>
  <si>
    <t>Number of restrictions (eg boil notices, do not use notices) in place for more than 3 months</t>
  </si>
  <si>
    <t>B7.61</t>
  </si>
  <si>
    <t>Number of Service Standards failure payments made from claims (water quality)</t>
  </si>
  <si>
    <t>B7.62</t>
  </si>
  <si>
    <t>Total amount paid out for failure (water quality)</t>
  </si>
  <si>
    <t>Connection Services - where evidence confirms that we have caused a delay</t>
  </si>
  <si>
    <t>B7.63</t>
  </si>
  <si>
    <t>Number not dealt within the Service Standards period (≤32mm outside diameter pipe)</t>
  </si>
  <si>
    <t>B7.64</t>
  </si>
  <si>
    <t>Number not dealt within the Service Standards period (&gt;32mm outside diameter pipe)</t>
  </si>
  <si>
    <t>B7.65</t>
  </si>
  <si>
    <t>B7.66</t>
  </si>
  <si>
    <t>Number of payments made from claims for failure to respond (&gt;32mm outside diameter pipe)</t>
  </si>
  <si>
    <t>B7.67</t>
  </si>
  <si>
    <t>Total number of payments made from claims for failure to respond</t>
  </si>
  <si>
    <t>B7.68</t>
  </si>
  <si>
    <t>Ex Gratia Payments Made</t>
  </si>
  <si>
    <t>B7.69</t>
  </si>
  <si>
    <t>Total number of ex-gratia payments made</t>
  </si>
  <si>
    <t>B7.70</t>
  </si>
  <si>
    <t>Total amount paid out in ex-gratia payments</t>
  </si>
  <si>
    <t>Major Incidents</t>
  </si>
  <si>
    <t>A) Failure to provide information</t>
  </si>
  <si>
    <t>B7.71</t>
  </si>
  <si>
    <t>Number not dealt with within Service Standard period</t>
  </si>
  <si>
    <t>B7.72</t>
  </si>
  <si>
    <t>B7.73</t>
  </si>
  <si>
    <t>B7.74</t>
  </si>
  <si>
    <t>B7.75</t>
  </si>
  <si>
    <t>Total amount paid for Service Standard failure</t>
  </si>
  <si>
    <t>B) Failure to provide alternative supplies</t>
  </si>
  <si>
    <t>B7.76</t>
  </si>
  <si>
    <t>B7.77</t>
  </si>
  <si>
    <t>B7.78</t>
  </si>
  <si>
    <t>B7.79</t>
  </si>
  <si>
    <t>B7.80</t>
  </si>
  <si>
    <t xml:space="preserve">Prepared by:  </t>
  </si>
  <si>
    <t>Table B8: Water Infrastructure and Sewerage Service</t>
  </si>
  <si>
    <t>Water Service - Distribution</t>
  </si>
  <si>
    <t>B8.1</t>
  </si>
  <si>
    <t>Mains bursts per 1000 km</t>
  </si>
  <si>
    <t>Sewerage Service</t>
  </si>
  <si>
    <t>B8.2</t>
  </si>
  <si>
    <t>Total number of sewer collapses</t>
  </si>
  <si>
    <t>B8.3</t>
  </si>
  <si>
    <t>Sewer collapses per 1000 km</t>
  </si>
  <si>
    <t>B8.4</t>
  </si>
  <si>
    <t>Number of unsatisfactory intermittent discharges</t>
  </si>
  <si>
    <t>B8.5</t>
  </si>
  <si>
    <t>Number of intermittent discharges</t>
  </si>
  <si>
    <t>B8.6</t>
  </si>
  <si>
    <t>Percentage of unsatisfactory intermittent discharges</t>
  </si>
  <si>
    <t>B8.7</t>
  </si>
  <si>
    <t>Total number of blockages</t>
  </si>
  <si>
    <t>B8.8</t>
  </si>
  <si>
    <t>Blockages per 1000km</t>
  </si>
  <si>
    <t xml:space="preserve">Leakage </t>
  </si>
  <si>
    <t>B8.9</t>
  </si>
  <si>
    <t>Leakage</t>
  </si>
  <si>
    <t>B8.10</t>
  </si>
  <si>
    <t>Total Leakage (post-MLE Adjustment)</t>
  </si>
  <si>
    <t>Ml/d</t>
  </si>
  <si>
    <t>B8.11</t>
  </si>
  <si>
    <t>Net Distribution input treated water (water put into supply)</t>
  </si>
  <si>
    <t>B8.12</t>
  </si>
  <si>
    <t>Leakage target</t>
  </si>
  <si>
    <t>458-443</t>
  </si>
  <si>
    <t>B8.13</t>
  </si>
  <si>
    <t xml:space="preserve">Leakage performance against the target </t>
  </si>
  <si>
    <t>Table B9: SoSI Summary</t>
  </si>
  <si>
    <t>B9a
1 in 40 LoS
Dry Year Annual Average</t>
  </si>
  <si>
    <t>B9b
1 in 40 LoS
Critical Period</t>
  </si>
  <si>
    <t>B9c
1 in 100 LoS
Dry Year Annual Average</t>
  </si>
  <si>
    <t>B9d
1 in 100 LoS
Critical Period</t>
  </si>
  <si>
    <t>B9e
1 in 150 LoS
Dry Year Annual Average</t>
  </si>
  <si>
    <t>B9f
1 in 150 LoS
Critical Period</t>
  </si>
  <si>
    <t>Security of Supply Index</t>
  </si>
  <si>
    <t>B9.1</t>
  </si>
  <si>
    <t>Count of WRZ</t>
  </si>
  <si>
    <t>B9.2</t>
  </si>
  <si>
    <t>Count of Deficit WRZ</t>
  </si>
  <si>
    <t>B9.3</t>
  </si>
  <si>
    <t>Raw SoSI Score</t>
  </si>
  <si>
    <t>B9.4</t>
  </si>
  <si>
    <t>Final SoSI Score (Rounded down)</t>
  </si>
  <si>
    <t>B9.5</t>
  </si>
  <si>
    <t>SoSI Performance Band</t>
  </si>
  <si>
    <t>text</t>
  </si>
  <si>
    <t>B9.6</t>
  </si>
  <si>
    <t>Percentage of population in surplus zones</t>
  </si>
  <si>
    <t>Security of Supply Index - OPA</t>
  </si>
  <si>
    <t>B9.7</t>
  </si>
  <si>
    <t>Planned SoSI Score</t>
  </si>
  <si>
    <t>B9.8</t>
  </si>
  <si>
    <t>Difference from Planned SoSI Score</t>
  </si>
  <si>
    <t>B9.9</t>
  </si>
  <si>
    <t>Percentage Difference from Planned SoSI Score</t>
  </si>
  <si>
    <t>B9.10</t>
  </si>
  <si>
    <t>Weighted OPA Points for SoSI Performance Against Target</t>
  </si>
  <si>
    <t>B9.11</t>
  </si>
  <si>
    <t>Weighted OPA Points for SoSI Absolute Performance</t>
  </si>
  <si>
    <t>B9.12</t>
  </si>
  <si>
    <t>Sum of Weighted OPA Points</t>
  </si>
  <si>
    <t>Reference Table for SoSI Absolute Performance:</t>
  </si>
  <si>
    <t>SoSI Band</t>
  </si>
  <si>
    <t>SoSI Score</t>
  </si>
  <si>
    <t>OPA Points</t>
  </si>
  <si>
    <t>Weighted OPA Points</t>
  </si>
  <si>
    <t>A</t>
  </si>
  <si>
    <t>No deficit against target headroom</t>
  </si>
  <si>
    <t>B</t>
  </si>
  <si>
    <t>90 - 99</t>
  </si>
  <si>
    <t>Marginal deficit against target headroom</t>
  </si>
  <si>
    <t>50 - 89</t>
  </si>
  <si>
    <t>Significant deficit against target headroom</t>
  </si>
  <si>
    <t>D</t>
  </si>
  <si>
    <t>&lt;50</t>
  </si>
  <si>
    <t>Large deficit against target headroom</t>
  </si>
  <si>
    <t>Reference Table for SoSI Performance Against Target:</t>
  </si>
  <si>
    <t>-% of Target Not Met</t>
  </si>
  <si>
    <t>&lt;25%</t>
  </si>
  <si>
    <t>Table B9a: Security of Supply Index - 1 in 40 Level of Service - Dry Year Annual Average</t>
  </si>
  <si>
    <t>Water Resource Zone</t>
  </si>
  <si>
    <t>Bulk exports (Ml/d)</t>
  </si>
  <si>
    <t>Dry year distribution input (Ml/d)</t>
  </si>
  <si>
    <t>Reporting year distribution input (Ml/d)</t>
  </si>
  <si>
    <t>Percentage deficit (%)</t>
  </si>
  <si>
    <t>Zonal population</t>
  </si>
  <si>
    <t>Percentage of total population with headroom deficit</t>
  </si>
  <si>
    <r>
      <t>Zonal index (%age deficit</t>
    </r>
    <r>
      <rPr>
        <b/>
        <vertAlign val="superscript"/>
        <sz val="10"/>
        <rFont val="CG Omega"/>
        <family val="2"/>
      </rPr>
      <t>2</t>
    </r>
    <r>
      <rPr>
        <b/>
        <sz val="10"/>
        <rFont val="CG Omega"/>
      </rPr>
      <t xml:space="preserve"> x % population affected x 100)</t>
    </r>
  </si>
  <si>
    <t>WRZ000001 - Greenock WRZ</t>
  </si>
  <si>
    <t>WRZ000003 - Amlaird WRZ</t>
  </si>
  <si>
    <t>WRZ000007 - Clatto &amp; Lintrathen &amp; Whitehillocks WRZ</t>
  </si>
  <si>
    <t>WRZ000008 - Perth WRZ</t>
  </si>
  <si>
    <t>WRZ000010 - Killiecrankie &amp; Kenmore WRZ</t>
  </si>
  <si>
    <t>WRZ000011 - Kinloch Rannoch WRZ</t>
  </si>
  <si>
    <t>WRZ000012 - Kirkmichael WRZ</t>
  </si>
  <si>
    <t>WRZ000016 - Castle Moffat &amp; Hopes WRZ</t>
  </si>
  <si>
    <t>WRZ000018 - Invercannie &amp; Mannofield WRZ</t>
  </si>
  <si>
    <t>WRZ000019 - Ballater WRZ</t>
  </si>
  <si>
    <t>WRZ000023 - Herricks WRZ</t>
  </si>
  <si>
    <t>WRZ000024 - Braemar WRZ</t>
  </si>
  <si>
    <t>WRZ000026 - Craighead WRZ</t>
  </si>
  <si>
    <t>WRZ000028 - Crathie WRZ</t>
  </si>
  <si>
    <t>WRZ000030 - Lumsden WRZ</t>
  </si>
  <si>
    <t>WRZ000034 - Tomnavoulin WRZ</t>
  </si>
  <si>
    <t>WRZ000035 - Blairnamarrow WRZ</t>
  </si>
  <si>
    <t>WRZ000036 - Inverness WRZ</t>
  </si>
  <si>
    <t>WRZ000039 - Glenconvinth WRZ</t>
  </si>
  <si>
    <t>WRZ000043 - Tomatin WRZ</t>
  </si>
  <si>
    <t>WRZ000044 - Londornoch WRZ</t>
  </si>
  <si>
    <t>WRZ000045 - Bonar Bridge WRZ</t>
  </si>
  <si>
    <t>WRZ000050 - Fort Augustus WRZ</t>
  </si>
  <si>
    <t>WRZ000053 - Invermoriston WRZ</t>
  </si>
  <si>
    <t>WRZ000055 - Aviemore WRZ</t>
  </si>
  <si>
    <t>WRZ000056 - Dalwhinnie WRZ</t>
  </si>
  <si>
    <t>WRZ000057 - Laggan Bridge WRZ</t>
  </si>
  <si>
    <t>WRZ000058 - Loch Calder WRZ</t>
  </si>
  <si>
    <t>WRZ000060 - Durness WRZ</t>
  </si>
  <si>
    <t>WRZ000062 - Kinlochbervie WRZ</t>
  </si>
  <si>
    <t>WRZ000063 - Scourie WRZ</t>
  </si>
  <si>
    <t>WRZ000064 - Altnaharra WRZ</t>
  </si>
  <si>
    <t>WRZ000065 - Savalbeg WRZ</t>
  </si>
  <si>
    <t>WRZ000068 - Backies WRZ</t>
  </si>
  <si>
    <t>WRZ000069 - Lochinver WRZ</t>
  </si>
  <si>
    <t>WRZ000070 - Kylesku WRZ</t>
  </si>
  <si>
    <t>WRZ000071 - Stoer WRZ</t>
  </si>
  <si>
    <t>WRZ000074 - Drumbeg WRZ</t>
  </si>
  <si>
    <t>WRZ000075 - Ullapool WRZ</t>
  </si>
  <si>
    <t>WRZ000076 - Badcaul WRZ</t>
  </si>
  <si>
    <t>WRZ000077 - Achiltibuie WRZ</t>
  </si>
  <si>
    <t>WRZ000079 - Kinlochewe WRZ</t>
  </si>
  <si>
    <t>WRZ000081 - Aultbea WRZ</t>
  </si>
  <si>
    <t>WRZ000082 - Badachro WRZ</t>
  </si>
  <si>
    <t>WRZ000087 - Torridon WRZ</t>
  </si>
  <si>
    <t>WRZ000088 - Shieldaig WRZ</t>
  </si>
  <si>
    <t>WRZ000089 - Alligin WRZ</t>
  </si>
  <si>
    <t>WRZ000090 - Diabeg WRZ</t>
  </si>
  <si>
    <t>WRZ000091 - Applecross WRZ</t>
  </si>
  <si>
    <t>WRZ000092 - Achnasheen WRZ</t>
  </si>
  <si>
    <t>WRZ000103 - Kinlochleven WRZ</t>
  </si>
  <si>
    <t>WRZ000108 - Mallaig WRZ</t>
  </si>
  <si>
    <t>WRZ000109 - Glenuig WRZ</t>
  </si>
  <si>
    <t>WRZ000110 - Acharacle WRZ</t>
  </si>
  <si>
    <t>WRZ000112 - Sanna WRZ</t>
  </si>
  <si>
    <t>WRZ000113 - Kilchoan WRZ</t>
  </si>
  <si>
    <t>WRZ000115 - Inchlaggan WRZ</t>
  </si>
  <si>
    <t>WRZ000116 - Strontian WRZ</t>
  </si>
  <si>
    <t>WRZ000117 - Invergarry WRZ</t>
  </si>
  <si>
    <t>WRZ000119 - Lochaline WRZ</t>
  </si>
  <si>
    <t>WRZ000120 - Drimnin WRZ</t>
  </si>
  <si>
    <t>WRZ000121 - Portree Torvaig WRZ</t>
  </si>
  <si>
    <t>WRZ000123 - Barra WRZ</t>
  </si>
  <si>
    <t>WRZ000126 - Staffin WRZ</t>
  </si>
  <si>
    <t>WRZ000129 - Kilmaluag WRZ</t>
  </si>
  <si>
    <t>WRZ000130 - Dunvegan Osedale WRZ</t>
  </si>
  <si>
    <t>WRZ000131 - Waternish WRZ</t>
  </si>
  <si>
    <t>WRZ000132 - Glendale WRZ</t>
  </si>
  <si>
    <t>WRZ000134 - Bracadale WRZ</t>
  </si>
  <si>
    <t>WRZ000135 - Carbost WRZ</t>
  </si>
  <si>
    <t>WRZ000137 - Teangue WRZ</t>
  </si>
  <si>
    <t>WRZ000142 - Raasay WRZ</t>
  </si>
  <si>
    <t>WRZ000143 - Broadford WRZ</t>
  </si>
  <si>
    <t>WRZ000144 - Glenelg WRZ</t>
  </si>
  <si>
    <t>WRZ000145 - Arnisdale WRZ</t>
  </si>
  <si>
    <t>WRZ000149 - Kyle WRZ</t>
  </si>
  <si>
    <t>WRZ000150 - Lochcarron WRZ</t>
  </si>
  <si>
    <t>WRZ000151 - Poolewe WRZ</t>
  </si>
  <si>
    <t>WRZ000163 - Eday WRZ</t>
  </si>
  <si>
    <t>WRZ000164 - North Hoy WRZ</t>
  </si>
  <si>
    <t>WRZ000165 - South Hoy WRZ</t>
  </si>
  <si>
    <t>WRZ000166 - North Ronaldsay WRZ</t>
  </si>
  <si>
    <t>WRZ000167 - Rousay WRZ</t>
  </si>
  <si>
    <t>WRZ000168 - Sanday WRZ</t>
  </si>
  <si>
    <t>WRZ000170 - Stronsay WRZ</t>
  </si>
  <si>
    <t>WRZ000171 - Westray WRZ</t>
  </si>
  <si>
    <t>WRZ000172 - Eela Water WRZ</t>
  </si>
  <si>
    <t>WRZ000174 - Sandy Loch WRZ</t>
  </si>
  <si>
    <t>WRZ000177 - Yell WRZ</t>
  </si>
  <si>
    <t>WRZ000184 - Unst WRZ</t>
  </si>
  <si>
    <t>WRZ000185 - Whalsay WRZ</t>
  </si>
  <si>
    <t>WRZ000187 - Fetlar WRZ</t>
  </si>
  <si>
    <t>WRZ000188 - Skerries WRZ</t>
  </si>
  <si>
    <t>WRZ000189 - Fair Isle WRZ</t>
  </si>
  <si>
    <t>WRZ000190 - Foula WRZ</t>
  </si>
  <si>
    <t>WRZ000191 - Papa Stour WRZ</t>
  </si>
  <si>
    <t>WRZ000192 - West Lewis WRZ</t>
  </si>
  <si>
    <t>WRZ000194 - Uig WRZ</t>
  </si>
  <si>
    <t>WRZ000196 - Ness WRZ</t>
  </si>
  <si>
    <t>WRZ000197 - Back Tolsta WRZ</t>
  </si>
  <si>
    <t>WRZ000198 - Stornoway WRZ</t>
  </si>
  <si>
    <t>WRZ000199 - North Lochs WRZ</t>
  </si>
  <si>
    <t>WRZ000205 - Cliasmol WRZ</t>
  </si>
  <si>
    <t>WRZ000206 - Ardvourlie WRZ</t>
  </si>
  <si>
    <t>WRZ000207 - Tarbert (WI) WRZ</t>
  </si>
  <si>
    <t>WRZ000209 - Meavaig WRZ</t>
  </si>
  <si>
    <t>WRZ000215 - Lochmaddy WRZ</t>
  </si>
  <si>
    <t>WRZ000217 - Benbecula WRZ</t>
  </si>
  <si>
    <t>WRZ000218 - South Uist WRZ</t>
  </si>
  <si>
    <t>WRZ000221 - Fife WRZ</t>
  </si>
  <si>
    <t>WRZ000223 - Roberton WRZ</t>
  </si>
  <si>
    <t>WRZ000224 - Howdenwells &amp; Manse Street WRZ</t>
  </si>
  <si>
    <t>WRZ000226 - Innerleithen WRZ</t>
  </si>
  <si>
    <t>WRZ000227 - Rawburn WRZ</t>
  </si>
  <si>
    <t>WRZ000232 - Newcastleton WRZ</t>
  </si>
  <si>
    <t>WRZ000234 - Yarrowfeus WRZ</t>
  </si>
  <si>
    <t>WRZ000236 - Auchneel &amp; Penwhirn WRZ</t>
  </si>
  <si>
    <t>WRZ000237 - Black Esk &amp; Kettleton WRZ</t>
  </si>
  <si>
    <t>WRZ000239 - Carsphairn WRZ</t>
  </si>
  <si>
    <t>WRZ000240 - Glengap &amp; Lochinvar &amp; Boreholes WRZ</t>
  </si>
  <si>
    <t>WRZ000241 - Killylour &amp; Terregles &amp; Larchfield WRZ</t>
  </si>
  <si>
    <t>WRZ000247 - Tyndrum WRZ</t>
  </si>
  <si>
    <t>WRZ000248 - Killin WRZ</t>
  </si>
  <si>
    <t>WRZ000249 - Lochearnhead WRZ</t>
  </si>
  <si>
    <t>WRZ000250 - Strathyre WRZ</t>
  </si>
  <si>
    <t>WRZ000251 - Ardeonaig WRZ</t>
  </si>
  <si>
    <t>WRZ000252 - Balquhidder WRZ</t>
  </si>
  <si>
    <t>WRZ000253 - Brig o'Turk WRZ</t>
  </si>
  <si>
    <t>WRZ000254 - Crianlarich WRZ</t>
  </si>
  <si>
    <t>WRZ000255 - Belmore WRZ</t>
  </si>
  <si>
    <t>WRZ000256 - Ardfern WRZ</t>
  </si>
  <si>
    <t>WRZ000257 - Ardrishaig WRZ</t>
  </si>
  <si>
    <t>WRZ000258 - Arinagour WRZ</t>
  </si>
  <si>
    <t>WRZ000259 - Ballygrant WRZ</t>
  </si>
  <si>
    <t>WRZ000260 - Bunessan WRZ</t>
  </si>
  <si>
    <t>WRZ000261 - Campbeltown WRZ</t>
  </si>
  <si>
    <t>WRZ000262 - Carradale WRZ</t>
  </si>
  <si>
    <t>WRZ000263 - Carrick Castle WRZ</t>
  </si>
  <si>
    <t>WRZ000264 - Cladich WRZ</t>
  </si>
  <si>
    <t>WRZ000265 - Colonsay WRZ</t>
  </si>
  <si>
    <t>WRZ000266 - Craighouse WRZ</t>
  </si>
  <si>
    <t>WRZ000268 - Dalmally WRZ</t>
  </si>
  <si>
    <t>WRZ000269 - Dervaig WRZ</t>
  </si>
  <si>
    <t>WRZ000270 - Gigha WRZ</t>
  </si>
  <si>
    <t>WRZ000271 - Inveraray WRZ</t>
  </si>
  <si>
    <t>WRZ000272 - Kilberry WRZ</t>
  </si>
  <si>
    <t>WRZ000273 - Kilchrenan WRZ</t>
  </si>
  <si>
    <t>WRZ000274 - Kilmelford WRZ</t>
  </si>
  <si>
    <t>WRZ000275 - Lochgoilhead WRZ</t>
  </si>
  <si>
    <t>WRZ000277 - Port Charlotte WRZ</t>
  </si>
  <si>
    <t>WRZ000278 - Saddell WRZ</t>
  </si>
  <si>
    <t>WRZ000279 - Tarbert (A&amp;B) WRZ</t>
  </si>
  <si>
    <t>WRZ000280 - Tiree WRZ</t>
  </si>
  <si>
    <t>WRZ000281 - Tobermory WRZ</t>
  </si>
  <si>
    <t>WRZ000282 - Torra WRZ</t>
  </si>
  <si>
    <t>WRZ000283 - Tullich WRZ</t>
  </si>
  <si>
    <t>WRZ000284 - Balmichael WRZ</t>
  </si>
  <si>
    <t>WRZ000285 - Corrie WRZ</t>
  </si>
  <si>
    <t>WRZ000287 - Dhu Loch &amp; Loch Ascog WRZ</t>
  </si>
  <si>
    <t>WRZ000289 - Loch Eck WRZ</t>
  </si>
  <si>
    <t>WRZ000290 - Tighnabruaich WRZ</t>
  </si>
  <si>
    <t>WRZ000295 - Lochranza WRZ</t>
  </si>
  <si>
    <t>WRZ000300 - Geocrab WRZ</t>
  </si>
  <si>
    <t>WRZ000301 - Tomich WRZ</t>
  </si>
  <si>
    <t>WRZ000303 - Laid WRZ</t>
  </si>
  <si>
    <t>WRZ000305 - Fort William WRZ</t>
  </si>
  <si>
    <t>WRZ000309 - Rhenigidale WRZ</t>
  </si>
  <si>
    <t>WRZ000311 - Earlish WRZ</t>
  </si>
  <si>
    <t>WRZ000312 - Dumbarton WRZ</t>
  </si>
  <si>
    <t>WRZ000313 - Edinburgh &amp; Lothian WRZ</t>
  </si>
  <si>
    <t>WRZ000314 - Glasgow WRZ</t>
  </si>
  <si>
    <t>WRZ000318 - Picketlaw WRZ</t>
  </si>
  <si>
    <t>WRZ000320 - Pateshill WRZ</t>
  </si>
  <si>
    <t>WRZ000321 - Burncrooks WRZ</t>
  </si>
  <si>
    <t>WRZ000323 - Lismore WRZ</t>
  </si>
  <si>
    <t>WRZ000324 - Eredine WRZ</t>
  </si>
  <si>
    <t>WRZ000325 - Harris Bedersaig WRZ</t>
  </si>
  <si>
    <t>WRZ000326 - Afton WRZ</t>
  </si>
  <si>
    <t>WRZ000327 - Bradan WRZ</t>
  </si>
  <si>
    <t>WRZ000328 - Penwhapple WRZ</t>
  </si>
  <si>
    <t>WRZ000329 - Camphill &amp; Muirdykes WRZ</t>
  </si>
  <si>
    <t>WRZ000330 - Spey Deveron WRZ</t>
  </si>
  <si>
    <t>WRZ000331 - Forehill WRZ</t>
  </si>
  <si>
    <t>WRZ000332 - Assynt WRZ</t>
  </si>
  <si>
    <t>WRZ000333 - Newmore WRZ</t>
  </si>
  <si>
    <t>WRZ000334 - Boardhouse WRZ</t>
  </si>
  <si>
    <t>WRZ000335 - Kirbister WRZ</t>
  </si>
  <si>
    <t>WRZ000336 - Carron Valley WRZ</t>
  </si>
  <si>
    <t>WRZ000337 - Turret WRZ</t>
  </si>
  <si>
    <t>WRZ000338 - Daer and Camps WRZ</t>
  </si>
  <si>
    <t>WRZ000339 - Coulter WRZ</t>
  </si>
  <si>
    <t>Total</t>
  </si>
  <si>
    <t>Date:  …………………………</t>
  </si>
  <si>
    <t>Table B9b: Security of Supply Index - 1 in 40 Level of Service - Critical Period</t>
  </si>
  <si>
    <t>Table B9c: Security of Supply Index - 1 in 100 Level of Service - Dry Year Annual Average</t>
  </si>
  <si>
    <t>Table B9d: Security of Supply Index - 1 in 100 Level of Service - Critical Period</t>
  </si>
  <si>
    <t>Table B9e: Security of Supply Index - 1 in 150 Level of Service - Dry Year Annual Average</t>
  </si>
  <si>
    <t>Authorised by:  ……………………………………………...…..</t>
  </si>
  <si>
    <t>Table B9f: Security of Supply Index - 1 in 150 Level of Service - Critical Period</t>
  </si>
  <si>
    <t>Zonal index (%age deficit2 x % population affected x 100)</t>
  </si>
  <si>
    <t>DWQR</t>
  </si>
  <si>
    <t>Table B10: Scottish Water Compliance with Water Quality Regulations (Report year 2021-2022)</t>
  </si>
  <si>
    <t>Line Ref.</t>
  </si>
  <si>
    <t>Field Type</t>
  </si>
  <si>
    <t>Parametric Compliance</t>
  </si>
  <si>
    <t>Water Treatment Works</t>
  </si>
  <si>
    <t>Storage Points</t>
  </si>
  <si>
    <t>Consumer Tap</t>
  </si>
  <si>
    <t>Parameter Name</t>
  </si>
  <si>
    <t>Test count</t>
  </si>
  <si>
    <t>Failures</t>
  </si>
  <si>
    <t>Sites failing</t>
  </si>
  <si>
    <t>Calculated compliance</t>
  </si>
  <si>
    <t>Zones Failing</t>
  </si>
  <si>
    <t>B10.1</t>
  </si>
  <si>
    <t>Aluminium (Total)</t>
  </si>
  <si>
    <t>Nr / %</t>
  </si>
  <si>
    <t>I/C</t>
  </si>
  <si>
    <t> </t>
  </si>
  <si>
    <t>B10.2</t>
  </si>
  <si>
    <t>Clostridium perfringens</t>
  </si>
  <si>
    <t>B10.3</t>
  </si>
  <si>
    <t>Coliform Bacteria</t>
  </si>
  <si>
    <t>B10.4</t>
  </si>
  <si>
    <t>E. coli</t>
  </si>
  <si>
    <t>B10.5</t>
  </si>
  <si>
    <t>Enterococci</t>
  </si>
  <si>
    <t>B10.6</t>
  </si>
  <si>
    <t>Hydrogen ion (pH)</t>
  </si>
  <si>
    <t>B10.7</t>
  </si>
  <si>
    <t>Iron (Total)</t>
  </si>
  <si>
    <t>B10.8</t>
  </si>
  <si>
    <t>Lead (Total)</t>
  </si>
  <si>
    <t>B10.9</t>
  </si>
  <si>
    <t>Manganese (Total)</t>
  </si>
  <si>
    <t>B10.10</t>
  </si>
  <si>
    <t>Nickel (Total)</t>
  </si>
  <si>
    <t>B10.11</t>
  </si>
  <si>
    <t xml:space="preserve">Pesticides </t>
  </si>
  <si>
    <t>B10.12</t>
  </si>
  <si>
    <t>Total Trihalomethanes</t>
  </si>
  <si>
    <t>B10.13</t>
  </si>
  <si>
    <t>All other parameters</t>
  </si>
  <si>
    <t>B10.14</t>
  </si>
  <si>
    <t>All Parameters</t>
  </si>
  <si>
    <t>Cryptosporidium at Water Treatment Works</t>
  </si>
  <si>
    <t>Sample Count</t>
  </si>
  <si>
    <t>No. Detections</t>
  </si>
  <si>
    <t>No. sites with oocysts</t>
  </si>
  <si>
    <t>No. viable oocysts</t>
  </si>
  <si>
    <t xml:space="preserve">No. Sites with viable oocysts </t>
  </si>
  <si>
    <t>B10.15</t>
  </si>
  <si>
    <t>Total Compliance (for OPA)</t>
  </si>
  <si>
    <t>Total compliance</t>
  </si>
  <si>
    <t>B10.15a</t>
  </si>
  <si>
    <t>Total compliance including Cryptosporidium compliance (for OPA)</t>
  </si>
  <si>
    <t>Enforcement</t>
  </si>
  <si>
    <t>Water Quality</t>
  </si>
  <si>
    <t>NIS</t>
  </si>
  <si>
    <t>B10.16</t>
  </si>
  <si>
    <t>No. of Enforcement Notices issued</t>
  </si>
  <si>
    <t>B10.16a</t>
  </si>
  <si>
    <t>No. of Enforcement Notices active</t>
  </si>
  <si>
    <t>B10.17</t>
  </si>
  <si>
    <t xml:space="preserve">No. of Letters of Commitment </t>
  </si>
  <si>
    <t>B10.17a</t>
  </si>
  <si>
    <t>No. of Letters of Commitment active</t>
  </si>
  <si>
    <t>Incidents</t>
  </si>
  <si>
    <t>Number</t>
  </si>
  <si>
    <t>B10.18</t>
  </si>
  <si>
    <t xml:space="preserve">No. of Water Quality Incidents </t>
  </si>
  <si>
    <t>Consumer Contacts to Scottish Water</t>
  </si>
  <si>
    <t>WQ Chlorine Taste/Smell</t>
  </si>
  <si>
    <t>WQ Colour Other</t>
  </si>
  <si>
    <t>WQ Discoloured Water</t>
  </si>
  <si>
    <t>WQ Illness due to Water</t>
  </si>
  <si>
    <t>WQ Metallic Taste</t>
  </si>
  <si>
    <t>WQ Milky Cloudy Water</t>
  </si>
  <si>
    <t>WQ Musty/Earthy Taste/Smell</t>
  </si>
  <si>
    <t>WQ Organisms in Water</t>
  </si>
  <si>
    <t>WQ Particles in Water</t>
  </si>
  <si>
    <t>WQ Solvent/Fuel Taste/Smell</t>
  </si>
  <si>
    <t>WQ Taste/Smell Other</t>
  </si>
  <si>
    <t>WQ TCP/Chemical Taste/Smell</t>
  </si>
  <si>
    <t>B10.19</t>
  </si>
  <si>
    <t>No. of consumer contacts received by SW (all methods) about subject</t>
  </si>
  <si>
    <t>B10.20</t>
  </si>
  <si>
    <t>Telephone</t>
  </si>
  <si>
    <t>B10.21</t>
  </si>
  <si>
    <t>Social media</t>
  </si>
  <si>
    <t>B10.22</t>
  </si>
  <si>
    <t>Other</t>
  </si>
  <si>
    <t xml:space="preserve">Complaints to DWQR </t>
  </si>
  <si>
    <t>Total received</t>
  </si>
  <si>
    <t>Upheld</t>
  </si>
  <si>
    <t>B10.23</t>
  </si>
  <si>
    <t>No. of 2nd tier complaints about WQ received / upheld by DWQR</t>
  </si>
  <si>
    <t>Comments</t>
  </si>
  <si>
    <t>Prepared by:  ……………………………………………..</t>
  </si>
  <si>
    <t>Checked by:  ……………………………………………..</t>
  </si>
  <si>
    <t>SEPA Annual Report to the Water Industry Commission for Scotland</t>
  </si>
  <si>
    <t xml:space="preserve"> </t>
  </si>
  <si>
    <t>Table 11a: Pollution Incidents</t>
  </si>
  <si>
    <t>Calendar year to end December 2021</t>
  </si>
  <si>
    <t>Financial year 2021-22</t>
  </si>
  <si>
    <t>Category  1</t>
  </si>
  <si>
    <t>Category 2</t>
  </si>
  <si>
    <t xml:space="preserve">Category 3 </t>
  </si>
  <si>
    <t>Sewage Related Premises</t>
  </si>
  <si>
    <t>Total Number</t>
  </si>
  <si>
    <t>Total Number (Cat 1-3 incidents)</t>
  </si>
  <si>
    <t xml:space="preserve">Total Number (Cat 1-3 incidents) </t>
  </si>
  <si>
    <t>11a.1</t>
  </si>
  <si>
    <t>Sewage Treatment Works</t>
  </si>
  <si>
    <t>11a.2</t>
  </si>
  <si>
    <t>Storm Tank</t>
  </si>
  <si>
    <t>11a.3</t>
  </si>
  <si>
    <t>Combined Sewer Overflow</t>
  </si>
  <si>
    <t>11a.4</t>
  </si>
  <si>
    <t>Foul Sewer</t>
  </si>
  <si>
    <t>11a.5</t>
  </si>
  <si>
    <t>Pumping Station</t>
  </si>
  <si>
    <t>11a.6</t>
  </si>
  <si>
    <t>Rising Mains</t>
  </si>
  <si>
    <t>11a.7</t>
  </si>
  <si>
    <t>11a.8</t>
  </si>
  <si>
    <t>Number of incidents where site compliant with discharge consent</t>
  </si>
  <si>
    <t>Water and Surface Water Related Premises</t>
  </si>
  <si>
    <t>11a.9</t>
  </si>
  <si>
    <t>11a.10</t>
  </si>
  <si>
    <t>Water Distribution System</t>
  </si>
  <si>
    <t>11a.11</t>
  </si>
  <si>
    <t>Surface Water Outfall</t>
  </si>
  <si>
    <t>11a.12</t>
  </si>
  <si>
    <t>11a.13</t>
  </si>
  <si>
    <t>Total (Sewage and Water and Surface Water) related Premises (Automatically Calculated)</t>
  </si>
  <si>
    <t>11a.14</t>
  </si>
  <si>
    <t>Total (Sewage and Water and Surface Water) number of Incidents where site compliant with Discharge Consent (Automatically Calculated)</t>
  </si>
  <si>
    <t>11a.15</t>
  </si>
  <si>
    <t>Total Number of all Category 1-3 incidents (Automatically Calculated)</t>
  </si>
  <si>
    <t>11a.16</t>
  </si>
  <si>
    <t>Total Number where site compliant with Consent (Automatically Calculated)</t>
  </si>
  <si>
    <t>11a.17</t>
  </si>
  <si>
    <t>Total Number of Water Company self reported incidents</t>
  </si>
  <si>
    <t>The EPI audit was for the 21-22 Financial Year Period. It was carried out by Binnies. 
The overall EPI Numbers for WW Cat 1&amp;2, Water Cat 1&amp;2 and WW Cat 3 and Water Cat 3 were verified along with those CWL. 
The auditor selected a number of events to audit which covered various Cat 1&amp;2 and Cat 3 events.</t>
  </si>
  <si>
    <t>Prepared by......................................
Date:.................................</t>
  </si>
  <si>
    <t xml:space="preserve">Authorised by:  </t>
  </si>
  <si>
    <t xml:space="preserve">Date:  </t>
  </si>
  <si>
    <t xml:space="preserve">SEPA received the compliance tables which Scottish Water have self-certified and had independently audited as per previously agreed processes and procedures.  Due to the cyber-attack in late 2020, however, SEPA remains unable to verify the detail of these records and cannot therefore provide formal sign off in respect of either their accuracy or completeness.  
SEPA signature indicates receipt and acknowledgement of Scottish Water records to demonstrate compliance to SEPA.     </t>
  </si>
  <si>
    <t>SEPA received the compliance tables which Scottish Water have self-certified and had independently audited as per previously agreed processes and procedures.  Due to the cyber-attack in late 2020, however, SEPA remains unable to verify the detail of these records and cannot therefore provide formal sign off in respect of either their accuracy or completeness.  
SEPA signature indicates receipt and acknowledgement of Scottish Water records to demonstrate compliance to SEPA.</t>
  </si>
  <si>
    <t>Table 11b: Compliance</t>
  </si>
  <si>
    <t>Line 
Ref.</t>
  </si>
  <si>
    <t>Calendar 
Year 2021</t>
  </si>
  <si>
    <t>Financial year
2021-22</t>
  </si>
  <si>
    <t>Water Environment (Controlled Activities) Regulations 2005 (CAR)</t>
  </si>
  <si>
    <t>A) Sewage treatment works: Total number</t>
  </si>
  <si>
    <t>11b.1</t>
  </si>
  <si>
    <t>No. of discharges on register during year (in force)</t>
  </si>
  <si>
    <t>11b.2</t>
  </si>
  <si>
    <t>No. of discharges assessed for compliance</t>
  </si>
  <si>
    <t>11b.3</t>
  </si>
  <si>
    <t>No. of discharges confirmed failing in year</t>
  </si>
  <si>
    <t>11b.4</t>
  </si>
  <si>
    <t>%. of discharges compliant with consent in the year</t>
  </si>
  <si>
    <t>B) Look-up Table Lower Tier Consents</t>
  </si>
  <si>
    <t>11b.5</t>
  </si>
  <si>
    <t>11b.6</t>
  </si>
  <si>
    <t>11b.7</t>
  </si>
  <si>
    <t>11b.8</t>
  </si>
  <si>
    <t>C) Upper Tier Consents</t>
  </si>
  <si>
    <t>11b.9</t>
  </si>
  <si>
    <t>No. of discharges on register during year (in force).</t>
  </si>
  <si>
    <t>11b.10</t>
  </si>
  <si>
    <t>11b.11</t>
  </si>
  <si>
    <t>11b.12</t>
  </si>
  <si>
    <t>D) Single Tier Consents</t>
  </si>
  <si>
    <t>11b.13</t>
  </si>
  <si>
    <t>11b.14</t>
  </si>
  <si>
    <t>11b.15</t>
  </si>
  <si>
    <t>11b.16</t>
  </si>
  <si>
    <t>E) Absolute non-Sanitary Consents</t>
  </si>
  <si>
    <t>11b.17</t>
  </si>
  <si>
    <t>11b.18</t>
  </si>
  <si>
    <t>11b.19</t>
  </si>
  <si>
    <t>11b.20</t>
  </si>
  <si>
    <t>F) Discharges confirmed as failing (CAR)</t>
  </si>
  <si>
    <t>11b.21</t>
  </si>
  <si>
    <t>Number of discharges confirmed as failing (CAR)</t>
  </si>
  <si>
    <t>11b.22</t>
  </si>
  <si>
    <t>Total population equivalent confirmed as failing</t>
  </si>
  <si>
    <t>11b.23</t>
  </si>
  <si>
    <t>Total population equivalent served by STWs (resident) (numeric consents)</t>
  </si>
  <si>
    <t>11b.24</t>
  </si>
  <si>
    <t>Percentage population equivalent confirmed as failing</t>
  </si>
  <si>
    <t>Urban Wastewater Treatment Directive (UWWTD)</t>
  </si>
  <si>
    <t>G) UWWTD</t>
  </si>
  <si>
    <t>11b.25</t>
  </si>
  <si>
    <t>11b.26</t>
  </si>
  <si>
    <t>11b.27</t>
  </si>
  <si>
    <t>11b.28</t>
  </si>
  <si>
    <t>Overall Performance Assessment (OPA) consent measure</t>
  </si>
  <si>
    <t>H) Discharges confirmed as failing (OPA criteria only)</t>
  </si>
  <si>
    <t>11b.29</t>
  </si>
  <si>
    <t>Number of discharges confirmed as failing (OPA)</t>
  </si>
  <si>
    <t>11b.30</t>
  </si>
  <si>
    <t>11b.31</t>
  </si>
  <si>
    <t>11b.32</t>
  </si>
  <si>
    <t>I) Wastewater treatment works confirmed as failing</t>
  </si>
  <si>
    <t>11b.33</t>
  </si>
  <si>
    <t>Total number of non-compliant wastewater treatment plants failing to comply with any of the specified parameters in the licence</t>
  </si>
  <si>
    <t>NON-NUMERIC CONSENTS</t>
  </si>
  <si>
    <t>J) Non-numeric Consent</t>
  </si>
  <si>
    <t>11b.34</t>
  </si>
  <si>
    <t>11b.35</t>
  </si>
  <si>
    <t>11b.36</t>
  </si>
  <si>
    <t>11b.37</t>
  </si>
  <si>
    <t>Row 12 (and other relevant rows) - this data was previously sourced from SEPA's CLAS system. SEPA has advised that this number has remained fairly static over the years (1202).  Since the cyber-attack, this database is no longer available.  An up to date calculation is unavailable but is likely to be very similar to last year i.e. 1202.  Consequently, this is the figure reported.
This is the first year of SW populating these tables.  Definitions will be reviewed during 2022-23.</t>
  </si>
  <si>
    <t xml:space="preserve">Authorised by: </t>
  </si>
  <si>
    <t xml:space="preserve">Confirmation of receipt by SEPA: </t>
  </si>
  <si>
    <t>Table 11c: Discharges Confirmed as Failing</t>
  </si>
  <si>
    <t>SEWAGE TREATMENT WORKS (including septic tanks and crude outfalls)</t>
  </si>
  <si>
    <t>Calendar year to end of December 2021</t>
  </si>
  <si>
    <t>DECEMBER 2021</t>
  </si>
  <si>
    <t>MARCH 2022</t>
  </si>
  <si>
    <t>CAR</t>
  </si>
  <si>
    <t>UWWTD</t>
  </si>
  <si>
    <t>OPA**</t>
  </si>
  <si>
    <t>UWWT</t>
  </si>
  <si>
    <t>ASSET No.</t>
  </si>
  <si>
    <t>CAR CONSENT NUMBER</t>
  </si>
  <si>
    <t>ASSET NAME</t>
  </si>
  <si>
    <t>Compliant / Failed (C or F)</t>
  </si>
  <si>
    <t>Parameter(s) failed*</t>
  </si>
  <si>
    <t>PE</t>
  </si>
  <si>
    <t>("2 Tier", "1 Tier", "Other")</t>
  </si>
  <si>
    <t>LT</t>
  </si>
  <si>
    <t>UT</t>
  </si>
  <si>
    <t>ALL</t>
  </si>
  <si>
    <t>(2 Tier, 1 Tier, Other)</t>
  </si>
  <si>
    <t>STW001979</t>
  </si>
  <si>
    <t>CAR/L/1003819</t>
  </si>
  <si>
    <t>Alloa WWTW</t>
  </si>
  <si>
    <t>2 Tier</t>
  </si>
  <si>
    <t>F</t>
  </si>
  <si>
    <t>BOD UT, COD UT</t>
  </si>
  <si>
    <t>BOD UT</t>
  </si>
  <si>
    <t>STW002014</t>
  </si>
  <si>
    <t>CAR/L/1001523</t>
  </si>
  <si>
    <t>Bathgate WWTW</t>
  </si>
  <si>
    <t>COD UT</t>
  </si>
  <si>
    <t>STW000218</t>
  </si>
  <si>
    <t>CAR/L/1003363</t>
  </si>
  <si>
    <t>Daldowie WWTW</t>
  </si>
  <si>
    <t>Total Phosphorus (Annual Average)</t>
  </si>
  <si>
    <t>STW001989</t>
  </si>
  <si>
    <t>CAR/L/1001303</t>
  </si>
  <si>
    <t>Galashiels WWTW</t>
  </si>
  <si>
    <t>STW001833</t>
  </si>
  <si>
    <t>CAR/L/1003841</t>
  </si>
  <si>
    <t>Montrose WWTW</t>
  </si>
  <si>
    <t>STW002145</t>
  </si>
  <si>
    <t>CAR/L/1001090</t>
  </si>
  <si>
    <t>Plean WWTW</t>
  </si>
  <si>
    <t>STW000085</t>
  </si>
  <si>
    <t>CAR/L/1003431</t>
  </si>
  <si>
    <t>Bothwellbank WWTW</t>
  </si>
  <si>
    <t>NH3 LUT, BOD UT, SS UT</t>
  </si>
  <si>
    <t>STW000355</t>
  </si>
  <si>
    <t>CAR/L/1005030</t>
  </si>
  <si>
    <t>Hamilton WWTW</t>
  </si>
  <si>
    <t>NH3 UT, BOD UT, SS UT</t>
  </si>
  <si>
    <t>STW001661</t>
  </si>
  <si>
    <t>CAR/L/1001206</t>
  </si>
  <si>
    <t>Dunalastair WWTW</t>
  </si>
  <si>
    <t>SS LUT</t>
  </si>
  <si>
    <t>STW000361</t>
  </si>
  <si>
    <t>CAR/L/1003791</t>
  </si>
  <si>
    <t>Harthill WWTW</t>
  </si>
  <si>
    <t>STW000273</t>
  </si>
  <si>
    <t>CAR/L/1003415</t>
  </si>
  <si>
    <t>Eaglesham WWTW</t>
  </si>
  <si>
    <t>NH3 LUT</t>
  </si>
  <si>
    <t>STW001990</t>
  </si>
  <si>
    <t>CAR/L/1001276</t>
  </si>
  <si>
    <t>Hawick WWTW</t>
  </si>
  <si>
    <t>BOD UT, SS UT, Iron (Annual Average)</t>
  </si>
  <si>
    <t>STW000012</t>
  </si>
  <si>
    <t>CAR/L/1003555</t>
  </si>
  <si>
    <t>Johnstone Park (Amisfield) WWTW</t>
  </si>
  <si>
    <t>BOD LUT</t>
  </si>
  <si>
    <t>STW000435</t>
  </si>
  <si>
    <t>CAR/L/1003518</t>
  </si>
  <si>
    <t>Kirkconnel WWTW</t>
  </si>
  <si>
    <t>BOD LUT &amp; UT, SS UT</t>
  </si>
  <si>
    <t>BOD LUT &amp; UT; SS UT</t>
  </si>
  <si>
    <t>STW002266</t>
  </si>
  <si>
    <t>CAR/L/1001447</t>
  </si>
  <si>
    <t>Kirknewton (Ritchie Camp) WWTW</t>
  </si>
  <si>
    <t>STW001935</t>
  </si>
  <si>
    <t>CAR/L/1002937</t>
  </si>
  <si>
    <t>Orphir Primary School</t>
  </si>
  <si>
    <t>1 Tier</t>
  </si>
  <si>
    <t>NH3 UT; BOD UT, SS UT</t>
  </si>
  <si>
    <t>STW000576</t>
  </si>
  <si>
    <t>CAR/L/1063681</t>
  </si>
  <si>
    <t>Philipshill WWTW</t>
  </si>
  <si>
    <t>SS UT</t>
  </si>
  <si>
    <t>STW000619</t>
  </si>
  <si>
    <t>CAR/L/1004845</t>
  </si>
  <si>
    <t>Rockcliffe WWTW</t>
  </si>
  <si>
    <t>E. coli UT</t>
  </si>
  <si>
    <t>STW000627</t>
  </si>
  <si>
    <t>CAR/L/1000716</t>
  </si>
  <si>
    <t>Salsburgh WWTW</t>
  </si>
  <si>
    <t>STW000642</t>
  </si>
  <si>
    <t>CAR/L/1003303</t>
  </si>
  <si>
    <t>Shieldhall WWTW</t>
  </si>
  <si>
    <t>BOD UT, SS UT</t>
  </si>
  <si>
    <t>STW000675</t>
  </si>
  <si>
    <t>CAR/L/1000694</t>
  </si>
  <si>
    <t>Stonehouse WWTW</t>
  </si>
  <si>
    <t>NH3 UT</t>
  </si>
  <si>
    <t>STW000671</t>
  </si>
  <si>
    <t>CAR/L/1003405</t>
  </si>
  <si>
    <t>Stewarton WWTW</t>
  </si>
  <si>
    <t>pH UT</t>
  </si>
  <si>
    <t>STW000714</t>
  </si>
  <si>
    <t>CAR/L/1033732</t>
  </si>
  <si>
    <t>Torthorwald WWTW</t>
  </si>
  <si>
    <t>STW001842</t>
  </si>
  <si>
    <t>CAR/L/1001641</t>
  </si>
  <si>
    <t>Woodlands of Durris WWTW</t>
  </si>
  <si>
    <t>BOD LUT &amp; UT</t>
  </si>
  <si>
    <t xml:space="preserve">* BOD, COD, SS, NH3, pH, Scheme in breach of statutory deadlines, etc. For UWWTD failures specify: Reporting, Audit, Insufficient samples, BOD UT, BOD LUT, COD UT, COD LUT or Annual average (or a combination of these). </t>
  </si>
  <si>
    <t>** Please follow OPA criteria as described in the "Ofwat OPA guidance" worksheet</t>
  </si>
  <si>
    <t>Levels of Service analysis</t>
  </si>
  <si>
    <t xml:space="preserve">1) The Levels of Service analysis only includes BOD LUT and P failures for UWWT reporting </t>
  </si>
  <si>
    <t>2) In the Levels of Service analysis, where a STW failures both the LUT part of its CAR consent and the BOD LUT or P UWWT consent condition, the failure is reported against the CAR consent only</t>
  </si>
  <si>
    <t>FAILING PE (OPA)</t>
  </si>
  <si>
    <t>TOTAL NUMERICALLY CONSENTED PE (OPA)</t>
  </si>
  <si>
    <t>%PE FAILING (OPA)</t>
  </si>
  <si>
    <t>LOWER TIER FAILING</t>
  </si>
  <si>
    <t>UPPER TIER FAILING</t>
  </si>
  <si>
    <t>SINGLE TIER FAILING</t>
  </si>
  <si>
    <t>TOTAL FAILING</t>
  </si>
  <si>
    <t>TOTAL NUMERICALLY CONSENTED PE (OPA) = PE For All Sites Listed on the OSM Annual Monitoring Plan</t>
  </si>
  <si>
    <t>Confirmation of receipt by SEPA</t>
  </si>
  <si>
    <t>Overall Performance Assessment  (OFWAT environmental measures)</t>
  </si>
  <si>
    <t>1)</t>
  </si>
  <si>
    <t>Sewage treatment works consent compliance</t>
  </si>
  <si>
    <t>An assessment of sewage treatment works (STWs) with the conditions of their discharge consents.</t>
  </si>
  <si>
    <t>Unit of assessment</t>
  </si>
  <si>
    <t>An assessment of the percentage population equivalent (pe) served by STWs that do not comply with the conditions of their discharge consents. The</t>
  </si>
  <si>
    <t>measure addresses compliance with conditions covering the following.</t>
  </si>
  <si>
    <t>- Sanitary determinands of 1991 Water Resources Act numeric consents.</t>
  </si>
  <si>
    <t>- Bio-chemical oxygen demand and phosphorus determinands of Urban</t>
  </si>
  <si>
    <t>- Waste Water Treatment Directive (UWWTD) consents.</t>
  </si>
  <si>
    <t>- Phosphorus determinands of 1991 Water Resource Act numeric consents.</t>
  </si>
  <si>
    <t>- Disinfection conditions of 1991 Water Resource Act consents.</t>
  </si>
  <si>
    <t>Sewage treatment works compliance conditions included in the OPA</t>
  </si>
  <si>
    <t>Parameter</t>
  </si>
  <si>
    <t>Legislation</t>
  </si>
  <si>
    <t>Compliance condition</t>
  </si>
  <si>
    <t>Biochemical oxygen demand (BOD)</t>
  </si>
  <si>
    <r>
      <t>WRA</t>
    </r>
    <r>
      <rPr>
        <vertAlign val="superscript"/>
        <sz val="10"/>
        <rFont val="Arial"/>
        <family val="2"/>
      </rPr>
      <t>1</t>
    </r>
  </si>
  <si>
    <t>Compliance with the look up table (LUT) effluent consent condition limits</t>
  </si>
  <si>
    <r>
      <t>UWWT</t>
    </r>
    <r>
      <rPr>
        <vertAlign val="superscript"/>
        <sz val="10"/>
        <rFont val="Arial"/>
        <family val="2"/>
      </rPr>
      <t>2</t>
    </r>
  </si>
  <si>
    <t>Compliance with LUT consent condition limit requiring percentage removal of BOD across the works, as assessed by influent and effluent BOD concentrations.</t>
  </si>
  <si>
    <t>Suspended solids (SS)</t>
  </si>
  <si>
    <t>WRA</t>
  </si>
  <si>
    <t>Compliance with the LUT effluent consent condition limit</t>
  </si>
  <si>
    <t>Ammonia (NH4)</t>
  </si>
  <si>
    <t>Phosphorus (P)</t>
  </si>
  <si>
    <t>Compliance with the effluent consent condition limit</t>
  </si>
  <si>
    <t>Compliance with the consent condition limit requiring percentage removal of P across the works, as assessed by influent and effluent P concentrations.</t>
  </si>
  <si>
    <t>UV Disinfection</t>
  </si>
  <si>
    <r>
      <t>Compliance with the required UV dose for 99% of the time (where the period of time is annual or seasonal as specified in the consent conditions</t>
    </r>
    <r>
      <rPr>
        <vertAlign val="superscript"/>
        <sz val="10"/>
        <rFont val="Arial"/>
        <family val="2"/>
      </rPr>
      <t>3</t>
    </r>
    <r>
      <rPr>
        <sz val="10"/>
        <rFont val="Arial"/>
        <family val="2"/>
      </rPr>
      <t>).</t>
    </r>
  </si>
  <si>
    <r>
      <t>1</t>
    </r>
    <r>
      <rPr>
        <sz val="10"/>
        <rFont val="Arial"/>
        <family val="2"/>
      </rPr>
      <t xml:space="preserve"> WRA – Water Resources Act</t>
    </r>
  </si>
  <si>
    <r>
      <t>2</t>
    </r>
    <r>
      <rPr>
        <sz val="10"/>
        <rFont val="Arial"/>
        <family val="2"/>
      </rPr>
      <t xml:space="preserve"> UWWT – Urban Waste Water Treatment Regulations</t>
    </r>
  </si>
  <si>
    <t>The UWWT regulations provide two approaches for BOD and P: A works is considered to have met compliance conditions if it passes either of these conditions.</t>
  </si>
  <si>
    <r>
      <t>3</t>
    </r>
    <r>
      <rPr>
        <sz val="10"/>
        <rFont val="Arial"/>
        <family val="2"/>
      </rPr>
      <t xml:space="preserve"> Some works are required to apply UV disinfection year round, others during the bathing</t>
    </r>
  </si>
  <si>
    <t>Calculation</t>
  </si>
  <si>
    <t>pe of STWs failing their consent conditions for sanitary determinands, phosphorus determinands and disinfection conditions x100</t>
  </si>
  <si>
    <t>Relevant pe served (resident) (numeric consents)</t>
  </si>
  <si>
    <t>Performance range</t>
  </si>
  <si>
    <t>The performance range against which individual company OPA scores are calculated will be:</t>
  </si>
  <si>
    <t>Max 4.93</t>
  </si>
  <si>
    <t>Min 0</t>
  </si>
  <si>
    <t>2)</t>
  </si>
  <si>
    <t>Category 1 and 2 pollution incidents (sewage)</t>
  </si>
  <si>
    <t>An assessment of the number of category 1 and 2 pollution incidents resulting from sewage collection and treatment activities.</t>
  </si>
  <si>
    <t>The number of category 1 and 2 pollution incidents resulting from sewage collection and treatment activities per million population equivalent (pe)</t>
  </si>
  <si>
    <t>served. See table for details of which pollution incidents are included.</t>
  </si>
  <si>
    <t>Classification of pollution incidents according to each OPA measure</t>
  </si>
  <si>
    <t xml:space="preserve">Source/premises </t>
  </si>
  <si>
    <t xml:space="preserve">Category 1&amp; 2 </t>
  </si>
  <si>
    <t>Category 3</t>
  </si>
  <si>
    <t>Sewage treatment works</t>
  </si>
  <si>
    <t>Included in OPA. Category 1 &amp; 2 pollution incidents (sewage).</t>
  </si>
  <si>
    <t>Included in OPA. Category 3 pollution incidents (sewage).</t>
  </si>
  <si>
    <t>Combined sewer overflow</t>
  </si>
  <si>
    <t>Storm tank</t>
  </si>
  <si>
    <t>Rising main</t>
  </si>
  <si>
    <t>Water treatment works</t>
  </si>
  <si>
    <t>Included in OPA. Category 1 &amp; 2 pollution incidents (water).</t>
  </si>
  <si>
    <t>Not included in the
OPA.</t>
  </si>
  <si>
    <t>Water distribution system</t>
  </si>
  <si>
    <t xml:space="preserve">Surface water outfall </t>
  </si>
  <si>
    <t>Not included in OPA.</t>
  </si>
  <si>
    <t>Pumping station</t>
  </si>
  <si>
    <t>Included in OPA.
Category 1 &amp; 2 pollution incidents (sewage).</t>
  </si>
  <si>
    <t>Foul sewers</t>
  </si>
  <si>
    <t>Category 1 and 2 pollution incidents</t>
  </si>
  <si>
    <t>Population equivalent served resident / 1,000,000</t>
  </si>
  <si>
    <t>Max 6.17</t>
  </si>
  <si>
    <t>Min 1.06</t>
  </si>
  <si>
    <t>3)</t>
  </si>
  <si>
    <t>Category 3 pollution incidents (sewage)</t>
  </si>
  <si>
    <t>An assessment of the number of category 3 pollution incidents resulting from sewage collection and treatment activities.</t>
  </si>
  <si>
    <t>The number of category 3 pollution incidents resulting from sewage collection and treatment activities per million population equivalent (pe) served. See</t>
  </si>
  <si>
    <t>table in (2) for details of which pollution incidents are included.</t>
  </si>
  <si>
    <t>Category 3 pollution incidents</t>
  </si>
  <si>
    <t>Max 145.07</t>
  </si>
  <si>
    <t>Min 9.44</t>
  </si>
  <si>
    <t>4)</t>
  </si>
  <si>
    <t>Category 1 and 2 pollution incidents (water)</t>
  </si>
  <si>
    <t>The number of category 1 and 2 pollution incidents resulting from water treatment and distribution activities per million winter population served. See</t>
  </si>
  <si>
    <t>table in (2)  for details of which pollution incidents are included.</t>
  </si>
  <si>
    <t>Winter population / 1,000,000</t>
  </si>
  <si>
    <t>Max 1.7</t>
  </si>
  <si>
    <t>Confirmation of receipt by SEPA:</t>
  </si>
  <si>
    <t>Date:</t>
  </si>
  <si>
    <t>Number of payments made from claims for failure to respond (≤32mm outside diameter pipe)</t>
  </si>
  <si>
    <t>An assessment of the number of category 1 and 2 pollution incidents resulting from water treatment and distribution activities.</t>
  </si>
  <si>
    <t>Bulk imports (Ml/d)</t>
  </si>
  <si>
    <t>WAFU (SEPA definition) (Ml/d)</t>
  </si>
  <si>
    <t>Dry year available headroom 
(Ml/d)</t>
  </si>
  <si>
    <t>Target headroom (Ml/d)</t>
  </si>
  <si>
    <t>Surplus/ deficit 
(Ml/d)</t>
  </si>
  <si>
    <t>000</t>
  </si>
  <si>
    <t>Target headroom 
(Ml/d)</t>
  </si>
  <si>
    <t>Properties affected by unplanned interruptions</t>
  </si>
  <si>
    <t>Properties affected by planned interruptions</t>
  </si>
  <si>
    <t>Properties receiving pressure/flow below reference level</t>
  </si>
  <si>
    <t>CONSENT TYPE</t>
  </si>
  <si>
    <t>Developer/Connections Experience survey - total</t>
  </si>
  <si>
    <t>Developer/Connections Experience survey - satisfied</t>
  </si>
  <si>
    <t>Total number of Service Standards failure payments made (unplanned interruptions)</t>
  </si>
  <si>
    <t>Total number of Service Standards failure payments made (planned interruptions)</t>
  </si>
  <si>
    <t>Report Year +1 (Forecast)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</si>
</sst>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0.000"/>
    <numFmt numFmtId="165" formatCode="0.0"/>
    <numFmt numFmtId="166" formatCode="_-* #,##0_-;\-* #,##0_-;_-* &quot;-&quot;??_-;_-@_-"/>
    <numFmt numFmtId="167" formatCode="#,##0_ ;\-#,##0\ "/>
    <numFmt numFmtId="168" formatCode="#,##0.00_ ;\-#,##0.00\ "/>
    <numFmt numFmtId="169" formatCode="&quot;£&quot;#,##0.00"/>
    <numFmt numFmtId="170" formatCode="&quot;£&quot;#,##0.0"/>
    <numFmt numFmtId="171" formatCode="0.000%"/>
  </numFmts>
  <fonts count="71">
    <font>
      <sz val="10"/>
      <name val="Arial"/>
    </font>
    <font>
      <sz val="10"/>
      <name val="Arial"/>
      <family val="2"/>
    </font>
    <font>
      <b/>
      <sz val="18"/>
      <name val="CG Omega"/>
      <family val="2"/>
    </font>
    <font>
      <b/>
      <sz val="12"/>
      <color indexed="48"/>
      <name val="CG Omega"/>
      <family val="2"/>
    </font>
    <font>
      <sz val="10"/>
      <name val="CG Omega"/>
      <family val="2"/>
    </font>
    <font>
      <sz val="12"/>
      <name val="CG Omega"/>
      <family val="2"/>
    </font>
    <font>
      <b/>
      <sz val="12"/>
      <name val="CG Omega"/>
      <family val="2"/>
    </font>
    <font>
      <b/>
      <sz val="16"/>
      <name val="CG Omega"/>
      <family val="2"/>
    </font>
    <font>
      <sz val="18"/>
      <name val="CG Omega"/>
      <family val="2"/>
    </font>
    <font>
      <b/>
      <sz val="8"/>
      <name val="CG Omega"/>
      <family val="2"/>
    </font>
    <font>
      <b/>
      <sz val="10"/>
      <name val="CG Omega"/>
      <family val="2"/>
    </font>
    <font>
      <sz val="9"/>
      <name val="CG Omega"/>
      <family val="2"/>
    </font>
    <font>
      <sz val="16"/>
      <name val="CG Omega"/>
      <family val="2"/>
    </font>
    <font>
      <b/>
      <sz val="16"/>
      <color indexed="48"/>
      <name val="CG Omega"/>
      <family val="2"/>
    </font>
    <font>
      <sz val="12"/>
      <name val="Arial"/>
      <family val="2"/>
    </font>
    <font>
      <sz val="10"/>
      <name val="Arial"/>
      <family val="2"/>
    </font>
    <font>
      <b/>
      <i/>
      <sz val="10"/>
      <name val="Arial"/>
      <family val="2"/>
    </font>
    <font>
      <sz val="10"/>
      <name val="CG Omega"/>
    </font>
    <font>
      <b/>
      <sz val="10"/>
      <name val="Arial"/>
      <family val="2"/>
    </font>
    <font>
      <b/>
      <sz val="10"/>
      <name val="CG Omega"/>
    </font>
    <font>
      <b/>
      <sz val="16"/>
      <name val="CG Omega"/>
    </font>
    <font>
      <b/>
      <sz val="16"/>
      <color indexed="48"/>
      <name val="CG Omega"/>
    </font>
    <font>
      <sz val="16"/>
      <name val="CG Omega"/>
    </font>
    <font>
      <b/>
      <sz val="12"/>
      <name val="CG Omega"/>
    </font>
    <font>
      <b/>
      <sz val="12"/>
      <color indexed="48"/>
      <name val="CG Omega"/>
    </font>
    <font>
      <b/>
      <vertAlign val="superscript"/>
      <sz val="10"/>
      <name val="CG Omega"/>
      <family val="2"/>
    </font>
    <font>
      <sz val="8"/>
      <name val="Arial"/>
      <family val="2"/>
    </font>
    <font>
      <sz val="10"/>
      <name val="Arial"/>
      <family val="2"/>
    </font>
    <font>
      <sz val="10"/>
      <color rgb="FFFF0000"/>
      <name val="Arial"/>
      <family val="2"/>
    </font>
    <font>
      <sz val="10"/>
      <color rgb="FFFF0000"/>
      <name val="CG Omega"/>
      <family val="2"/>
    </font>
    <font>
      <b/>
      <sz val="10"/>
      <color rgb="FFFF0000"/>
      <name val="CG Omega"/>
    </font>
    <font>
      <b/>
      <sz val="10"/>
      <color rgb="FFFF0000"/>
      <name val="Arial"/>
      <family val="2"/>
    </font>
    <font>
      <sz val="12"/>
      <color rgb="FFFF0000"/>
      <name val="CG Omega"/>
      <family val="2"/>
    </font>
    <font>
      <sz val="10"/>
      <color rgb="FFFF0000"/>
      <name val="CG Omega"/>
    </font>
    <font>
      <b/>
      <sz val="14"/>
      <name val="Arial"/>
      <family val="2"/>
    </font>
    <font>
      <i/>
      <sz val="10"/>
      <name val="Arial"/>
      <family val="2"/>
    </font>
    <font>
      <sz val="11"/>
      <name val="Arial"/>
      <family val="2"/>
    </font>
    <font>
      <sz val="10"/>
      <color rgb="FF000000"/>
      <name val="CG Omega"/>
      <family val="2"/>
    </font>
    <font>
      <sz val="10"/>
      <color rgb="FF000000"/>
      <name val="Arial"/>
      <family val="2"/>
    </font>
    <font>
      <b/>
      <sz val="14"/>
      <color rgb="FF000000"/>
      <name val="CG Omega"/>
      <family val="2"/>
    </font>
    <font>
      <b/>
      <sz val="11"/>
      <name val="Arial"/>
      <family val="2"/>
    </font>
    <font>
      <b/>
      <sz val="12"/>
      <color indexed="48"/>
      <name val="Arial"/>
      <family val="2"/>
    </font>
    <font>
      <b/>
      <sz val="12"/>
      <name val="Arial"/>
      <family val="2"/>
    </font>
    <font>
      <sz val="10"/>
      <color indexed="10"/>
      <name val="Arial"/>
      <family val="2"/>
    </font>
    <font>
      <i/>
      <sz val="10"/>
      <color rgb="FF000000"/>
      <name val="Arial"/>
      <family val="2"/>
      <charset val="1"/>
    </font>
    <font>
      <b/>
      <u/>
      <sz val="11"/>
      <name val="Arial"/>
      <family val="2"/>
    </font>
    <font>
      <b/>
      <sz val="11"/>
      <color indexed="12"/>
      <name val="Arial"/>
      <family val="2"/>
    </font>
    <font>
      <b/>
      <sz val="10"/>
      <color rgb="FF000000"/>
      <name val="Arial"/>
      <family val="2"/>
    </font>
    <font>
      <b/>
      <sz val="10"/>
      <color indexed="8"/>
      <name val="Arial"/>
      <family val="2"/>
    </font>
    <font>
      <sz val="10"/>
      <color indexed="8"/>
      <name val="Arial"/>
      <family val="2"/>
    </font>
    <font>
      <b/>
      <u/>
      <sz val="12"/>
      <name val="Arial"/>
      <family val="2"/>
    </font>
    <font>
      <b/>
      <sz val="10"/>
      <color indexed="9"/>
      <name val="Arial"/>
      <family val="2"/>
    </font>
    <font>
      <vertAlign val="superscript"/>
      <sz val="10"/>
      <name val="Arial"/>
      <family val="2"/>
    </font>
    <font>
      <u/>
      <sz val="10"/>
      <name val="Arial"/>
      <family val="2"/>
    </font>
    <font>
      <sz val="10"/>
      <color rgb="FF000000"/>
      <name val="Cambria"/>
      <family val="1"/>
    </font>
    <font>
      <b/>
      <sz val="12"/>
      <color rgb="FF000000"/>
      <name val="CG Omega"/>
      <family val="2"/>
    </font>
    <font>
      <b/>
      <sz val="8"/>
      <color rgb="FF000000"/>
      <name val="CG Omega"/>
      <family val="2"/>
    </font>
    <font>
      <sz val="10"/>
      <color rgb="FF000000"/>
      <name val="Arial"/>
      <family val="2"/>
    </font>
    <font>
      <sz val="16"/>
      <color rgb="FF000000"/>
      <name val="CG Omega"/>
      <family val="2"/>
    </font>
    <font>
      <sz val="12"/>
      <color rgb="FF000000"/>
      <name val="Arial"/>
      <family val="2"/>
    </font>
    <font>
      <b/>
      <sz val="16"/>
      <color rgb="FF000000"/>
      <name val="CG Omega"/>
      <family val="2"/>
    </font>
    <font>
      <sz val="16"/>
      <color rgb="FF000000"/>
      <name val="Arial"/>
      <family val="2"/>
    </font>
    <font>
      <b/>
      <i/>
      <sz val="10"/>
      <color rgb="FF000000"/>
      <name val="Arial"/>
      <family val="2"/>
    </font>
    <font>
      <sz val="12"/>
      <color rgb="FF000000"/>
      <name val="CG Omega"/>
      <family val="2"/>
    </font>
    <font>
      <b/>
      <i/>
      <u/>
      <sz val="10"/>
      <color rgb="FF000000"/>
      <name val="Arial"/>
      <family val="2"/>
    </font>
    <font>
      <sz val="11"/>
      <name val="Calibri"/>
      <family val="2"/>
      <charset val="1"/>
    </font>
    <font>
      <b/>
      <sz val="14"/>
      <name val="Webdings"/>
      <family val="1"/>
      <charset val="2"/>
    </font>
    <font>
      <sz val="12"/>
      <color rgb="FF000000"/>
      <name val="Calibri"/>
      <family val="2"/>
      <charset val="1"/>
    </font>
    <font>
      <sz val="8"/>
      <name val="Arial"/>
      <family val="2"/>
    </font>
    <font>
      <sz val="12"/>
      <name val="CG Omega"/>
    </font>
    <font>
      <sz val="10"/>
      <color theme="1"/>
      <name val="CG Omega"/>
    </font>
  </fonts>
  <fills count="23">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9"/>
        <bgColor indexed="64"/>
      </patternFill>
    </fill>
    <fill>
      <patternFill patternType="solid">
        <fgColor indexed="41"/>
        <bgColor indexed="8"/>
      </patternFill>
    </fill>
    <fill>
      <patternFill patternType="solid">
        <fgColor indexed="45"/>
        <bgColor indexed="64"/>
      </patternFill>
    </fill>
    <fill>
      <patternFill patternType="solid">
        <fgColor indexed="45"/>
        <bgColor indexed="8"/>
      </patternFill>
    </fill>
    <fill>
      <patternFill patternType="solid">
        <fgColor rgb="FFFF99CC"/>
        <bgColor indexed="64"/>
      </patternFill>
    </fill>
    <fill>
      <patternFill patternType="solid">
        <fgColor indexed="42"/>
        <bgColor indexed="64"/>
      </patternFill>
    </fill>
    <fill>
      <patternFill patternType="solid">
        <fgColor rgb="FFCCFFFF"/>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FF99"/>
        <bgColor rgb="FF000000"/>
      </patternFill>
    </fill>
    <fill>
      <patternFill patternType="solid">
        <fgColor rgb="FFCCFFFF"/>
        <bgColor rgb="FF000000"/>
      </patternFill>
    </fill>
    <fill>
      <patternFill patternType="solid">
        <fgColor rgb="FFFF99CC"/>
        <bgColor rgb="FF000000"/>
      </patternFill>
    </fill>
    <fill>
      <patternFill patternType="solid">
        <fgColor rgb="FFD9D9D9"/>
        <bgColor rgb="FF000000"/>
      </patternFill>
    </fill>
    <fill>
      <patternFill patternType="solid">
        <fgColor rgb="FFFFCC00"/>
        <bgColor indexed="64"/>
      </patternFill>
    </fill>
    <fill>
      <patternFill patternType="solid">
        <fgColor rgb="FFFFFF99"/>
        <bgColor indexed="64"/>
      </patternFill>
    </fill>
    <fill>
      <patternFill patternType="solid">
        <fgColor rgb="FFC0C0C0"/>
        <bgColor indexed="64"/>
      </patternFill>
    </fill>
    <fill>
      <patternFill patternType="solid">
        <fgColor indexed="8"/>
        <bgColor indexed="64"/>
      </patternFill>
    </fill>
    <fill>
      <patternFill patternType="solid">
        <fgColor rgb="FFFF99CC"/>
        <bgColor indexed="8"/>
      </patternFill>
    </fill>
    <fill>
      <patternFill patternType="solid">
        <fgColor rgb="FFFFFFFF"/>
        <bgColor indexed="64"/>
      </patternFill>
    </fill>
  </fills>
  <borders count="25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8"/>
      </left>
      <right style="thin">
        <color indexed="8"/>
      </right>
      <top style="medium">
        <color indexed="8"/>
      </top>
      <bottom/>
      <diagonal/>
    </border>
    <border>
      <left style="thin">
        <color indexed="8"/>
      </left>
      <right style="thin">
        <color indexed="64"/>
      </right>
      <top style="medium">
        <color indexed="8"/>
      </top>
      <bottom/>
      <diagonal/>
    </border>
    <border>
      <left style="thin">
        <color indexed="8"/>
      </left>
      <right/>
      <top style="medium">
        <color indexed="8"/>
      </top>
      <bottom/>
      <diagonal/>
    </border>
    <border>
      <left style="thin">
        <color indexed="64"/>
      </left>
      <right style="medium">
        <color indexed="8"/>
      </right>
      <top style="medium">
        <color indexed="8"/>
      </top>
      <bottom/>
      <diagonal/>
    </border>
    <border>
      <left style="medium">
        <color indexed="8"/>
      </left>
      <right style="thin">
        <color indexed="8"/>
      </right>
      <top/>
      <bottom/>
      <diagonal/>
    </border>
    <border>
      <left style="thin">
        <color indexed="8"/>
      </left>
      <right style="thin">
        <color indexed="64"/>
      </right>
      <top/>
      <bottom/>
      <diagonal/>
    </border>
    <border>
      <left style="thin">
        <color indexed="8"/>
      </left>
      <right/>
      <top/>
      <bottom/>
      <diagonal/>
    </border>
    <border>
      <left style="thin">
        <color indexed="64"/>
      </left>
      <right style="medium">
        <color indexed="8"/>
      </right>
      <top/>
      <bottom/>
      <diagonal/>
    </border>
    <border>
      <left style="medium">
        <color indexed="8"/>
      </left>
      <right style="thin">
        <color indexed="8"/>
      </right>
      <top/>
      <bottom style="medium">
        <color indexed="8"/>
      </bottom>
      <diagonal/>
    </border>
    <border>
      <left style="thin">
        <color indexed="8"/>
      </left>
      <right style="thin">
        <color indexed="64"/>
      </right>
      <top/>
      <bottom style="medium">
        <color indexed="8"/>
      </bottom>
      <diagonal/>
    </border>
    <border>
      <left style="thin">
        <color indexed="8"/>
      </left>
      <right/>
      <top/>
      <bottom style="medium">
        <color indexed="8"/>
      </bottom>
      <diagonal/>
    </border>
    <border>
      <left style="thin">
        <color indexed="64"/>
      </left>
      <right style="medium">
        <color indexed="8"/>
      </right>
      <top/>
      <bottom style="medium">
        <color indexed="8"/>
      </bottom>
      <diagonal/>
    </border>
    <border>
      <left style="thin">
        <color indexed="8"/>
      </left>
      <right style="medium">
        <color indexed="8"/>
      </right>
      <top style="thin">
        <color indexed="8"/>
      </top>
      <bottom style="medium">
        <color indexed="8"/>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8"/>
      </left>
      <right/>
      <top/>
      <bottom style="medium">
        <color indexed="8"/>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8"/>
      </right>
      <top style="thin">
        <color indexed="8"/>
      </top>
      <bottom style="thin">
        <color indexed="8"/>
      </bottom>
      <diagonal/>
    </border>
    <border>
      <left/>
      <right style="thin">
        <color indexed="8"/>
      </right>
      <top style="thin">
        <color indexed="8"/>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8"/>
      </right>
      <top style="thin">
        <color indexed="64"/>
      </top>
      <bottom style="thin">
        <color indexed="8"/>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medium">
        <color indexed="8"/>
      </left>
      <right/>
      <top/>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style="thin">
        <color indexed="8"/>
      </top>
      <bottom style="thin">
        <color indexed="8"/>
      </bottom>
      <diagonal/>
    </border>
    <border>
      <left style="thin">
        <color indexed="8"/>
      </left>
      <right style="medium">
        <color indexed="64"/>
      </right>
      <top style="thin">
        <color indexed="8"/>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8"/>
      </right>
      <top style="medium">
        <color indexed="64"/>
      </top>
      <bottom style="thin">
        <color indexed="8"/>
      </bottom>
      <diagonal/>
    </border>
    <border>
      <left style="medium">
        <color indexed="64"/>
      </left>
      <right style="thin">
        <color indexed="8"/>
      </right>
      <top style="thin">
        <color indexed="8"/>
      </top>
      <bottom style="thin">
        <color indexed="8"/>
      </bottom>
      <diagonal/>
    </border>
    <border>
      <left style="medium">
        <color indexed="64"/>
      </left>
      <right style="thin">
        <color indexed="8"/>
      </right>
      <top/>
      <bottom style="thin">
        <color indexed="8"/>
      </bottom>
      <diagonal/>
    </border>
    <border>
      <left style="medium">
        <color indexed="64"/>
      </left>
      <right style="thin">
        <color indexed="8"/>
      </right>
      <top style="thin">
        <color indexed="8"/>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8"/>
      </left>
      <right style="medium">
        <color indexed="64"/>
      </right>
      <top/>
      <bottom style="thin">
        <color indexed="8"/>
      </bottom>
      <diagonal/>
    </border>
    <border>
      <left style="medium">
        <color indexed="8"/>
      </left>
      <right/>
      <top style="medium">
        <color indexed="8"/>
      </top>
      <bottom/>
      <diagonal/>
    </border>
    <border>
      <left/>
      <right style="medium">
        <color indexed="8"/>
      </right>
      <top style="medium">
        <color indexed="8"/>
      </top>
      <bottom/>
      <diagonal/>
    </border>
    <border>
      <left/>
      <right style="medium">
        <color indexed="8"/>
      </right>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thin">
        <color indexed="8"/>
      </right>
      <top style="medium">
        <color indexed="64"/>
      </top>
      <bottom style="thin">
        <color indexed="64"/>
      </bottom>
      <diagonal/>
    </border>
    <border>
      <left/>
      <right/>
      <top style="thin">
        <color indexed="8"/>
      </top>
      <bottom style="medium">
        <color indexed="64"/>
      </bottom>
      <diagonal/>
    </border>
    <border>
      <left style="thin">
        <color indexed="8"/>
      </left>
      <right style="thin">
        <color indexed="64"/>
      </right>
      <top style="medium">
        <color indexed="64"/>
      </top>
      <bottom/>
      <diagonal/>
    </border>
    <border>
      <left style="thin">
        <color indexed="8"/>
      </left>
      <right style="thin">
        <color indexed="64"/>
      </right>
      <top/>
      <bottom style="medium">
        <color indexed="64"/>
      </bottom>
      <diagonal/>
    </border>
    <border>
      <left/>
      <right/>
      <top style="thin">
        <color indexed="64"/>
      </top>
      <bottom/>
      <diagonal/>
    </border>
    <border>
      <left style="medium">
        <color indexed="64"/>
      </left>
      <right style="thin">
        <color indexed="8"/>
      </right>
      <top style="thin">
        <color indexed="8"/>
      </top>
      <bottom/>
      <diagonal/>
    </border>
    <border>
      <left style="thin">
        <color indexed="8"/>
      </left>
      <right style="medium">
        <color indexed="64"/>
      </right>
      <top style="thin">
        <color indexed="8"/>
      </top>
      <bottom/>
      <diagonal/>
    </border>
    <border>
      <left style="medium">
        <color indexed="64"/>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style="medium">
        <color rgb="FF000000"/>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thin">
        <color indexed="8"/>
      </left>
      <right style="medium">
        <color rgb="FF000000"/>
      </right>
      <top style="medium">
        <color rgb="FF000000"/>
      </top>
      <bottom style="thin">
        <color indexed="8"/>
      </bottom>
      <diagonal/>
    </border>
    <border>
      <left style="thin">
        <color indexed="8"/>
      </left>
      <right style="medium">
        <color rgb="FF000000"/>
      </right>
      <top/>
      <bottom style="thin">
        <color indexed="8"/>
      </bottom>
      <diagonal/>
    </border>
    <border>
      <left style="thin">
        <color indexed="8"/>
      </left>
      <right style="medium">
        <color rgb="FF000000"/>
      </right>
      <top style="thin">
        <color indexed="8"/>
      </top>
      <bottom style="thin">
        <color indexed="8"/>
      </bottom>
      <diagonal/>
    </border>
    <border>
      <left style="thin">
        <color indexed="8"/>
      </left>
      <right style="medium">
        <color rgb="FF000000"/>
      </right>
      <top style="thin">
        <color indexed="8"/>
      </top>
      <bottom style="medium">
        <color rgb="FF000000"/>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right style="medium">
        <color rgb="FF000000"/>
      </right>
      <top style="medium">
        <color rgb="FF000000"/>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8"/>
      </left>
      <right style="medium">
        <color indexed="64"/>
      </right>
      <top style="medium">
        <color indexed="64"/>
      </top>
      <bottom/>
      <diagonal/>
    </border>
    <border>
      <left style="medium">
        <color indexed="64"/>
      </left>
      <right/>
      <top style="medium">
        <color indexed="8"/>
      </top>
      <bottom/>
      <diagonal/>
    </border>
    <border>
      <left style="medium">
        <color indexed="8"/>
      </left>
      <right style="medium">
        <color indexed="64"/>
      </right>
      <top style="medium">
        <color indexed="8"/>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8"/>
      </top>
      <bottom style="medium">
        <color indexed="64"/>
      </bottom>
      <diagonal/>
    </border>
    <border>
      <left/>
      <right style="medium">
        <color indexed="64"/>
      </right>
      <top style="thin">
        <color indexed="8"/>
      </top>
      <bottom style="medium">
        <color indexed="64"/>
      </bottom>
      <diagonal/>
    </border>
    <border>
      <left style="medium">
        <color rgb="FF000000"/>
      </left>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indexed="8"/>
      </right>
      <top style="thin">
        <color indexed="8"/>
      </top>
      <bottom style="medium">
        <color rgb="FF000000"/>
      </bottom>
      <diagonal/>
    </border>
    <border>
      <left style="medium">
        <color indexed="8"/>
      </left>
      <right style="medium">
        <color rgb="FF000000"/>
      </right>
      <top style="medium">
        <color rgb="FF000000"/>
      </top>
      <bottom/>
      <diagonal/>
    </border>
    <border>
      <left style="medium">
        <color rgb="FF000000"/>
      </left>
      <right/>
      <top style="medium">
        <color indexed="8"/>
      </top>
      <bottom/>
      <diagonal/>
    </border>
    <border>
      <left style="medium">
        <color indexed="8"/>
      </left>
      <right style="medium">
        <color rgb="FF000000"/>
      </right>
      <top style="medium">
        <color indexed="8"/>
      </top>
      <bottom/>
      <diagonal/>
    </border>
    <border>
      <left/>
      <right/>
      <top style="medium">
        <color rgb="FF000000"/>
      </top>
      <bottom/>
      <diagonal/>
    </border>
    <border>
      <left style="thin">
        <color indexed="64"/>
      </left>
      <right style="medium">
        <color rgb="FF000000"/>
      </right>
      <top style="thin">
        <color indexed="64"/>
      </top>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medium">
        <color rgb="FF000000"/>
      </top>
      <bottom style="medium">
        <color rgb="FF000000"/>
      </bottom>
      <diagonal/>
    </border>
    <border>
      <left/>
      <right style="thin">
        <color indexed="64"/>
      </right>
      <top style="thin">
        <color indexed="64"/>
      </top>
      <bottom/>
      <diagonal/>
    </border>
    <border>
      <left/>
      <right style="thin">
        <color rgb="FF000000"/>
      </right>
      <top style="thin">
        <color indexed="64"/>
      </top>
      <bottom style="medium">
        <color indexed="64"/>
      </bottom>
      <diagonal/>
    </border>
    <border>
      <left/>
      <right/>
      <top style="thin">
        <color indexed="64"/>
      </top>
      <bottom style="medium">
        <color indexed="64"/>
      </bottom>
      <diagonal/>
    </border>
    <border>
      <left/>
      <right style="medium">
        <color rgb="FF000000"/>
      </right>
      <top style="medium">
        <color indexed="64"/>
      </top>
      <bottom style="medium">
        <color indexed="64"/>
      </bottom>
      <diagonal/>
    </border>
    <border>
      <left style="thin">
        <color indexed="64"/>
      </left>
      <right/>
      <top style="thin">
        <color indexed="64"/>
      </top>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style="thin">
        <color rgb="FF000000"/>
      </right>
      <top/>
      <bottom style="medium">
        <color indexed="64"/>
      </bottom>
      <diagonal/>
    </border>
    <border>
      <left style="medium">
        <color indexed="64"/>
      </left>
      <right/>
      <top style="medium">
        <color indexed="64"/>
      </top>
      <bottom style="thin">
        <color rgb="FF000000"/>
      </bottom>
      <diagonal/>
    </border>
    <border>
      <left style="thin">
        <color indexed="8"/>
      </left>
      <right style="medium">
        <color rgb="FF000000"/>
      </right>
      <top style="thin">
        <color indexed="8"/>
      </top>
      <bottom style="thin">
        <color rgb="FF000000"/>
      </bottom>
      <diagonal/>
    </border>
    <border>
      <left style="thin">
        <color indexed="8"/>
      </left>
      <right style="medium">
        <color rgb="FF000000"/>
      </right>
      <top/>
      <bottom style="medium">
        <color rgb="FF000000"/>
      </bottom>
      <diagonal/>
    </border>
    <border>
      <left style="medium">
        <color indexed="64"/>
      </left>
      <right/>
      <top/>
      <bottom style="thin">
        <color rgb="FF000000"/>
      </bottom>
      <diagonal/>
    </border>
    <border>
      <left style="medium">
        <color rgb="FF000000"/>
      </left>
      <right style="thin">
        <color indexed="64"/>
      </right>
      <top style="medium">
        <color rgb="FF000000"/>
      </top>
      <bottom style="medium">
        <color rgb="FF000000"/>
      </bottom>
      <diagonal/>
    </border>
    <border>
      <left style="thin">
        <color indexed="64"/>
      </left>
      <right style="thin">
        <color indexed="64"/>
      </right>
      <top style="medium">
        <color rgb="FF000000"/>
      </top>
      <bottom style="thin">
        <color indexed="64"/>
      </bottom>
      <diagonal/>
    </border>
    <border>
      <left style="thin">
        <color indexed="64"/>
      </left>
      <right style="thin">
        <color indexed="64"/>
      </right>
      <top style="medium">
        <color rgb="FF000000"/>
      </top>
      <bottom/>
      <diagonal/>
    </border>
    <border>
      <left style="thin">
        <color indexed="64"/>
      </left>
      <right style="medium">
        <color rgb="FF000000"/>
      </right>
      <top style="medium">
        <color rgb="FF000000"/>
      </top>
      <bottom/>
      <diagonal/>
    </border>
    <border>
      <left/>
      <right style="thin">
        <color rgb="FF000000"/>
      </right>
      <top style="thin">
        <color indexed="8"/>
      </top>
      <bottom style="medium">
        <color indexed="64"/>
      </bottom>
      <diagonal/>
    </border>
    <border>
      <left style="medium">
        <color rgb="FF000000"/>
      </left>
      <right style="thin">
        <color indexed="64"/>
      </right>
      <top style="medium">
        <color rgb="FF000000"/>
      </top>
      <bottom style="medium">
        <color indexed="64"/>
      </bottom>
      <diagonal/>
    </border>
    <border>
      <left style="thin">
        <color indexed="64"/>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style="thin">
        <color indexed="64"/>
      </right>
      <top/>
      <bottom style="thin">
        <color indexed="64"/>
      </bottom>
      <diagonal/>
    </border>
    <border>
      <left style="thin">
        <color indexed="64"/>
      </left>
      <right style="medium">
        <color rgb="FF000000"/>
      </right>
      <top/>
      <bottom style="thin">
        <color indexed="64"/>
      </bottom>
      <diagonal/>
    </border>
    <border>
      <left style="medium">
        <color rgb="FF000000"/>
      </left>
      <right style="thin">
        <color indexed="64"/>
      </right>
      <top style="medium">
        <color indexed="64"/>
      </top>
      <bottom style="medium">
        <color indexed="64"/>
      </bottom>
      <diagonal/>
    </border>
    <border>
      <left style="medium">
        <color rgb="FF000000"/>
      </left>
      <right style="thin">
        <color indexed="64"/>
      </right>
      <top style="thin">
        <color indexed="64"/>
      </top>
      <bottom/>
      <diagonal/>
    </border>
    <border>
      <left style="medium">
        <color indexed="64"/>
      </left>
      <right style="thin">
        <color indexed="8"/>
      </right>
      <top style="thin">
        <color indexed="8"/>
      </top>
      <bottom style="thin">
        <color rgb="FF000000"/>
      </bottom>
      <diagonal/>
    </border>
    <border>
      <left style="thin">
        <color indexed="64"/>
      </left>
      <right style="thin">
        <color indexed="64"/>
      </right>
      <top style="thin">
        <color indexed="64"/>
      </top>
      <bottom style="thin">
        <color rgb="FF000000"/>
      </bottom>
      <diagonal/>
    </border>
    <border>
      <left/>
      <right style="medium">
        <color rgb="FF000000"/>
      </right>
      <top style="thin">
        <color indexed="64"/>
      </top>
      <bottom style="thin">
        <color indexed="64"/>
      </bottom>
      <diagonal/>
    </border>
    <border>
      <left/>
      <right style="medium">
        <color rgb="FF000000"/>
      </right>
      <top style="thin">
        <color indexed="64"/>
      </top>
      <bottom style="medium">
        <color rgb="FF000000"/>
      </bottom>
      <diagonal/>
    </border>
    <border>
      <left style="thin">
        <color indexed="64"/>
      </left>
      <right style="thin">
        <color rgb="FF000000"/>
      </right>
      <top style="thin">
        <color indexed="64"/>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indexed="64"/>
      </left>
      <right/>
      <top style="medium">
        <color indexed="64"/>
      </top>
      <bottom style="medium">
        <color rgb="FF000000"/>
      </bottom>
      <diagonal/>
    </border>
    <border>
      <left/>
      <right style="thin">
        <color rgb="FF000000"/>
      </right>
      <top style="medium">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medium">
        <color rgb="FF000000"/>
      </bottom>
      <diagonal/>
    </border>
    <border>
      <left/>
      <right style="thin">
        <color indexed="64"/>
      </right>
      <top style="thin">
        <color indexed="64"/>
      </top>
      <bottom style="medium">
        <color rgb="FF000000"/>
      </bottom>
      <diagonal/>
    </border>
    <border>
      <left style="thin">
        <color indexed="64"/>
      </left>
      <right style="medium">
        <color indexed="64"/>
      </right>
      <top style="thin">
        <color indexed="64"/>
      </top>
      <bottom style="medium">
        <color rgb="FF000000"/>
      </bottom>
      <diagonal/>
    </border>
    <border>
      <left style="medium">
        <color indexed="64"/>
      </left>
      <right style="thin">
        <color indexed="64"/>
      </right>
      <top style="thin">
        <color indexed="64"/>
      </top>
      <bottom style="medium">
        <color rgb="FF000000"/>
      </bottom>
      <diagonal/>
    </border>
    <border>
      <left style="medium">
        <color rgb="FF000000"/>
      </left>
      <right style="medium">
        <color rgb="FF000000"/>
      </right>
      <top style="medium">
        <color rgb="FF000000"/>
      </top>
      <bottom style="medium">
        <color rgb="FF000000"/>
      </bottom>
      <diagonal/>
    </border>
    <border>
      <left/>
      <right style="thin">
        <color indexed="64"/>
      </right>
      <top style="medium">
        <color rgb="FF000000"/>
      </top>
      <bottom style="medium">
        <color rgb="FF000000"/>
      </bottom>
      <diagonal/>
    </border>
    <border>
      <left/>
      <right style="thin">
        <color rgb="FF000000"/>
      </right>
      <top style="thin">
        <color indexed="64"/>
      </top>
      <bottom/>
      <diagonal/>
    </border>
    <border>
      <left/>
      <right style="thin">
        <color rgb="FF000000"/>
      </right>
      <top style="thin">
        <color rgb="FF000000"/>
      </top>
      <bottom/>
      <diagonal/>
    </border>
    <border>
      <left/>
      <right style="thin">
        <color rgb="FF000000"/>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thin">
        <color indexed="64"/>
      </left>
      <right style="medium">
        <color indexed="64"/>
      </right>
      <top style="medium">
        <color rgb="FF000000"/>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top style="thin">
        <color indexed="64"/>
      </top>
      <bottom style="double">
        <color indexed="64"/>
      </bottom>
      <diagonal/>
    </border>
    <border>
      <left style="thin">
        <color indexed="64"/>
      </left>
      <right/>
      <top style="medium">
        <color rgb="FF000000"/>
      </top>
      <bottom style="thin">
        <color indexed="64"/>
      </bottom>
      <diagonal/>
    </border>
    <border>
      <left style="medium">
        <color rgb="FF000000"/>
      </left>
      <right style="thin">
        <color indexed="64"/>
      </right>
      <top style="thin">
        <color indexed="64"/>
      </top>
      <bottom style="double">
        <color indexed="64"/>
      </bottom>
      <diagonal/>
    </border>
    <border>
      <left style="medium">
        <color rgb="FF000000"/>
      </left>
      <right style="thin">
        <color indexed="64"/>
      </right>
      <top/>
      <bottom style="medium">
        <color rgb="FF000000"/>
      </bottom>
      <diagonal/>
    </border>
    <border>
      <left style="thin">
        <color indexed="64"/>
      </left>
      <right style="thin">
        <color indexed="64"/>
      </right>
      <top/>
      <bottom style="medium">
        <color rgb="FF000000"/>
      </bottom>
      <diagonal/>
    </border>
    <border>
      <left style="thin">
        <color indexed="64"/>
      </left>
      <right/>
      <top/>
      <bottom style="medium">
        <color rgb="FF000000"/>
      </bottom>
      <diagonal/>
    </border>
    <border>
      <left style="thin">
        <color indexed="64"/>
      </left>
      <right style="medium">
        <color rgb="FF000000"/>
      </right>
      <top/>
      <bottom style="medium">
        <color rgb="FF000000"/>
      </bottom>
      <diagonal/>
    </border>
    <border>
      <left style="thin">
        <color indexed="64"/>
      </left>
      <right style="medium">
        <color indexed="64"/>
      </right>
      <top/>
      <bottom style="medium">
        <color rgb="FF000000"/>
      </bottom>
      <diagonal/>
    </border>
    <border>
      <left/>
      <right/>
      <top style="medium">
        <color rgb="FF000000"/>
      </top>
      <bottom style="thin">
        <color indexed="64"/>
      </bottom>
      <diagonal/>
    </border>
    <border>
      <left style="medium">
        <color indexed="64"/>
      </left>
      <right style="thin">
        <color indexed="64"/>
      </right>
      <top style="medium">
        <color rgb="FF000000"/>
      </top>
      <bottom style="thin">
        <color indexed="64"/>
      </bottom>
      <diagonal/>
    </border>
    <border>
      <left style="medium">
        <color indexed="64"/>
      </left>
      <right style="medium">
        <color indexed="64"/>
      </right>
      <top style="medium">
        <color rgb="FF000000"/>
      </top>
      <bottom style="thin">
        <color indexed="64"/>
      </bottom>
      <diagonal/>
    </border>
    <border>
      <left style="medium">
        <color indexed="64"/>
      </left>
      <right style="medium">
        <color rgb="FF000000"/>
      </right>
      <top style="medium">
        <color rgb="FF000000"/>
      </top>
      <bottom style="thin">
        <color indexed="64"/>
      </bottom>
      <diagonal/>
    </border>
    <border>
      <left style="medium">
        <color indexed="64"/>
      </left>
      <right style="medium">
        <color rgb="FF000000"/>
      </right>
      <top/>
      <bottom style="thin">
        <color indexed="64"/>
      </bottom>
      <diagonal/>
    </border>
    <border>
      <left/>
      <right/>
      <top style="thin">
        <color indexed="64"/>
      </top>
      <bottom style="medium">
        <color rgb="FF000000"/>
      </bottom>
      <diagonal/>
    </border>
    <border>
      <left style="medium">
        <color indexed="64"/>
      </left>
      <right style="medium">
        <color indexed="64"/>
      </right>
      <top style="thin">
        <color indexed="64"/>
      </top>
      <bottom style="medium">
        <color rgb="FF000000"/>
      </bottom>
      <diagonal/>
    </border>
    <border>
      <left style="medium">
        <color indexed="64"/>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indexed="64"/>
      </top>
      <bottom/>
      <diagonal/>
    </border>
    <border>
      <left style="medium">
        <color rgb="FF000000"/>
      </left>
      <right style="medium">
        <color rgb="FF000000"/>
      </right>
      <top style="medium">
        <color indexed="64"/>
      </top>
      <bottom style="medium">
        <color rgb="FF000000"/>
      </bottom>
      <diagonal/>
    </border>
    <border>
      <left style="medium">
        <color rgb="FF000000"/>
      </left>
      <right style="medium">
        <color rgb="FF000000"/>
      </right>
      <top/>
      <bottom style="medium">
        <color rgb="FF000000"/>
      </bottom>
      <diagonal/>
    </border>
    <border>
      <left style="medium">
        <color indexed="64"/>
      </left>
      <right/>
      <top style="medium">
        <color rgb="FF000000"/>
      </top>
      <bottom style="medium">
        <color indexed="64"/>
      </bottom>
      <diagonal/>
    </border>
    <border>
      <left style="medium">
        <color indexed="64"/>
      </left>
      <right style="thin">
        <color indexed="64"/>
      </right>
      <top style="medium">
        <color rgb="FF000000"/>
      </top>
      <bottom style="medium">
        <color indexed="64"/>
      </bottom>
      <diagonal/>
    </border>
    <border>
      <left style="medium">
        <color rgb="FF000000"/>
      </left>
      <right style="medium">
        <color indexed="64"/>
      </right>
      <top/>
      <bottom style="medium">
        <color rgb="FF000000"/>
      </bottom>
      <diagonal/>
    </border>
    <border>
      <left style="medium">
        <color indexed="64"/>
      </left>
      <right style="medium">
        <color indexed="64"/>
      </right>
      <top style="medium">
        <color indexed="64"/>
      </top>
      <bottom style="medium">
        <color rgb="FF000000"/>
      </bottom>
      <diagonal/>
    </border>
    <border>
      <left style="medium">
        <color rgb="FF000000"/>
      </left>
      <right style="thin">
        <color indexed="8"/>
      </right>
      <top style="thin">
        <color indexed="8"/>
      </top>
      <bottom style="thin">
        <color indexed="8"/>
      </bottom>
      <diagonal/>
    </border>
    <border>
      <left style="medium">
        <color rgb="FF000000"/>
      </left>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thin">
        <color rgb="FF000000"/>
      </left>
      <right style="thin">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right style="medium">
        <color rgb="FF000000"/>
      </right>
      <top style="medium">
        <color indexed="64"/>
      </top>
      <bottom style="medium">
        <color rgb="FF000000"/>
      </bottom>
      <diagonal/>
    </border>
    <border>
      <left style="medium">
        <color rgb="FF000000"/>
      </left>
      <right/>
      <top style="medium">
        <color rgb="FF000000"/>
      </top>
      <bottom style="medium">
        <color indexed="64"/>
      </bottom>
      <diagonal/>
    </border>
    <border>
      <left/>
      <right style="medium">
        <color rgb="FF000000"/>
      </right>
      <top/>
      <bottom style="thin">
        <color indexed="64"/>
      </bottom>
      <diagonal/>
    </border>
    <border>
      <left style="medium">
        <color rgb="FF000000"/>
      </left>
      <right style="thin">
        <color indexed="64"/>
      </right>
      <top/>
      <bottom/>
      <diagonal/>
    </border>
    <border>
      <left style="medium">
        <color rgb="FF000000"/>
      </left>
      <right style="thin">
        <color indexed="64"/>
      </right>
      <top style="medium">
        <color indexed="64"/>
      </top>
      <bottom style="medium">
        <color rgb="FF000000"/>
      </bottom>
      <diagonal/>
    </border>
    <border>
      <left/>
      <right style="thin">
        <color indexed="64"/>
      </right>
      <top style="medium">
        <color indexed="64"/>
      </top>
      <bottom style="medium">
        <color rgb="FF000000"/>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indexed="8"/>
      </left>
      <right style="medium">
        <color indexed="64"/>
      </right>
      <top style="thin">
        <color indexed="8"/>
      </top>
      <bottom style="thin">
        <color rgb="FF000000"/>
      </bottom>
      <diagonal/>
    </border>
    <border>
      <left style="thin">
        <color indexed="8"/>
      </left>
      <right style="thin">
        <color indexed="64"/>
      </right>
      <top style="medium">
        <color indexed="64"/>
      </top>
      <bottom style="medium">
        <color indexed="64"/>
      </bottom>
      <diagonal/>
    </border>
    <border>
      <left style="medium">
        <color indexed="64"/>
      </left>
      <right style="medium">
        <color rgb="FF000000"/>
      </right>
      <top style="thin">
        <color indexed="64"/>
      </top>
      <bottom style="thin">
        <color indexed="64"/>
      </bottom>
      <diagonal/>
    </border>
    <border>
      <left style="thin">
        <color indexed="64"/>
      </left>
      <right style="thin">
        <color indexed="64"/>
      </right>
      <top style="medium">
        <color indexed="64"/>
      </top>
      <bottom/>
      <diagonal/>
    </border>
  </borders>
  <cellStyleXfs count="10">
    <xf numFmtId="0" fontId="0" fillId="0" borderId="0"/>
    <xf numFmtId="0" fontId="15" fillId="0" borderId="0"/>
    <xf numFmtId="9" fontId="1" fillId="0" borderId="0" applyFont="0" applyFill="0" applyBorder="0" applyAlignment="0" applyProtection="0"/>
    <xf numFmtId="0" fontId="1" fillId="0" borderId="0"/>
    <xf numFmtId="43" fontId="27"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cellStyleXfs>
  <cellXfs count="1452">
    <xf numFmtId="0" fontId="0" fillId="0" borderId="0" xfId="0"/>
    <xf numFmtId="0" fontId="4" fillId="0" borderId="0" xfId="0" applyFont="1"/>
    <xf numFmtId="0" fontId="4" fillId="0" borderId="0" xfId="0" applyFont="1" applyProtection="1">
      <protection locked="0"/>
    </xf>
    <xf numFmtId="0" fontId="5" fillId="0" borderId="0" xfId="0" applyFont="1"/>
    <xf numFmtId="0" fontId="4" fillId="0" borderId="2" xfId="0" applyFont="1" applyBorder="1" applyProtection="1">
      <protection locked="0"/>
    </xf>
    <xf numFmtId="0" fontId="0" fillId="0" borderId="2" xfId="0" applyBorder="1" applyProtection="1">
      <protection locked="0"/>
    </xf>
    <xf numFmtId="0" fontId="0" fillId="0" borderId="3" xfId="0" applyBorder="1" applyProtection="1">
      <protection locked="0"/>
    </xf>
    <xf numFmtId="0" fontId="4" fillId="0" borderId="4" xfId="0" applyFont="1" applyBorder="1" applyProtection="1">
      <protection locked="0"/>
    </xf>
    <xf numFmtId="0" fontId="0" fillId="0" borderId="0" xfId="0" applyProtection="1">
      <protection locked="0"/>
    </xf>
    <xf numFmtId="0" fontId="0" fillId="0" borderId="5" xfId="0" applyBorder="1" applyProtection="1">
      <protection locked="0"/>
    </xf>
    <xf numFmtId="0" fontId="0" fillId="0" borderId="4" xfId="0" applyBorder="1" applyProtection="1">
      <protection locked="0"/>
    </xf>
    <xf numFmtId="0" fontId="4" fillId="0" borderId="6" xfId="0" applyFont="1" applyBorder="1" applyProtection="1">
      <protection locked="0"/>
    </xf>
    <xf numFmtId="0" fontId="4" fillId="0" borderId="7" xfId="0" applyFont="1" applyBorder="1" applyProtection="1">
      <protection locked="0"/>
    </xf>
    <xf numFmtId="0" fontId="0" fillId="0" borderId="7" xfId="0" applyBorder="1" applyProtection="1">
      <protection locked="0"/>
    </xf>
    <xf numFmtId="0" fontId="0" fillId="0" borderId="8" xfId="0" applyBorder="1" applyProtection="1">
      <protection locked="0"/>
    </xf>
    <xf numFmtId="0" fontId="4" fillId="0" borderId="1" xfId="0" applyFont="1" applyBorder="1" applyProtection="1">
      <protection locked="0"/>
    </xf>
    <xf numFmtId="0" fontId="4" fillId="0" borderId="3" xfId="0" applyFont="1" applyBorder="1" applyProtection="1">
      <protection locked="0"/>
    </xf>
    <xf numFmtId="0" fontId="4" fillId="0" borderId="5" xfId="0" applyFont="1" applyBorder="1" applyProtection="1">
      <protection locked="0"/>
    </xf>
    <xf numFmtId="0" fontId="4" fillId="0" borderId="8" xfId="0" applyFont="1" applyBorder="1" applyProtection="1">
      <protection locked="0"/>
    </xf>
    <xf numFmtId="0" fontId="0" fillId="0" borderId="0" xfId="0" applyAlignment="1">
      <alignment horizontal="right"/>
    </xf>
    <xf numFmtId="0" fontId="12" fillId="0" borderId="0" xfId="0" applyFont="1"/>
    <xf numFmtId="0" fontId="7" fillId="0" borderId="9" xfId="0" applyFont="1" applyBorder="1"/>
    <xf numFmtId="0" fontId="13" fillId="0" borderId="9" xfId="0" applyFont="1" applyBorder="1"/>
    <xf numFmtId="0" fontId="12" fillId="0" borderId="9" xfId="0" applyFont="1" applyBorder="1"/>
    <xf numFmtId="0" fontId="6" fillId="0" borderId="0" xfId="0" applyFont="1" applyAlignment="1">
      <alignment horizontal="left"/>
    </xf>
    <xf numFmtId="0" fontId="3" fillId="0" borderId="0" xfId="0" applyFont="1"/>
    <xf numFmtId="0" fontId="4" fillId="2" borderId="3" xfId="0" applyFont="1" applyFill="1" applyBorder="1"/>
    <xf numFmtId="0" fontId="7" fillId="2" borderId="6" xfId="0" applyFont="1" applyFill="1" applyBorder="1" applyAlignment="1">
      <alignment horizontal="left"/>
    </xf>
    <xf numFmtId="0" fontId="4" fillId="2" borderId="8" xfId="0" applyFont="1" applyFill="1" applyBorder="1"/>
    <xf numFmtId="0" fontId="8" fillId="0" borderId="0" xfId="0" applyFont="1"/>
    <xf numFmtId="0" fontId="6" fillId="2" borderId="10" xfId="0" applyFont="1" applyFill="1" applyBorder="1" applyAlignment="1">
      <alignment horizontal="left"/>
    </xf>
    <xf numFmtId="0" fontId="6" fillId="2" borderId="11" xfId="0" applyFont="1" applyFill="1" applyBorder="1" applyAlignment="1">
      <alignment horizontal="left"/>
    </xf>
    <xf numFmtId="0" fontId="6" fillId="2" borderId="12" xfId="0" applyFont="1" applyFill="1" applyBorder="1" applyAlignment="1">
      <alignment horizontal="center"/>
    </xf>
    <xf numFmtId="0" fontId="6" fillId="2" borderId="13" xfId="0" applyFont="1" applyFill="1" applyBorder="1" applyAlignment="1">
      <alignment horizontal="center"/>
    </xf>
    <xf numFmtId="0" fontId="6" fillId="0" borderId="0" xfId="0" applyFont="1"/>
    <xf numFmtId="0" fontId="6" fillId="2" borderId="14" xfId="0" applyFont="1" applyFill="1" applyBorder="1" applyAlignment="1">
      <alignment horizontal="left"/>
    </xf>
    <xf numFmtId="0" fontId="6" fillId="2" borderId="15" xfId="0" applyFont="1" applyFill="1" applyBorder="1" applyAlignment="1">
      <alignment horizontal="left"/>
    </xf>
    <xf numFmtId="0" fontId="6" fillId="2" borderId="16" xfId="0" applyFont="1" applyFill="1" applyBorder="1" applyAlignment="1">
      <alignment horizontal="center" vertical="top"/>
    </xf>
    <xf numFmtId="0" fontId="6" fillId="2" borderId="17" xfId="0" applyFont="1" applyFill="1" applyBorder="1" applyAlignment="1">
      <alignment horizontal="center" vertical="top"/>
    </xf>
    <xf numFmtId="0" fontId="6" fillId="2" borderId="18" xfId="0" applyFont="1" applyFill="1" applyBorder="1" applyAlignment="1">
      <alignment horizontal="left"/>
    </xf>
    <xf numFmtId="0" fontId="4" fillId="2" borderId="19" xfId="0" applyFont="1" applyFill="1" applyBorder="1" applyAlignment="1">
      <alignment horizontal="center"/>
    </xf>
    <xf numFmtId="0" fontId="6" fillId="2" borderId="20" xfId="0" applyFont="1" applyFill="1" applyBorder="1" applyAlignment="1">
      <alignment horizontal="center"/>
    </xf>
    <xf numFmtId="0" fontId="6" fillId="2" borderId="21" xfId="0" applyFont="1" applyFill="1" applyBorder="1" applyAlignment="1">
      <alignment horizontal="center"/>
    </xf>
    <xf numFmtId="0" fontId="9" fillId="2" borderId="22" xfId="0" applyFont="1" applyFill="1" applyBorder="1" applyAlignment="1">
      <alignment horizontal="center"/>
    </xf>
    <xf numFmtId="0" fontId="4" fillId="0" borderId="0" xfId="0" applyFont="1" applyAlignment="1">
      <alignment horizontal="left"/>
    </xf>
    <xf numFmtId="0" fontId="14" fillId="0" borderId="0" xfId="0" applyFont="1"/>
    <xf numFmtId="0" fontId="0" fillId="0" borderId="0" xfId="0" applyAlignment="1">
      <alignment horizontal="left"/>
    </xf>
    <xf numFmtId="0" fontId="5" fillId="2" borderId="1" xfId="0" applyFont="1" applyFill="1" applyBorder="1" applyAlignment="1">
      <alignment horizontal="center"/>
    </xf>
    <xf numFmtId="0" fontId="6" fillId="2" borderId="2" xfId="0" applyFont="1" applyFill="1" applyBorder="1"/>
    <xf numFmtId="0" fontId="5" fillId="2" borderId="2" xfId="0" applyFont="1" applyFill="1" applyBorder="1"/>
    <xf numFmtId="0" fontId="5" fillId="2" borderId="3" xfId="0" applyFont="1" applyFill="1" applyBorder="1"/>
    <xf numFmtId="0" fontId="17" fillId="3" borderId="23" xfId="0" applyFont="1" applyFill="1" applyBorder="1" applyProtection="1">
      <protection locked="0"/>
    </xf>
    <xf numFmtId="0" fontId="17" fillId="3" borderId="24" xfId="0" applyFont="1" applyFill="1" applyBorder="1" applyProtection="1">
      <protection locked="0"/>
    </xf>
    <xf numFmtId="0" fontId="6" fillId="2" borderId="25" xfId="0" applyFont="1" applyFill="1" applyBorder="1" applyAlignment="1">
      <alignment horizontal="center"/>
    </xf>
    <xf numFmtId="0" fontId="17" fillId="3" borderId="26" xfId="0" applyFont="1" applyFill="1" applyBorder="1" applyProtection="1">
      <protection locked="0"/>
    </xf>
    <xf numFmtId="0" fontId="7" fillId="0" borderId="0" xfId="0" applyFont="1"/>
    <xf numFmtId="0" fontId="13" fillId="0" borderId="0" xfId="0" applyFont="1"/>
    <xf numFmtId="0" fontId="7" fillId="2" borderId="1" xfId="0" applyFont="1" applyFill="1" applyBorder="1" applyAlignment="1">
      <alignment horizontal="left"/>
    </xf>
    <xf numFmtId="0" fontId="4" fillId="4" borderId="27" xfId="0" applyFont="1" applyFill="1" applyBorder="1"/>
    <xf numFmtId="0" fontId="4" fillId="4" borderId="27" xfId="0" applyFont="1" applyFill="1" applyBorder="1" applyAlignment="1">
      <alignment horizontal="center"/>
    </xf>
    <xf numFmtId="0" fontId="4" fillId="4" borderId="28" xfId="0" applyFont="1" applyFill="1" applyBorder="1" applyAlignment="1">
      <alignment horizontal="center"/>
    </xf>
    <xf numFmtId="0" fontId="4" fillId="4" borderId="29" xfId="0" applyFont="1" applyFill="1" applyBorder="1"/>
    <xf numFmtId="0" fontId="4" fillId="4" borderId="29" xfId="0" applyFont="1" applyFill="1" applyBorder="1" applyAlignment="1">
      <alignment horizontal="center"/>
    </xf>
    <xf numFmtId="0" fontId="4" fillId="4" borderId="30" xfId="0" applyFont="1" applyFill="1" applyBorder="1" applyAlignment="1">
      <alignment horizontal="center"/>
    </xf>
    <xf numFmtId="0" fontId="4" fillId="4" borderId="31" xfId="0" applyFont="1" applyFill="1" applyBorder="1"/>
    <xf numFmtId="0" fontId="4" fillId="4" borderId="31" xfId="0" applyFont="1" applyFill="1" applyBorder="1" applyAlignment="1">
      <alignment horizontal="center"/>
    </xf>
    <xf numFmtId="0" fontId="4" fillId="4" borderId="32" xfId="0" applyFont="1" applyFill="1" applyBorder="1" applyAlignment="1">
      <alignment horizontal="center"/>
    </xf>
    <xf numFmtId="0" fontId="4" fillId="0" borderId="0" xfId="0" applyFont="1" applyAlignment="1">
      <alignment horizontal="center"/>
    </xf>
    <xf numFmtId="0" fontId="16" fillId="0" borderId="0" xfId="0" applyFont="1"/>
    <xf numFmtId="0" fontId="4" fillId="0" borderId="27" xfId="0" applyFont="1" applyBorder="1"/>
    <xf numFmtId="0" fontId="4" fillId="0" borderId="28" xfId="0" applyFont="1" applyBorder="1" applyAlignment="1">
      <alignment horizontal="center"/>
    </xf>
    <xf numFmtId="0" fontId="4" fillId="0" borderId="29" xfId="0" applyFont="1" applyBorder="1"/>
    <xf numFmtId="0" fontId="4" fillId="0" borderId="30" xfId="0" applyFont="1" applyBorder="1" applyAlignment="1">
      <alignment horizontal="center"/>
    </xf>
    <xf numFmtId="0" fontId="4" fillId="0" borderId="32" xfId="0" applyFont="1" applyBorder="1" applyAlignment="1">
      <alignment horizontal="center"/>
    </xf>
    <xf numFmtId="0" fontId="5" fillId="2" borderId="35" xfId="0" applyFont="1" applyFill="1" applyBorder="1" applyAlignment="1">
      <alignment horizontal="center"/>
    </xf>
    <xf numFmtId="0" fontId="6" fillId="2" borderId="36" xfId="0" applyFont="1" applyFill="1" applyBorder="1"/>
    <xf numFmtId="0" fontId="5" fillId="2" borderId="36" xfId="0" applyFont="1" applyFill="1" applyBorder="1"/>
    <xf numFmtId="0" fontId="5" fillId="2" borderId="37" xfId="0" applyFont="1" applyFill="1" applyBorder="1"/>
    <xf numFmtId="0" fontId="2" fillId="0" borderId="0" xfId="0" applyFont="1"/>
    <xf numFmtId="0" fontId="4" fillId="4" borderId="41" xfId="0" applyFont="1" applyFill="1" applyBorder="1" applyAlignment="1">
      <alignment horizontal="center"/>
    </xf>
    <xf numFmtId="0" fontId="4" fillId="4" borderId="43" xfId="0" applyFont="1" applyFill="1" applyBorder="1" applyAlignment="1">
      <alignment horizontal="center"/>
    </xf>
    <xf numFmtId="0" fontId="11" fillId="0" borderId="0" xfId="0" applyFont="1"/>
    <xf numFmtId="0" fontId="10" fillId="2" borderId="44" xfId="0" applyFont="1" applyFill="1" applyBorder="1"/>
    <xf numFmtId="0" fontId="4" fillId="4" borderId="43" xfId="0" applyFont="1" applyFill="1" applyBorder="1"/>
    <xf numFmtId="0" fontId="1" fillId="0" borderId="0" xfId="0" applyFont="1"/>
    <xf numFmtId="0" fontId="6" fillId="0" borderId="45" xfId="0" applyFont="1" applyBorder="1"/>
    <xf numFmtId="0" fontId="4" fillId="3" borderId="47" xfId="0" applyFont="1" applyFill="1" applyBorder="1" applyAlignment="1" applyProtection="1">
      <alignment horizontal="left"/>
      <protection locked="0"/>
    </xf>
    <xf numFmtId="0" fontId="4" fillId="3" borderId="48" xfId="0" applyFont="1" applyFill="1" applyBorder="1" applyAlignment="1" applyProtection="1">
      <alignment horizontal="left"/>
      <protection locked="0"/>
    </xf>
    <xf numFmtId="0" fontId="4" fillId="5" borderId="47" xfId="0" applyFont="1" applyFill="1" applyBorder="1" applyAlignment="1" applyProtection="1">
      <alignment horizontal="left"/>
      <protection locked="0"/>
    </xf>
    <xf numFmtId="0" fontId="4" fillId="3" borderId="28" xfId="0" applyFont="1" applyFill="1" applyBorder="1" applyAlignment="1" applyProtection="1">
      <alignment horizontal="left"/>
      <protection locked="0"/>
    </xf>
    <xf numFmtId="0" fontId="4" fillId="3" borderId="30" xfId="0" applyFont="1" applyFill="1" applyBorder="1" applyAlignment="1" applyProtection="1">
      <alignment horizontal="left"/>
      <protection locked="0"/>
    </xf>
    <xf numFmtId="0" fontId="4" fillId="3" borderId="32" xfId="0" applyFont="1" applyFill="1" applyBorder="1" applyAlignment="1" applyProtection="1">
      <alignment horizontal="left"/>
      <protection locked="0"/>
    </xf>
    <xf numFmtId="0" fontId="4" fillId="5" borderId="46" xfId="0" applyFont="1" applyFill="1" applyBorder="1" applyAlignment="1" applyProtection="1">
      <alignment horizontal="left"/>
      <protection locked="0"/>
    </xf>
    <xf numFmtId="0" fontId="4" fillId="5" borderId="28" xfId="0" applyFont="1" applyFill="1" applyBorder="1" applyAlignment="1" applyProtection="1">
      <alignment horizontal="left"/>
      <protection locked="0"/>
    </xf>
    <xf numFmtId="164" fontId="17" fillId="6" borderId="28" xfId="0" applyNumberFormat="1" applyFont="1" applyFill="1" applyBorder="1" applyAlignment="1">
      <alignment horizontal="right"/>
    </xf>
    <xf numFmtId="164" fontId="17" fillId="6" borderId="30" xfId="0" applyNumberFormat="1" applyFont="1" applyFill="1" applyBorder="1" applyAlignment="1">
      <alignment horizontal="right"/>
    </xf>
    <xf numFmtId="164" fontId="17" fillId="6" borderId="32" xfId="0" applyNumberFormat="1" applyFont="1" applyFill="1" applyBorder="1" applyAlignment="1">
      <alignment horizontal="right"/>
    </xf>
    <xf numFmtId="164" fontId="19" fillId="6" borderId="49" xfId="0" applyNumberFormat="1" applyFont="1" applyFill="1" applyBorder="1" applyAlignment="1">
      <alignment horizontal="right"/>
    </xf>
    <xf numFmtId="0" fontId="6" fillId="0" borderId="0" xfId="0" applyFont="1" applyAlignment="1">
      <alignment vertical="top"/>
    </xf>
    <xf numFmtId="0" fontId="20" fillId="0" borderId="0" xfId="0" applyFont="1"/>
    <xf numFmtId="0" fontId="21" fillId="0" borderId="0" xfId="0" applyFont="1"/>
    <xf numFmtId="0" fontId="22" fillId="0" borderId="0" xfId="0" applyFont="1"/>
    <xf numFmtId="0" fontId="20" fillId="0" borderId="9" xfId="0" applyFont="1" applyBorder="1"/>
    <xf numFmtId="0" fontId="21" fillId="0" borderId="9" xfId="0" applyFont="1" applyBorder="1"/>
    <xf numFmtId="0" fontId="22" fillId="0" borderId="9" xfId="0" applyFont="1" applyBorder="1"/>
    <xf numFmtId="0" fontId="23" fillId="0" borderId="0" xfId="0" applyFont="1" applyAlignment="1">
      <alignment horizontal="left"/>
    </xf>
    <xf numFmtId="0" fontId="24" fillId="0" borderId="0" xfId="0" applyFont="1"/>
    <xf numFmtId="0" fontId="17" fillId="0" borderId="0" xfId="0" applyFont="1"/>
    <xf numFmtId="0" fontId="19" fillId="0" borderId="39" xfId="0" applyFont="1" applyBorder="1" applyAlignment="1">
      <alignment horizontal="center"/>
    </xf>
    <xf numFmtId="0" fontId="19" fillId="0" borderId="40" xfId="0" applyFont="1" applyBorder="1" applyAlignment="1">
      <alignment horizontal="center"/>
    </xf>
    <xf numFmtId="0" fontId="19" fillId="0" borderId="41" xfId="0" applyFont="1" applyBorder="1" applyAlignment="1">
      <alignment horizontal="center"/>
    </xf>
    <xf numFmtId="0" fontId="17" fillId="0" borderId="0" xfId="0" applyFont="1" applyAlignment="1">
      <alignment horizontal="center"/>
    </xf>
    <xf numFmtId="0" fontId="19" fillId="0" borderId="50" xfId="0" applyFont="1" applyBorder="1" applyAlignment="1">
      <alignment horizontal="center"/>
    </xf>
    <xf numFmtId="0" fontId="19" fillId="0" borderId="0" xfId="0" applyFont="1" applyAlignment="1">
      <alignment horizontal="center"/>
    </xf>
    <xf numFmtId="9" fontId="17" fillId="0" borderId="0" xfId="2" applyFont="1" applyFill="1" applyBorder="1" applyAlignment="1" applyProtection="1">
      <alignment horizontal="center"/>
    </xf>
    <xf numFmtId="9" fontId="19" fillId="4" borderId="0" xfId="2" applyFont="1" applyFill="1" applyBorder="1" applyAlignment="1" applyProtection="1">
      <alignment horizontal="center"/>
    </xf>
    <xf numFmtId="1" fontId="4" fillId="5" borderId="52" xfId="0" applyNumberFormat="1" applyFont="1" applyFill="1" applyBorder="1" applyAlignment="1" applyProtection="1">
      <alignment horizontal="right"/>
      <protection locked="0"/>
    </xf>
    <xf numFmtId="1" fontId="4" fillId="3" borderId="52" xfId="0" applyNumberFormat="1" applyFont="1" applyFill="1" applyBorder="1" applyAlignment="1" applyProtection="1">
      <alignment horizontal="right"/>
      <protection locked="0"/>
    </xf>
    <xf numFmtId="1" fontId="4" fillId="3" borderId="54" xfId="0" applyNumberFormat="1" applyFont="1" applyFill="1" applyBorder="1" applyAlignment="1" applyProtection="1">
      <alignment horizontal="right"/>
      <protection locked="0"/>
    </xf>
    <xf numFmtId="1" fontId="4" fillId="3" borderId="23" xfId="0" applyNumberFormat="1" applyFont="1" applyFill="1" applyBorder="1" applyAlignment="1" applyProtection="1">
      <alignment horizontal="right"/>
      <protection locked="0"/>
    </xf>
    <xf numFmtId="1" fontId="4" fillId="3" borderId="24" xfId="0" applyNumberFormat="1" applyFont="1" applyFill="1" applyBorder="1" applyAlignment="1" applyProtection="1">
      <alignment horizontal="right"/>
      <protection locked="0"/>
    </xf>
    <xf numFmtId="1" fontId="4" fillId="3" borderId="26" xfId="0" applyNumberFormat="1" applyFont="1" applyFill="1" applyBorder="1" applyAlignment="1" applyProtection="1">
      <alignment horizontal="right"/>
      <protection locked="0"/>
    </xf>
    <xf numFmtId="1" fontId="4" fillId="5" borderId="23" xfId="0" applyNumberFormat="1" applyFont="1" applyFill="1" applyBorder="1" applyAlignment="1" applyProtection="1">
      <alignment horizontal="right"/>
      <protection locked="0"/>
    </xf>
    <xf numFmtId="2" fontId="17" fillId="3" borderId="27" xfId="0" applyNumberFormat="1" applyFont="1" applyFill="1" applyBorder="1" applyAlignment="1" applyProtection="1">
      <alignment horizontal="right"/>
      <protection locked="0"/>
    </xf>
    <xf numFmtId="2" fontId="17" fillId="3" borderId="29" xfId="0" applyNumberFormat="1" applyFont="1" applyFill="1" applyBorder="1" applyAlignment="1" applyProtection="1">
      <alignment horizontal="right"/>
      <protection locked="0"/>
    </xf>
    <xf numFmtId="2" fontId="17" fillId="3" borderId="31" xfId="0" applyNumberFormat="1" applyFont="1" applyFill="1" applyBorder="1" applyAlignment="1" applyProtection="1">
      <alignment horizontal="right"/>
      <protection locked="0"/>
    </xf>
    <xf numFmtId="2" fontId="19" fillId="6" borderId="55" xfId="0" applyNumberFormat="1" applyFont="1" applyFill="1" applyBorder="1" applyAlignment="1">
      <alignment horizontal="right"/>
    </xf>
    <xf numFmtId="2" fontId="19" fillId="6" borderId="56" xfId="0" applyNumberFormat="1" applyFont="1" applyFill="1" applyBorder="1" applyAlignment="1">
      <alignment horizontal="right"/>
    </xf>
    <xf numFmtId="2" fontId="17" fillId="6" borderId="28" xfId="0" applyNumberFormat="1" applyFont="1" applyFill="1" applyBorder="1" applyAlignment="1">
      <alignment horizontal="right"/>
    </xf>
    <xf numFmtId="2" fontId="17" fillId="6" borderId="30" xfId="0" applyNumberFormat="1" applyFont="1" applyFill="1" applyBorder="1" applyAlignment="1">
      <alignment horizontal="right"/>
    </xf>
    <xf numFmtId="2" fontId="17" fillId="6" borderId="32" xfId="0" applyNumberFormat="1" applyFont="1" applyFill="1" applyBorder="1" applyAlignment="1">
      <alignment horizontal="right"/>
    </xf>
    <xf numFmtId="2" fontId="17" fillId="3" borderId="24" xfId="0" applyNumberFormat="1" applyFont="1" applyFill="1" applyBorder="1" applyAlignment="1" applyProtection="1">
      <alignment horizontal="right"/>
      <protection locked="0"/>
    </xf>
    <xf numFmtId="2" fontId="17" fillId="3" borderId="26" xfId="0" applyNumberFormat="1" applyFont="1" applyFill="1" applyBorder="1" applyAlignment="1" applyProtection="1">
      <alignment horizontal="right"/>
      <protection locked="0"/>
    </xf>
    <xf numFmtId="164" fontId="17" fillId="3" borderId="27" xfId="0" applyNumberFormat="1" applyFont="1" applyFill="1" applyBorder="1" applyAlignment="1" applyProtection="1">
      <alignment horizontal="right"/>
      <protection locked="0"/>
    </xf>
    <xf numFmtId="164" fontId="17" fillId="3" borderId="29" xfId="0" applyNumberFormat="1" applyFont="1" applyFill="1" applyBorder="1" applyAlignment="1" applyProtection="1">
      <alignment horizontal="right"/>
      <protection locked="0"/>
    </xf>
    <xf numFmtId="164" fontId="17" fillId="3" borderId="31" xfId="0" applyNumberFormat="1" applyFont="1" applyFill="1" applyBorder="1" applyAlignment="1" applyProtection="1">
      <alignment horizontal="right"/>
      <protection locked="0"/>
    </xf>
    <xf numFmtId="2" fontId="17" fillId="6" borderId="23" xfId="2" applyNumberFormat="1" applyFont="1" applyFill="1" applyBorder="1" applyAlignment="1" applyProtection="1">
      <alignment horizontal="right"/>
    </xf>
    <xf numFmtId="2" fontId="17" fillId="6" borderId="24" xfId="2" applyNumberFormat="1" applyFont="1" applyFill="1" applyBorder="1" applyAlignment="1" applyProtection="1">
      <alignment horizontal="right"/>
    </xf>
    <xf numFmtId="2" fontId="17" fillId="6" borderId="26" xfId="2" applyNumberFormat="1" applyFont="1" applyFill="1" applyBorder="1" applyAlignment="1" applyProtection="1">
      <alignment horizontal="right"/>
    </xf>
    <xf numFmtId="164" fontId="17" fillId="6" borderId="27" xfId="2" applyNumberFormat="1" applyFont="1" applyFill="1" applyBorder="1" applyAlignment="1" applyProtection="1">
      <alignment horizontal="right"/>
    </xf>
    <xf numFmtId="164" fontId="17" fillId="6" borderId="29" xfId="2" applyNumberFormat="1" applyFont="1" applyFill="1" applyBorder="1" applyAlignment="1" applyProtection="1">
      <alignment horizontal="right"/>
    </xf>
    <xf numFmtId="164" fontId="17" fillId="6" borderId="31" xfId="2" applyNumberFormat="1" applyFont="1" applyFill="1" applyBorder="1" applyAlignment="1" applyProtection="1">
      <alignment horizontal="right"/>
    </xf>
    <xf numFmtId="164" fontId="19" fillId="6" borderId="37" xfId="0" applyNumberFormat="1" applyFont="1" applyFill="1" applyBorder="1" applyAlignment="1">
      <alignment horizontal="right"/>
    </xf>
    <xf numFmtId="0" fontId="17" fillId="3" borderId="57" xfId="0" applyFont="1" applyFill="1" applyBorder="1" applyProtection="1">
      <protection locked="0"/>
    </xf>
    <xf numFmtId="2" fontId="17" fillId="3" borderId="58" xfId="0" applyNumberFormat="1" applyFont="1" applyFill="1" applyBorder="1" applyAlignment="1" applyProtection="1">
      <alignment horizontal="right"/>
      <protection locked="0"/>
    </xf>
    <xf numFmtId="2" fontId="17" fillId="6" borderId="59" xfId="0" applyNumberFormat="1" applyFont="1" applyFill="1" applyBorder="1" applyAlignment="1">
      <alignment horizontal="right"/>
    </xf>
    <xf numFmtId="2" fontId="17" fillId="6" borderId="57" xfId="2" applyNumberFormat="1" applyFont="1" applyFill="1" applyBorder="1" applyAlignment="1" applyProtection="1">
      <alignment horizontal="right"/>
    </xf>
    <xf numFmtId="164" fontId="17" fillId="3" borderId="58" xfId="0" applyNumberFormat="1" applyFont="1" applyFill="1" applyBorder="1" applyAlignment="1" applyProtection="1">
      <alignment horizontal="right"/>
      <protection locked="0"/>
    </xf>
    <xf numFmtId="164" fontId="17" fillId="6" borderId="58" xfId="2" applyNumberFormat="1" applyFont="1" applyFill="1" applyBorder="1" applyAlignment="1" applyProtection="1">
      <alignment horizontal="right"/>
    </xf>
    <xf numFmtId="164" fontId="17" fillId="6" borderId="59" xfId="0" applyNumberFormat="1" applyFont="1" applyFill="1" applyBorder="1" applyAlignment="1">
      <alignment horizontal="right"/>
    </xf>
    <xf numFmtId="0" fontId="4" fillId="0" borderId="43" xfId="0" applyFont="1" applyBorder="1"/>
    <xf numFmtId="0" fontId="4" fillId="0" borderId="27" xfId="0" applyFont="1" applyBorder="1" applyAlignment="1">
      <alignment horizontal="center"/>
    </xf>
    <xf numFmtId="0" fontId="4" fillId="0" borderId="29" xfId="0" applyFont="1" applyBorder="1" applyAlignment="1">
      <alignment horizontal="center"/>
    </xf>
    <xf numFmtId="0" fontId="4" fillId="0" borderId="24" xfId="0" applyFont="1" applyBorder="1" applyAlignment="1">
      <alignment horizontal="center"/>
    </xf>
    <xf numFmtId="0" fontId="4" fillId="5" borderId="62" xfId="0" applyFont="1" applyFill="1" applyBorder="1" applyAlignment="1" applyProtection="1">
      <alignment horizontal="left"/>
      <protection locked="0"/>
    </xf>
    <xf numFmtId="1" fontId="4" fillId="5" borderId="53" xfId="0" applyNumberFormat="1" applyFont="1" applyFill="1" applyBorder="1" applyAlignment="1" applyProtection="1">
      <alignment horizontal="right"/>
      <protection locked="0"/>
    </xf>
    <xf numFmtId="0" fontId="4" fillId="4" borderId="71" xfId="0" applyFont="1" applyFill="1" applyBorder="1" applyAlignment="1">
      <alignment horizontal="center"/>
    </xf>
    <xf numFmtId="1" fontId="4" fillId="5" borderId="51" xfId="0" applyNumberFormat="1" applyFont="1" applyFill="1" applyBorder="1" applyAlignment="1" applyProtection="1">
      <alignment horizontal="right"/>
      <protection locked="0"/>
    </xf>
    <xf numFmtId="0" fontId="4" fillId="4" borderId="69" xfId="0" applyFont="1" applyFill="1" applyBorder="1" applyAlignment="1">
      <alignment horizontal="center"/>
    </xf>
    <xf numFmtId="0" fontId="0" fillId="2" borderId="36" xfId="0" applyFill="1" applyBorder="1" applyAlignment="1">
      <alignment horizontal="center"/>
    </xf>
    <xf numFmtId="0" fontId="4" fillId="0" borderId="43" xfId="0" applyFont="1" applyBorder="1" applyAlignment="1">
      <alignment horizontal="center"/>
    </xf>
    <xf numFmtId="0" fontId="4" fillId="0" borderId="69" xfId="0" applyFont="1" applyBorder="1" applyAlignment="1">
      <alignment horizontal="center"/>
    </xf>
    <xf numFmtId="0" fontId="4" fillId="0" borderId="58" xfId="0" applyFont="1" applyBorder="1"/>
    <xf numFmtId="0" fontId="4" fillId="0" borderId="58" xfId="0" applyFont="1" applyBorder="1" applyAlignment="1">
      <alignment horizontal="center"/>
    </xf>
    <xf numFmtId="0" fontId="4" fillId="0" borderId="59" xfId="0" applyFont="1" applyBorder="1" applyAlignment="1">
      <alignment horizontal="center"/>
    </xf>
    <xf numFmtId="1" fontId="4" fillId="7" borderId="26" xfId="0" applyNumberFormat="1" applyFont="1" applyFill="1" applyBorder="1" applyAlignment="1">
      <alignment horizontal="right"/>
    </xf>
    <xf numFmtId="0" fontId="4" fillId="5" borderId="32" xfId="0" applyFont="1" applyFill="1" applyBorder="1" applyAlignment="1" applyProtection="1">
      <alignment horizontal="left"/>
      <protection locked="0"/>
    </xf>
    <xf numFmtId="0" fontId="4" fillId="5" borderId="30" xfId="0" applyFont="1" applyFill="1" applyBorder="1" applyAlignment="1" applyProtection="1">
      <alignment horizontal="left"/>
      <protection locked="0"/>
    </xf>
    <xf numFmtId="0" fontId="4" fillId="0" borderId="31" xfId="0" applyFont="1" applyBorder="1"/>
    <xf numFmtId="0" fontId="4" fillId="0" borderId="31" xfId="0" applyFont="1" applyBorder="1" applyAlignment="1">
      <alignment horizontal="center"/>
    </xf>
    <xf numFmtId="0" fontId="4" fillId="0" borderId="40" xfId="0" applyFont="1" applyBorder="1"/>
    <xf numFmtId="0" fontId="4" fillId="0" borderId="40" xfId="0" applyFont="1" applyBorder="1" applyAlignment="1">
      <alignment horizontal="center"/>
    </xf>
    <xf numFmtId="0" fontId="4" fillId="0" borderId="41" xfId="0" applyFont="1" applyBorder="1" applyAlignment="1">
      <alignment horizontal="center"/>
    </xf>
    <xf numFmtId="1" fontId="4" fillId="5" borderId="39" xfId="0" applyNumberFormat="1" applyFont="1" applyFill="1" applyBorder="1" applyAlignment="1" applyProtection="1">
      <alignment horizontal="right"/>
      <protection locked="0"/>
    </xf>
    <xf numFmtId="0" fontId="4" fillId="5" borderId="41" xfId="0" applyFont="1" applyFill="1" applyBorder="1" applyAlignment="1" applyProtection="1">
      <alignment horizontal="left"/>
      <protection locked="0"/>
    </xf>
    <xf numFmtId="0" fontId="18" fillId="2" borderId="35" xfId="0" applyFont="1" applyFill="1" applyBorder="1" applyAlignment="1">
      <alignment horizontal="center" vertical="center"/>
    </xf>
    <xf numFmtId="0" fontId="1" fillId="2" borderId="36" xfId="0" applyFont="1" applyFill="1" applyBorder="1" applyAlignment="1">
      <alignment vertical="center"/>
    </xf>
    <xf numFmtId="0" fontId="1" fillId="2" borderId="37" xfId="0" applyFont="1" applyFill="1" applyBorder="1" applyAlignment="1">
      <alignment vertical="center"/>
    </xf>
    <xf numFmtId="0" fontId="18" fillId="2" borderId="1" xfId="0" applyFont="1" applyFill="1" applyBorder="1" applyAlignment="1">
      <alignment horizontal="center" vertical="center"/>
    </xf>
    <xf numFmtId="0" fontId="18" fillId="2" borderId="2" xfId="0" applyFont="1" applyFill="1" applyBorder="1" applyAlignment="1">
      <alignment horizontal="left" vertical="center"/>
    </xf>
    <xf numFmtId="0" fontId="1" fillId="2" borderId="2" xfId="0" applyFont="1" applyFill="1" applyBorder="1" applyAlignment="1">
      <alignment vertical="center"/>
    </xf>
    <xf numFmtId="0" fontId="1" fillId="2" borderId="3" xfId="0" applyFont="1" applyFill="1" applyBorder="1" applyAlignment="1">
      <alignment vertical="center"/>
    </xf>
    <xf numFmtId="0" fontId="1" fillId="4" borderId="23" xfId="0" applyFont="1" applyFill="1" applyBorder="1" applyAlignment="1">
      <alignment horizontal="center" vertical="center"/>
    </xf>
    <xf numFmtId="0" fontId="1" fillId="4" borderId="27" xfId="0" applyFont="1" applyFill="1" applyBorder="1" applyAlignment="1">
      <alignment horizontal="center" vertical="center"/>
    </xf>
    <xf numFmtId="0" fontId="1" fillId="4" borderId="28" xfId="0" applyFont="1" applyFill="1" applyBorder="1" applyAlignment="1">
      <alignment horizontal="center" vertical="center"/>
    </xf>
    <xf numFmtId="0" fontId="1" fillId="4" borderId="24" xfId="0" applyFont="1" applyFill="1" applyBorder="1" applyAlignment="1">
      <alignment horizontal="center" vertical="center"/>
    </xf>
    <xf numFmtId="0" fontId="1" fillId="4" borderId="29" xfId="0" applyFont="1" applyFill="1" applyBorder="1" applyAlignment="1">
      <alignment horizontal="center" vertical="center"/>
    </xf>
    <xf numFmtId="0" fontId="1" fillId="4" borderId="30" xfId="0" applyFont="1" applyFill="1" applyBorder="1" applyAlignment="1">
      <alignment horizontal="center" vertical="center"/>
    </xf>
    <xf numFmtId="0" fontId="1" fillId="4" borderId="26" xfId="0" applyFont="1" applyFill="1" applyBorder="1" applyAlignment="1">
      <alignment horizontal="center" vertical="center"/>
    </xf>
    <xf numFmtId="0" fontId="1" fillId="4" borderId="31" xfId="0" applyFont="1" applyFill="1" applyBorder="1" applyAlignment="1">
      <alignment horizontal="center" vertical="center"/>
    </xf>
    <xf numFmtId="0" fontId="1" fillId="4" borderId="32" xfId="0" applyFont="1" applyFill="1" applyBorder="1" applyAlignment="1">
      <alignment horizontal="center" vertical="center"/>
    </xf>
    <xf numFmtId="0" fontId="18" fillId="2" borderId="4" xfId="0" applyFont="1" applyFill="1" applyBorder="1" applyAlignment="1">
      <alignment horizontal="center" vertical="center"/>
    </xf>
    <xf numFmtId="0" fontId="18" fillId="2" borderId="0" xfId="0" applyFont="1" applyFill="1" applyAlignment="1">
      <alignment horizontal="left" vertical="center"/>
    </xf>
    <xf numFmtId="0" fontId="1" fillId="2" borderId="0" xfId="0" applyFont="1" applyFill="1" applyAlignment="1">
      <alignment vertical="center"/>
    </xf>
    <xf numFmtId="0" fontId="1" fillId="2" borderId="5" xfId="0" applyFont="1" applyFill="1" applyBorder="1" applyAlignment="1">
      <alignment vertical="center"/>
    </xf>
    <xf numFmtId="1" fontId="4" fillId="5" borderId="24" xfId="0" applyNumberFormat="1" applyFont="1" applyFill="1" applyBorder="1" applyAlignment="1" applyProtection="1">
      <alignment horizontal="right"/>
      <protection locked="0"/>
    </xf>
    <xf numFmtId="1" fontId="4" fillId="8" borderId="23" xfId="0" applyNumberFormat="1" applyFont="1" applyFill="1" applyBorder="1" applyAlignment="1" applyProtection="1">
      <alignment horizontal="right"/>
      <protection locked="0"/>
    </xf>
    <xf numFmtId="0" fontId="6" fillId="2" borderId="73" xfId="0" applyFont="1" applyFill="1" applyBorder="1" applyAlignment="1">
      <alignment horizontal="left"/>
    </xf>
    <xf numFmtId="0" fontId="4" fillId="2" borderId="74" xfId="0" applyFont="1" applyFill="1" applyBorder="1" applyAlignment="1">
      <alignment horizontal="center"/>
    </xf>
    <xf numFmtId="0" fontId="4" fillId="0" borderId="23" xfId="0" applyFont="1" applyBorder="1" applyAlignment="1">
      <alignment horizontal="center"/>
    </xf>
    <xf numFmtId="0" fontId="4" fillId="0" borderId="26" xfId="0" applyFont="1" applyBorder="1" applyAlignment="1">
      <alignment horizontal="center"/>
    </xf>
    <xf numFmtId="0" fontId="4" fillId="2" borderId="2" xfId="0" applyFont="1" applyFill="1" applyBorder="1" applyAlignment="1">
      <alignment horizontal="center"/>
    </xf>
    <xf numFmtId="0" fontId="13" fillId="0" borderId="75" xfId="0" applyFont="1" applyBorder="1"/>
    <xf numFmtId="0" fontId="12" fillId="0" borderId="75" xfId="0" applyFont="1" applyBorder="1"/>
    <xf numFmtId="0" fontId="7" fillId="2" borderId="1" xfId="0" applyFont="1" applyFill="1" applyBorder="1"/>
    <xf numFmtId="0" fontId="4" fillId="2" borderId="2" xfId="0" applyFont="1" applyFill="1" applyBorder="1"/>
    <xf numFmtId="0" fontId="4" fillId="2" borderId="7" xfId="0" applyFont="1" applyFill="1" applyBorder="1"/>
    <xf numFmtId="0" fontId="6" fillId="2" borderId="1" xfId="0" applyFont="1" applyFill="1" applyBorder="1" applyAlignment="1">
      <alignment horizontal="center"/>
    </xf>
    <xf numFmtId="0" fontId="6" fillId="2" borderId="3" xfId="0" applyFont="1" applyFill="1" applyBorder="1"/>
    <xf numFmtId="0" fontId="17" fillId="0" borderId="39" xfId="0" applyFont="1" applyBorder="1" applyAlignment="1">
      <alignment horizontal="center"/>
    </xf>
    <xf numFmtId="0" fontId="0" fillId="0" borderId="0" xfId="0" applyAlignment="1">
      <alignment horizontal="center"/>
    </xf>
    <xf numFmtId="1" fontId="4" fillId="5" borderId="76" xfId="0" applyNumberFormat="1" applyFont="1" applyFill="1" applyBorder="1" applyAlignment="1" applyProtection="1">
      <alignment horizontal="right"/>
      <protection locked="0"/>
    </xf>
    <xf numFmtId="0" fontId="4" fillId="5" borderId="77" xfId="0" applyFont="1" applyFill="1" applyBorder="1" applyAlignment="1" applyProtection="1">
      <alignment horizontal="left"/>
      <protection locked="0"/>
    </xf>
    <xf numFmtId="0" fontId="4" fillId="4" borderId="23"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0" xfId="0" applyFont="1" applyAlignment="1">
      <alignment horizontal="center" vertical="center"/>
    </xf>
    <xf numFmtId="0" fontId="4" fillId="0" borderId="0" xfId="0" applyFont="1" applyAlignment="1">
      <alignment wrapText="1"/>
    </xf>
    <xf numFmtId="0" fontId="4" fillId="0" borderId="39" xfId="0" applyFont="1" applyBorder="1" applyAlignment="1">
      <alignment horizontal="center"/>
    </xf>
    <xf numFmtId="0" fontId="0" fillId="0" borderId="9" xfId="0" applyBorder="1"/>
    <xf numFmtId="0" fontId="4" fillId="0" borderId="24" xfId="0" applyFont="1" applyBorder="1" applyAlignment="1">
      <alignment horizontal="center" vertical="center"/>
    </xf>
    <xf numFmtId="0" fontId="4" fillId="0" borderId="42" xfId="0" applyFont="1" applyBorder="1" applyAlignment="1">
      <alignment horizontal="center"/>
    </xf>
    <xf numFmtId="0" fontId="4" fillId="0" borderId="29" xfId="0" applyFont="1" applyBorder="1" applyAlignment="1">
      <alignment wrapText="1"/>
    </xf>
    <xf numFmtId="0" fontId="4" fillId="0" borderId="31" xfId="0" applyFont="1" applyBorder="1" applyAlignment="1">
      <alignment wrapText="1"/>
    </xf>
    <xf numFmtId="0" fontId="17" fillId="0" borderId="29" xfId="0" applyFont="1" applyBorder="1"/>
    <xf numFmtId="0" fontId="18" fillId="0" borderId="0" xfId="0" applyFont="1"/>
    <xf numFmtId="0" fontId="14" fillId="0" borderId="0" xfId="0" applyFont="1" applyAlignment="1">
      <alignment horizontal="left"/>
    </xf>
    <xf numFmtId="0" fontId="28" fillId="0" borderId="0" xfId="0" applyFont="1"/>
    <xf numFmtId="0" fontId="4" fillId="5" borderId="90" xfId="0" applyFont="1" applyFill="1" applyBorder="1" applyAlignment="1" applyProtection="1">
      <alignment horizontal="left"/>
      <protection locked="0"/>
    </xf>
    <xf numFmtId="0" fontId="4" fillId="5" borderId="91" xfId="0" applyFont="1" applyFill="1" applyBorder="1" applyAlignment="1" applyProtection="1">
      <alignment horizontal="left"/>
      <protection locked="0"/>
    </xf>
    <xf numFmtId="0" fontId="4" fillId="5" borderId="92" xfId="0" applyFont="1" applyFill="1" applyBorder="1" applyAlignment="1" applyProtection="1">
      <alignment horizontal="left"/>
      <protection locked="0"/>
    </xf>
    <xf numFmtId="0" fontId="4" fillId="5" borderId="93" xfId="0" applyFont="1" applyFill="1" applyBorder="1" applyAlignment="1" applyProtection="1">
      <alignment horizontal="left"/>
      <protection locked="0"/>
    </xf>
    <xf numFmtId="0" fontId="12" fillId="0" borderId="0" xfId="0" applyFont="1" applyAlignment="1">
      <alignment horizontal="center"/>
    </xf>
    <xf numFmtId="0" fontId="1" fillId="0" borderId="0" xfId="0" applyFont="1" applyAlignment="1">
      <alignment horizontal="center"/>
    </xf>
    <xf numFmtId="0" fontId="12" fillId="0" borderId="75" xfId="0" applyFont="1" applyBorder="1" applyAlignment="1">
      <alignment horizontal="center"/>
    </xf>
    <xf numFmtId="0" fontId="12" fillId="0" borderId="9" xfId="0" applyFont="1" applyBorder="1" applyAlignment="1">
      <alignment horizontal="center"/>
    </xf>
    <xf numFmtId="0" fontId="4" fillId="2" borderId="7" xfId="0" applyFont="1" applyFill="1" applyBorder="1" applyAlignment="1">
      <alignment horizontal="center"/>
    </xf>
    <xf numFmtId="0" fontId="4" fillId="0" borderId="2" xfId="0" applyFont="1" applyBorder="1" applyAlignment="1" applyProtection="1">
      <alignment horizontal="center"/>
      <protection locked="0"/>
    </xf>
    <xf numFmtId="0" fontId="4" fillId="0" borderId="0" xfId="0" applyFont="1" applyAlignment="1" applyProtection="1">
      <alignment horizontal="center"/>
      <protection locked="0"/>
    </xf>
    <xf numFmtId="0" fontId="4" fillId="0" borderId="7" xfId="0" applyFont="1" applyBorder="1" applyAlignment="1" applyProtection="1">
      <alignment horizontal="center"/>
      <protection locked="0"/>
    </xf>
    <xf numFmtId="0" fontId="4" fillId="4" borderId="72" xfId="0" applyFont="1" applyFill="1" applyBorder="1" applyAlignment="1">
      <alignment horizontal="center"/>
    </xf>
    <xf numFmtId="0" fontId="1" fillId="0" borderId="30" xfId="0" applyFont="1" applyBorder="1" applyAlignment="1">
      <alignment horizontal="center" vertical="center"/>
    </xf>
    <xf numFmtId="0" fontId="17" fillId="4" borderId="40" xfId="0" applyFont="1" applyFill="1" applyBorder="1"/>
    <xf numFmtId="0" fontId="30" fillId="0" borderId="0" xfId="0" applyFont="1"/>
    <xf numFmtId="0" fontId="31" fillId="0" borderId="0" xfId="0" applyFont="1"/>
    <xf numFmtId="0" fontId="29" fillId="0" borderId="0" xfId="0" applyFont="1"/>
    <xf numFmtId="0" fontId="12" fillId="0" borderId="0" xfId="3" applyFont="1"/>
    <xf numFmtId="0" fontId="1" fillId="0" borderId="0" xfId="3"/>
    <xf numFmtId="0" fontId="4" fillId="0" borderId="0" xfId="3" applyFont="1"/>
    <xf numFmtId="0" fontId="8" fillId="0" borderId="0" xfId="3" applyFont="1"/>
    <xf numFmtId="0" fontId="5" fillId="0" borderId="0" xfId="3" applyFont="1"/>
    <xf numFmtId="0" fontId="4" fillId="0" borderId="1" xfId="3" applyFont="1" applyBorder="1" applyProtection="1">
      <protection locked="0"/>
    </xf>
    <xf numFmtId="0" fontId="4" fillId="0" borderId="2" xfId="3" applyFont="1" applyBorder="1" applyProtection="1">
      <protection locked="0"/>
    </xf>
    <xf numFmtId="0" fontId="4" fillId="0" borderId="6" xfId="3" applyFont="1" applyBorder="1" applyProtection="1">
      <protection locked="0"/>
    </xf>
    <xf numFmtId="0" fontId="4" fillId="0" borderId="7" xfId="3" applyFont="1" applyBorder="1" applyProtection="1">
      <protection locked="0"/>
    </xf>
    <xf numFmtId="0" fontId="4" fillId="0" borderId="27" xfId="0" applyFont="1" applyBorder="1" applyAlignment="1">
      <alignment wrapText="1"/>
    </xf>
    <xf numFmtId="0" fontId="1" fillId="0" borderId="29" xfId="0" applyFont="1" applyBorder="1" applyAlignment="1">
      <alignment horizontal="center" vertical="center"/>
    </xf>
    <xf numFmtId="0" fontId="1" fillId="0" borderId="29" xfId="0" applyFont="1" applyBorder="1" applyAlignment="1">
      <alignment vertical="center"/>
    </xf>
    <xf numFmtId="0" fontId="1" fillId="0" borderId="27" xfId="0" applyFont="1" applyBorder="1" applyAlignment="1">
      <alignment horizontal="center" vertical="center"/>
    </xf>
    <xf numFmtId="0" fontId="1" fillId="0" borderId="31" xfId="0" applyFont="1" applyBorder="1" applyAlignment="1">
      <alignment horizontal="center" vertical="center"/>
    </xf>
    <xf numFmtId="0" fontId="4" fillId="0" borderId="27" xfId="0" quotePrefix="1" applyFont="1" applyBorder="1" applyAlignment="1">
      <alignment horizontal="center"/>
    </xf>
    <xf numFmtId="0" fontId="1" fillId="0" borderId="8" xfId="3" applyBorder="1" applyProtection="1">
      <protection locked="0"/>
    </xf>
    <xf numFmtId="0" fontId="1" fillId="0" borderId="7" xfId="3" applyBorder="1" applyProtection="1">
      <protection locked="0"/>
    </xf>
    <xf numFmtId="0" fontId="1" fillId="0" borderId="5" xfId="3" applyBorder="1" applyProtection="1">
      <protection locked="0"/>
    </xf>
    <xf numFmtId="0" fontId="1" fillId="0" borderId="0" xfId="3" applyProtection="1">
      <protection locked="0"/>
    </xf>
    <xf numFmtId="0" fontId="4" fillId="0" borderId="0" xfId="3" applyFont="1" applyProtection="1">
      <protection locked="0"/>
    </xf>
    <xf numFmtId="0" fontId="4" fillId="0" borderId="4" xfId="3" applyFont="1" applyBorder="1" applyProtection="1">
      <protection locked="0"/>
    </xf>
    <xf numFmtId="0" fontId="1" fillId="0" borderId="3" xfId="3" applyBorder="1" applyProtection="1">
      <protection locked="0"/>
    </xf>
    <xf numFmtId="0" fontId="1" fillId="0" borderId="2" xfId="3" applyBorder="1" applyProtection="1">
      <protection locked="0"/>
    </xf>
    <xf numFmtId="0" fontId="14" fillId="0" borderId="0" xfId="3" applyFont="1"/>
    <xf numFmtId="0" fontId="4" fillId="0" borderId="0" xfId="3" applyFont="1" applyAlignment="1">
      <alignment horizontal="center"/>
    </xf>
    <xf numFmtId="0" fontId="5" fillId="2" borderId="3" xfId="3" applyFont="1" applyFill="1" applyBorder="1"/>
    <xf numFmtId="0" fontId="5" fillId="2" borderId="2" xfId="3" applyFont="1" applyFill="1" applyBorder="1"/>
    <xf numFmtId="0" fontId="6" fillId="2" borderId="2" xfId="3" applyFont="1" applyFill="1" applyBorder="1"/>
    <xf numFmtId="0" fontId="5" fillId="2" borderId="1" xfId="3" applyFont="1" applyFill="1" applyBorder="1" applyAlignment="1">
      <alignment horizontal="center"/>
    </xf>
    <xf numFmtId="0" fontId="4" fillId="0" borderId="0" xfId="3" applyFont="1" applyAlignment="1">
      <alignment horizontal="left"/>
    </xf>
    <xf numFmtId="0" fontId="6" fillId="0" borderId="0" xfId="3" applyFont="1"/>
    <xf numFmtId="0" fontId="6" fillId="2" borderId="21" xfId="3" applyFont="1" applyFill="1" applyBorder="1" applyAlignment="1">
      <alignment horizontal="center"/>
    </xf>
    <xf numFmtId="0" fontId="6" fillId="2" borderId="20" xfId="3" applyFont="1" applyFill="1" applyBorder="1" applyAlignment="1">
      <alignment horizontal="center"/>
    </xf>
    <xf numFmtId="0" fontId="4" fillId="2" borderId="19" xfId="3" applyFont="1" applyFill="1" applyBorder="1" applyAlignment="1">
      <alignment horizontal="center"/>
    </xf>
    <xf numFmtId="0" fontId="6" fillId="2" borderId="18" xfId="3" applyFont="1" applyFill="1" applyBorder="1" applyAlignment="1">
      <alignment horizontal="left"/>
    </xf>
    <xf numFmtId="0" fontId="6" fillId="0" borderId="0" xfId="3" applyFont="1" applyAlignment="1">
      <alignment vertical="top"/>
    </xf>
    <xf numFmtId="0" fontId="6" fillId="2" borderId="17" xfId="3" applyFont="1" applyFill="1" applyBorder="1" applyAlignment="1">
      <alignment horizontal="center" vertical="top"/>
    </xf>
    <xf numFmtId="0" fontId="6" fillId="2" borderId="16" xfId="3" applyFont="1" applyFill="1" applyBorder="1" applyAlignment="1">
      <alignment horizontal="center" vertical="top"/>
    </xf>
    <xf numFmtId="0" fontId="6" fillId="2" borderId="15" xfId="3" applyFont="1" applyFill="1" applyBorder="1" applyAlignment="1">
      <alignment horizontal="left"/>
    </xf>
    <xf numFmtId="0" fontId="6" fillId="2" borderId="14" xfId="3" applyFont="1" applyFill="1" applyBorder="1" applyAlignment="1">
      <alignment horizontal="left"/>
    </xf>
    <xf numFmtId="0" fontId="6" fillId="2" borderId="13" xfId="3" applyFont="1" applyFill="1" applyBorder="1" applyAlignment="1">
      <alignment horizontal="center"/>
    </xf>
    <xf numFmtId="0" fontId="6" fillId="2" borderId="12" xfId="3" applyFont="1" applyFill="1" applyBorder="1" applyAlignment="1">
      <alignment horizontal="center"/>
    </xf>
    <xf numFmtId="0" fontId="6" fillId="2" borderId="11" xfId="3" applyFont="1" applyFill="1" applyBorder="1" applyAlignment="1">
      <alignment horizontal="left"/>
    </xf>
    <xf numFmtId="0" fontId="6" fillId="2" borderId="10" xfId="3" applyFont="1" applyFill="1" applyBorder="1" applyAlignment="1">
      <alignment horizontal="left"/>
    </xf>
    <xf numFmtId="0" fontId="6" fillId="0" borderId="0" xfId="3" applyFont="1" applyAlignment="1">
      <alignment horizontal="left"/>
    </xf>
    <xf numFmtId="0" fontId="4" fillId="2" borderId="8" xfId="3" applyFont="1" applyFill="1" applyBorder="1"/>
    <xf numFmtId="0" fontId="7" fillId="2" borderId="6" xfId="3" applyFont="1" applyFill="1" applyBorder="1" applyAlignment="1">
      <alignment horizontal="left"/>
    </xf>
    <xf numFmtId="0" fontId="4" fillId="2" borderId="3" xfId="3" applyFont="1" applyFill="1" applyBorder="1"/>
    <xf numFmtId="0" fontId="7" fillId="2" borderId="1" xfId="3" applyFont="1" applyFill="1" applyBorder="1" applyAlignment="1">
      <alignment horizontal="left"/>
    </xf>
    <xf numFmtId="0" fontId="12" fillId="0" borderId="9" xfId="3" applyFont="1" applyBorder="1"/>
    <xf numFmtId="0" fontId="7" fillId="0" borderId="9" xfId="3" applyFont="1" applyBorder="1"/>
    <xf numFmtId="0" fontId="7" fillId="0" borderId="0" xfId="3" applyFont="1"/>
    <xf numFmtId="0" fontId="5" fillId="2" borderId="101" xfId="0" applyFont="1" applyFill="1" applyBorder="1"/>
    <xf numFmtId="0" fontId="4" fillId="0" borderId="29" xfId="0" quotePrefix="1" applyFont="1" applyBorder="1" applyAlignment="1">
      <alignment horizontal="center"/>
    </xf>
    <xf numFmtId="0" fontId="19" fillId="2" borderId="101" xfId="0" applyFont="1" applyFill="1" applyBorder="1" applyAlignment="1">
      <alignment horizontal="center"/>
    </xf>
    <xf numFmtId="0" fontId="4" fillId="12" borderId="102" xfId="0" applyFont="1" applyFill="1" applyBorder="1" applyAlignment="1">
      <alignment horizontal="center"/>
    </xf>
    <xf numFmtId="0" fontId="0" fillId="12" borderId="102" xfId="0" applyFill="1" applyBorder="1" applyAlignment="1">
      <alignment horizontal="center"/>
    </xf>
    <xf numFmtId="2" fontId="0" fillId="12" borderId="102" xfId="0" applyNumberFormat="1" applyFill="1" applyBorder="1" applyAlignment="1">
      <alignment horizontal="center"/>
    </xf>
    <xf numFmtId="0" fontId="4" fillId="12" borderId="103" xfId="0" applyFont="1" applyFill="1" applyBorder="1" applyAlignment="1">
      <alignment horizontal="center"/>
    </xf>
    <xf numFmtId="0" fontId="0" fillId="12" borderId="103" xfId="0" applyFill="1" applyBorder="1" applyAlignment="1">
      <alignment horizontal="center"/>
    </xf>
    <xf numFmtId="2" fontId="0" fillId="12" borderId="103" xfId="0" applyNumberFormat="1" applyFill="1" applyBorder="1" applyAlignment="1">
      <alignment horizontal="center"/>
    </xf>
    <xf numFmtId="0" fontId="4" fillId="12" borderId="104" xfId="0" applyFont="1" applyFill="1" applyBorder="1" applyAlignment="1">
      <alignment horizontal="center"/>
    </xf>
    <xf numFmtId="2" fontId="4" fillId="12" borderId="104" xfId="0" applyNumberFormat="1" applyFont="1" applyFill="1" applyBorder="1" applyAlignment="1">
      <alignment horizontal="center"/>
    </xf>
    <xf numFmtId="9" fontId="0" fillId="12" borderId="103" xfId="0" applyNumberFormat="1" applyFill="1" applyBorder="1" applyAlignment="1">
      <alignment horizontal="center"/>
    </xf>
    <xf numFmtId="0" fontId="1" fillId="12" borderId="104" xfId="0" applyFont="1" applyFill="1" applyBorder="1" applyAlignment="1">
      <alignment horizontal="center"/>
    </xf>
    <xf numFmtId="0" fontId="0" fillId="12" borderId="104" xfId="0" applyFill="1" applyBorder="1" applyAlignment="1">
      <alignment horizontal="center"/>
    </xf>
    <xf numFmtId="2" fontId="0" fillId="12" borderId="104" xfId="0" applyNumberFormat="1" applyFill="1" applyBorder="1" applyAlignment="1">
      <alignment horizontal="center"/>
    </xf>
    <xf numFmtId="164" fontId="17" fillId="3" borderId="23" xfId="0" applyNumberFormat="1" applyFont="1" applyFill="1" applyBorder="1" applyAlignment="1" applyProtection="1">
      <alignment horizontal="right"/>
      <protection locked="0"/>
    </xf>
    <xf numFmtId="164" fontId="17" fillId="3" borderId="24" xfId="0" applyNumberFormat="1" applyFont="1" applyFill="1" applyBorder="1" applyAlignment="1" applyProtection="1">
      <alignment horizontal="right"/>
      <protection locked="0"/>
    </xf>
    <xf numFmtId="164" fontId="17" fillId="3" borderId="57" xfId="0" applyNumberFormat="1" applyFont="1" applyFill="1" applyBorder="1" applyAlignment="1" applyProtection="1">
      <alignment horizontal="right"/>
      <protection locked="0"/>
    </xf>
    <xf numFmtId="10" fontId="19" fillId="6" borderId="37" xfId="2" applyNumberFormat="1" applyFont="1" applyFill="1" applyBorder="1" applyAlignment="1">
      <alignment horizontal="right"/>
    </xf>
    <xf numFmtId="0" fontId="4" fillId="3" borderId="85" xfId="0" applyFont="1" applyFill="1" applyBorder="1" applyAlignment="1" applyProtection="1">
      <alignment horizontal="left"/>
      <protection locked="0"/>
    </xf>
    <xf numFmtId="1" fontId="4" fillId="3" borderId="84" xfId="0" applyNumberFormat="1" applyFont="1" applyFill="1" applyBorder="1" applyAlignment="1" applyProtection="1">
      <alignment horizontal="right"/>
      <protection locked="0"/>
    </xf>
    <xf numFmtId="166" fontId="4" fillId="3" borderId="86" xfId="4" applyNumberFormat="1" applyFont="1" applyFill="1" applyBorder="1" applyAlignment="1" applyProtection="1">
      <alignment horizontal="right"/>
      <protection locked="0"/>
    </xf>
    <xf numFmtId="0" fontId="4" fillId="3" borderId="87" xfId="0" applyFont="1" applyFill="1" applyBorder="1" applyAlignment="1" applyProtection="1">
      <alignment horizontal="left"/>
      <protection locked="0"/>
    </xf>
    <xf numFmtId="1" fontId="4" fillId="3" borderId="86" xfId="0" applyNumberFormat="1" applyFont="1" applyFill="1" applyBorder="1" applyAlignment="1" applyProtection="1">
      <alignment horizontal="right"/>
      <protection locked="0"/>
    </xf>
    <xf numFmtId="0" fontId="1" fillId="3" borderId="87" xfId="0" applyFont="1" applyFill="1" applyBorder="1" applyAlignment="1" applyProtection="1">
      <alignment horizontal="left"/>
      <protection locked="0"/>
    </xf>
    <xf numFmtId="166" fontId="4" fillId="3" borderId="88" xfId="4" applyNumberFormat="1" applyFont="1" applyFill="1" applyBorder="1" applyAlignment="1" applyProtection="1">
      <alignment horizontal="right"/>
      <protection locked="0"/>
    </xf>
    <xf numFmtId="2" fontId="1" fillId="0" borderId="0" xfId="0" applyNumberFormat="1" applyFont="1" applyAlignment="1" applyProtection="1">
      <alignment horizontal="right"/>
      <protection locked="0"/>
    </xf>
    <xf numFmtId="0" fontId="1" fillId="0" borderId="0" xfId="0" applyFont="1" applyAlignment="1" applyProtection="1">
      <alignment horizontal="left"/>
      <protection locked="0"/>
    </xf>
    <xf numFmtId="0" fontId="32" fillId="0" borderId="0" xfId="0" applyFont="1"/>
    <xf numFmtId="0" fontId="4" fillId="0" borderId="29" xfId="3" applyFont="1" applyBorder="1" applyAlignment="1">
      <alignment horizontal="center"/>
    </xf>
    <xf numFmtId="0" fontId="28" fillId="0" borderId="0" xfId="0" applyFont="1" applyAlignment="1">
      <alignment vertical="center"/>
    </xf>
    <xf numFmtId="0" fontId="6" fillId="2" borderId="6" xfId="0" applyFont="1" applyFill="1" applyBorder="1" applyAlignment="1">
      <alignment horizontal="center"/>
    </xf>
    <xf numFmtId="0" fontId="9" fillId="2" borderId="48" xfId="0" applyFont="1" applyFill="1" applyBorder="1" applyAlignment="1">
      <alignment horizontal="center"/>
    </xf>
    <xf numFmtId="0" fontId="1" fillId="0" borderId="23" xfId="0" applyFont="1" applyBorder="1" applyAlignment="1">
      <alignment horizontal="center" vertical="center"/>
    </xf>
    <xf numFmtId="0" fontId="1" fillId="0" borderId="27" xfId="0" applyFont="1" applyBorder="1" applyAlignment="1">
      <alignment vertical="center"/>
    </xf>
    <xf numFmtId="0" fontId="1" fillId="0" borderId="28" xfId="0" applyFont="1" applyBorder="1" applyAlignment="1">
      <alignment horizontal="center" vertical="center"/>
    </xf>
    <xf numFmtId="0" fontId="1" fillId="0" borderId="24" xfId="0" applyFont="1" applyBorder="1" applyAlignment="1">
      <alignment horizontal="center" vertical="center"/>
    </xf>
    <xf numFmtId="0" fontId="1" fillId="0" borderId="26" xfId="0" applyFont="1" applyBorder="1" applyAlignment="1">
      <alignment horizontal="center" vertical="center"/>
    </xf>
    <xf numFmtId="0" fontId="1" fillId="0" borderId="31" xfId="0" applyFont="1" applyBorder="1" applyAlignment="1">
      <alignment vertical="center"/>
    </xf>
    <xf numFmtId="0" fontId="1" fillId="0" borderId="32" xfId="0" applyFont="1" applyBorder="1" applyAlignment="1">
      <alignment horizontal="center" vertical="center"/>
    </xf>
    <xf numFmtId="0" fontId="4" fillId="0" borderId="61" xfId="0" applyFont="1" applyBorder="1" applyAlignment="1">
      <alignment horizontal="center"/>
    </xf>
    <xf numFmtId="0" fontId="6" fillId="2" borderId="3" xfId="0" applyFont="1" applyFill="1" applyBorder="1" applyAlignment="1">
      <alignment horizontal="center"/>
    </xf>
    <xf numFmtId="0" fontId="6" fillId="2" borderId="5" xfId="0" applyFont="1" applyFill="1" applyBorder="1" applyAlignment="1">
      <alignment horizontal="center"/>
    </xf>
    <xf numFmtId="0" fontId="6" fillId="2" borderId="8" xfId="0" applyFont="1" applyFill="1" applyBorder="1" applyAlignment="1">
      <alignment horizontal="center"/>
    </xf>
    <xf numFmtId="0" fontId="6" fillId="0" borderId="0" xfId="0" applyFont="1" applyAlignment="1">
      <alignment horizontal="center" vertical="center" wrapText="1"/>
    </xf>
    <xf numFmtId="0" fontId="6" fillId="2" borderId="25" xfId="3" applyFont="1" applyFill="1" applyBorder="1" applyAlignment="1">
      <alignment horizontal="center"/>
    </xf>
    <xf numFmtId="0" fontId="9" fillId="2" borderId="22" xfId="3" applyFont="1" applyFill="1" applyBorder="1" applyAlignment="1">
      <alignment horizontal="center"/>
    </xf>
    <xf numFmtId="0" fontId="4" fillId="0" borderId="24" xfId="3" applyFont="1" applyBorder="1" applyAlignment="1">
      <alignment horizontal="center"/>
    </xf>
    <xf numFmtId="0" fontId="4" fillId="0" borderId="29" xfId="3" applyFont="1" applyBorder="1" applyAlignment="1">
      <alignment wrapText="1"/>
    </xf>
    <xf numFmtId="0" fontId="4" fillId="0" borderId="30" xfId="3" applyFont="1" applyBorder="1" applyAlignment="1">
      <alignment horizontal="center"/>
    </xf>
    <xf numFmtId="0" fontId="4" fillId="5" borderId="28" xfId="3" applyFont="1" applyFill="1" applyBorder="1" applyAlignment="1" applyProtection="1">
      <alignment horizontal="left"/>
      <protection locked="0"/>
    </xf>
    <xf numFmtId="10" fontId="4" fillId="0" borderId="0" xfId="3" applyNumberFormat="1" applyFont="1"/>
    <xf numFmtId="0" fontId="4" fillId="5" borderId="30" xfId="3" applyFont="1" applyFill="1" applyBorder="1" applyAlignment="1" applyProtection="1">
      <alignment horizontal="left"/>
      <protection locked="0"/>
    </xf>
    <xf numFmtId="0" fontId="4" fillId="0" borderId="59" xfId="3" applyFont="1" applyBorder="1" applyAlignment="1">
      <alignment horizontal="center"/>
    </xf>
    <xf numFmtId="0" fontId="4" fillId="3" borderId="30" xfId="3" applyFont="1" applyFill="1" applyBorder="1" applyAlignment="1" applyProtection="1">
      <alignment horizontal="left"/>
      <protection locked="0"/>
    </xf>
    <xf numFmtId="0" fontId="4" fillId="0" borderId="58" xfId="3" applyFont="1" applyBorder="1" applyAlignment="1">
      <alignment wrapText="1"/>
    </xf>
    <xf numFmtId="0" fontId="4" fillId="0" borderId="82" xfId="3" applyFont="1" applyBorder="1" applyAlignment="1">
      <alignment horizontal="center"/>
    </xf>
    <xf numFmtId="0" fontId="4" fillId="0" borderId="58" xfId="3" applyFont="1" applyBorder="1" applyAlignment="1">
      <alignment horizontal="center"/>
    </xf>
    <xf numFmtId="0" fontId="4" fillId="0" borderId="26" xfId="3" applyFont="1" applyBorder="1" applyAlignment="1">
      <alignment horizontal="center"/>
    </xf>
    <xf numFmtId="0" fontId="4" fillId="0" borderId="81" xfId="3" applyFont="1" applyBorder="1" applyAlignment="1">
      <alignment wrapText="1"/>
    </xf>
    <xf numFmtId="0" fontId="4" fillId="0" borderId="31" xfId="3" applyFont="1" applyBorder="1" applyAlignment="1">
      <alignment horizontal="center"/>
    </xf>
    <xf numFmtId="0" fontId="4" fillId="0" borderId="83" xfId="3" applyFont="1" applyBorder="1" applyAlignment="1">
      <alignment horizontal="center"/>
    </xf>
    <xf numFmtId="0" fontId="4" fillId="0" borderId="4" xfId="3" applyFont="1" applyBorder="1" applyAlignment="1">
      <alignment horizontal="center"/>
    </xf>
    <xf numFmtId="0" fontId="4" fillId="0" borderId="0" xfId="3" applyFont="1" applyAlignment="1">
      <alignment wrapText="1"/>
    </xf>
    <xf numFmtId="14" fontId="4" fillId="0" borderId="2" xfId="3" applyNumberFormat="1" applyFont="1" applyBorder="1" applyProtection="1">
      <protection locked="0"/>
    </xf>
    <xf numFmtId="167" fontId="4" fillId="0" borderId="0" xfId="3" applyNumberFormat="1" applyFont="1" applyAlignment="1">
      <alignment horizontal="center"/>
    </xf>
    <xf numFmtId="167" fontId="4" fillId="3" borderId="23" xfId="7" applyNumberFormat="1" applyFont="1" applyFill="1" applyBorder="1" applyAlignment="1" applyProtection="1">
      <alignment horizontal="right"/>
      <protection locked="0"/>
    </xf>
    <xf numFmtId="0" fontId="4" fillId="3" borderId="28" xfId="3" applyFont="1" applyFill="1" applyBorder="1" applyAlignment="1" applyProtection="1">
      <alignment horizontal="left"/>
      <protection locked="0"/>
    </xf>
    <xf numFmtId="1" fontId="4" fillId="3" borderId="23" xfId="3" applyNumberFormat="1" applyFont="1" applyFill="1" applyBorder="1" applyAlignment="1" applyProtection="1">
      <alignment horizontal="right"/>
      <protection locked="0"/>
    </xf>
    <xf numFmtId="167" fontId="4" fillId="3" borderId="24" xfId="7" applyNumberFormat="1" applyFont="1" applyFill="1" applyBorder="1" applyAlignment="1" applyProtection="1">
      <alignment horizontal="right"/>
      <protection locked="0"/>
    </xf>
    <xf numFmtId="1" fontId="4" fillId="3" borderId="24" xfId="3" applyNumberFormat="1" applyFont="1" applyFill="1" applyBorder="1" applyAlignment="1" applyProtection="1">
      <alignment horizontal="right"/>
      <protection locked="0"/>
    </xf>
    <xf numFmtId="3" fontId="4" fillId="0" borderId="0" xfId="3" applyNumberFormat="1" applyFont="1" applyAlignment="1">
      <alignment horizontal="center"/>
    </xf>
    <xf numFmtId="3" fontId="4" fillId="3" borderId="23" xfId="7" applyNumberFormat="1" applyFont="1" applyFill="1" applyBorder="1" applyAlignment="1" applyProtection="1">
      <alignment horizontal="right"/>
      <protection locked="0"/>
    </xf>
    <xf numFmtId="3" fontId="4" fillId="3" borderId="24" xfId="7" applyNumberFormat="1" applyFont="1" applyFill="1" applyBorder="1" applyAlignment="1" applyProtection="1">
      <alignment horizontal="right"/>
      <protection locked="0"/>
    </xf>
    <xf numFmtId="3" fontId="4" fillId="3" borderId="88" xfId="3" applyNumberFormat="1" applyFont="1" applyFill="1" applyBorder="1" applyAlignment="1" applyProtection="1">
      <alignment horizontal="right"/>
      <protection locked="0"/>
    </xf>
    <xf numFmtId="0" fontId="4" fillId="5" borderId="93" xfId="3" applyFont="1" applyFill="1" applyBorder="1" applyAlignment="1" applyProtection="1">
      <alignment horizontal="left"/>
      <protection locked="0"/>
    </xf>
    <xf numFmtId="166" fontId="4" fillId="3" borderId="24" xfId="7" applyNumberFormat="1" applyFont="1" applyFill="1" applyBorder="1" applyAlignment="1" applyProtection="1">
      <alignment horizontal="right"/>
      <protection locked="0"/>
    </xf>
    <xf numFmtId="166" fontId="4" fillId="3" borderId="23" xfId="7" applyNumberFormat="1" applyFont="1" applyFill="1" applyBorder="1" applyAlignment="1" applyProtection="1">
      <alignment horizontal="center"/>
      <protection locked="0"/>
    </xf>
    <xf numFmtId="43" fontId="4" fillId="3" borderId="23" xfId="7" applyFont="1" applyFill="1" applyBorder="1" applyAlignment="1" applyProtection="1">
      <alignment horizontal="right"/>
      <protection locked="0"/>
    </xf>
    <xf numFmtId="168" fontId="4" fillId="8" borderId="24" xfId="7" applyNumberFormat="1" applyFont="1" applyFill="1" applyBorder="1" applyAlignment="1" applyProtection="1">
      <alignment horizontal="right"/>
      <protection locked="0"/>
    </xf>
    <xf numFmtId="2" fontId="4" fillId="8" borderId="24" xfId="7" applyNumberFormat="1" applyFont="1" applyFill="1" applyBorder="1" applyAlignment="1" applyProtection="1">
      <alignment horizontal="right"/>
      <protection locked="0"/>
    </xf>
    <xf numFmtId="2" fontId="4" fillId="3" borderId="24" xfId="7" applyNumberFormat="1" applyFont="1" applyFill="1" applyBorder="1" applyAlignment="1" applyProtection="1">
      <alignment horizontal="right"/>
      <protection locked="0"/>
    </xf>
    <xf numFmtId="2" fontId="4" fillId="5" borderId="115" xfId="3" applyNumberFormat="1" applyFont="1" applyFill="1" applyBorder="1" applyAlignment="1" applyProtection="1">
      <alignment horizontal="right"/>
      <protection locked="0"/>
    </xf>
    <xf numFmtId="0" fontId="4" fillId="5" borderId="116" xfId="3" applyFont="1" applyFill="1" applyBorder="1" applyAlignment="1" applyProtection="1">
      <alignment horizontal="left"/>
      <protection locked="0"/>
    </xf>
    <xf numFmtId="10" fontId="4" fillId="0" borderId="0" xfId="3" applyNumberFormat="1" applyFont="1" applyAlignment="1">
      <alignment horizontal="center"/>
    </xf>
    <xf numFmtId="0" fontId="4" fillId="0" borderId="0" xfId="3" quotePrefix="1" applyFont="1" applyAlignment="1">
      <alignment horizontal="center"/>
    </xf>
    <xf numFmtId="0" fontId="4" fillId="14" borderId="23" xfId="0" applyFont="1" applyFill="1" applyBorder="1"/>
    <xf numFmtId="0" fontId="4" fillId="14" borderId="107" xfId="0" applyFont="1" applyFill="1" applyBorder="1"/>
    <xf numFmtId="0" fontId="4" fillId="14" borderId="61" xfId="0" applyFont="1" applyFill="1" applyBorder="1"/>
    <xf numFmtId="0" fontId="4" fillId="14" borderId="97" xfId="0" applyFont="1" applyFill="1" applyBorder="1"/>
    <xf numFmtId="0" fontId="4" fillId="15" borderId="61" xfId="0" applyFont="1" applyFill="1" applyBorder="1"/>
    <xf numFmtId="169" fontId="4" fillId="14" borderId="50" xfId="0" applyNumberFormat="1" applyFont="1" applyFill="1" applyBorder="1"/>
    <xf numFmtId="0" fontId="4" fillId="14" borderId="8" xfId="0" applyFont="1" applyFill="1" applyBorder="1"/>
    <xf numFmtId="0" fontId="4" fillId="15" borderId="24" xfId="0" applyFont="1" applyFill="1" applyBorder="1"/>
    <xf numFmtId="0" fontId="4" fillId="14" borderId="98" xfId="0" applyFont="1" applyFill="1" applyBorder="1"/>
    <xf numFmtId="0" fontId="4" fillId="14" borderId="24" xfId="0" applyFont="1" applyFill="1" applyBorder="1"/>
    <xf numFmtId="169" fontId="4" fillId="3" borderId="24" xfId="0" applyNumberFormat="1" applyFont="1" applyFill="1" applyBorder="1" applyAlignment="1" applyProtection="1">
      <alignment horizontal="right"/>
      <protection locked="0"/>
    </xf>
    <xf numFmtId="169" fontId="4" fillId="14" borderId="24" xfId="0" applyNumberFormat="1" applyFont="1" applyFill="1" applyBorder="1"/>
    <xf numFmtId="169" fontId="4" fillId="14" borderId="26" xfId="0" applyNumberFormat="1" applyFont="1" applyFill="1" applyBorder="1"/>
    <xf numFmtId="0" fontId="4" fillId="14" borderId="83" xfId="0" applyFont="1" applyFill="1" applyBorder="1"/>
    <xf numFmtId="170" fontId="4" fillId="3" borderId="24" xfId="0" applyNumberFormat="1" applyFont="1" applyFill="1" applyBorder="1" applyAlignment="1" applyProtection="1">
      <alignment horizontal="right"/>
      <protection locked="0"/>
    </xf>
    <xf numFmtId="0" fontId="4" fillId="14" borderId="28" xfId="0" applyFont="1" applyFill="1" applyBorder="1"/>
    <xf numFmtId="0" fontId="4" fillId="14" borderId="30" xfId="0" applyFont="1" applyFill="1" applyBorder="1"/>
    <xf numFmtId="0" fontId="4" fillId="14" borderId="32" xfId="0" applyFont="1" applyFill="1" applyBorder="1"/>
    <xf numFmtId="10" fontId="4" fillId="5" borderId="24" xfId="0" applyNumberFormat="1" applyFont="1" applyFill="1" applyBorder="1" applyAlignment="1" applyProtection="1">
      <alignment horizontal="right"/>
      <protection locked="0"/>
    </xf>
    <xf numFmtId="0" fontId="4" fillId="14" borderId="24" xfId="0" applyFont="1" applyFill="1" applyBorder="1" applyAlignment="1">
      <alignment horizontal="right"/>
    </xf>
    <xf numFmtId="0" fontId="6" fillId="2" borderId="122" xfId="0" applyFont="1" applyFill="1" applyBorder="1" applyAlignment="1">
      <alignment vertical="center" wrapText="1"/>
    </xf>
    <xf numFmtId="0" fontId="4" fillId="0" borderId="123" xfId="0" applyFont="1" applyBorder="1"/>
    <xf numFmtId="0" fontId="4" fillId="0" borderId="123" xfId="0" applyFont="1" applyBorder="1" applyAlignment="1">
      <alignment horizontal="center"/>
    </xf>
    <xf numFmtId="0" fontId="4" fillId="0" borderId="125" xfId="0" applyFont="1" applyBorder="1"/>
    <xf numFmtId="0" fontId="4" fillId="0" borderId="125" xfId="0" applyFont="1" applyBorder="1" applyAlignment="1">
      <alignment horizontal="center"/>
    </xf>
    <xf numFmtId="0" fontId="4" fillId="0" borderId="130" xfId="0" applyFont="1" applyBorder="1"/>
    <xf numFmtId="0" fontId="4" fillId="0" borderId="130" xfId="0" applyFont="1" applyBorder="1" applyAlignment="1">
      <alignment horizontal="center"/>
    </xf>
    <xf numFmtId="0" fontId="4" fillId="5" borderId="128" xfId="0" applyFont="1" applyFill="1" applyBorder="1" applyAlignment="1" applyProtection="1">
      <alignment horizontal="left"/>
      <protection locked="0"/>
    </xf>
    <xf numFmtId="0" fontId="5" fillId="2" borderId="131" xfId="0" applyFont="1" applyFill="1" applyBorder="1" applyAlignment="1">
      <alignment horizontal="center"/>
    </xf>
    <xf numFmtId="0" fontId="6" fillId="2" borderId="132" xfId="0" applyFont="1" applyFill="1" applyBorder="1"/>
    <xf numFmtId="0" fontId="5" fillId="2" borderId="132" xfId="0" applyFont="1" applyFill="1" applyBorder="1"/>
    <xf numFmtId="0" fontId="5" fillId="2" borderId="133" xfId="0" applyFont="1" applyFill="1" applyBorder="1"/>
    <xf numFmtId="0" fontId="4" fillId="0" borderId="55" xfId="0" applyFont="1" applyBorder="1"/>
    <xf numFmtId="1" fontId="4" fillId="5" borderId="84" xfId="0" applyNumberFormat="1" applyFont="1" applyFill="1" applyBorder="1" applyAlignment="1" applyProtection="1">
      <alignment horizontal="right"/>
      <protection locked="0"/>
    </xf>
    <xf numFmtId="0" fontId="4" fillId="5" borderId="85" xfId="0" applyFont="1" applyFill="1" applyBorder="1" applyAlignment="1" applyProtection="1">
      <alignment horizontal="left"/>
      <protection locked="0"/>
    </xf>
    <xf numFmtId="1" fontId="4" fillId="5" borderId="86" xfId="0" applyNumberFormat="1" applyFont="1" applyFill="1" applyBorder="1" applyAlignment="1" applyProtection="1">
      <alignment horizontal="right"/>
      <protection locked="0"/>
    </xf>
    <xf numFmtId="0" fontId="4" fillId="5" borderId="87" xfId="0" applyFont="1" applyFill="1" applyBorder="1" applyAlignment="1" applyProtection="1">
      <alignment horizontal="left"/>
      <protection locked="0"/>
    </xf>
    <xf numFmtId="1" fontId="4" fillId="5" borderId="134" xfId="0" applyNumberFormat="1" applyFont="1" applyFill="1" applyBorder="1" applyAlignment="1" applyProtection="1">
      <alignment horizontal="right"/>
      <protection locked="0"/>
    </xf>
    <xf numFmtId="0" fontId="4" fillId="0" borderId="126" xfId="0" applyFont="1" applyBorder="1" applyAlignment="1">
      <alignment horizontal="center"/>
    </xf>
    <xf numFmtId="0" fontId="4" fillId="0" borderId="128" xfId="0" applyFont="1" applyBorder="1" applyAlignment="1">
      <alignment horizontal="center"/>
    </xf>
    <xf numFmtId="0" fontId="4" fillId="0" borderId="121" xfId="0" applyFont="1" applyBorder="1" applyAlignment="1">
      <alignment horizontal="center"/>
    </xf>
    <xf numFmtId="0" fontId="9" fillId="2" borderId="93" xfId="0" applyFont="1" applyFill="1" applyBorder="1" applyAlignment="1">
      <alignment horizontal="center"/>
    </xf>
    <xf numFmtId="0" fontId="6" fillId="2" borderId="120" xfId="0" applyFont="1" applyFill="1" applyBorder="1" applyAlignment="1">
      <alignment horizontal="center"/>
    </xf>
    <xf numFmtId="0" fontId="6" fillId="2" borderId="138" xfId="0" applyFont="1" applyFill="1" applyBorder="1"/>
    <xf numFmtId="0" fontId="5" fillId="2" borderId="138" xfId="0" applyFont="1" applyFill="1" applyBorder="1"/>
    <xf numFmtId="0" fontId="5" fillId="2" borderId="100" xfId="0" applyFont="1" applyFill="1" applyBorder="1"/>
    <xf numFmtId="0" fontId="4" fillId="0" borderId="86" xfId="0" applyFont="1" applyBorder="1" applyAlignment="1">
      <alignment horizontal="center"/>
    </xf>
    <xf numFmtId="0" fontId="4" fillId="0" borderId="87" xfId="0" applyFont="1" applyBorder="1" applyAlignment="1">
      <alignment horizontal="center"/>
    </xf>
    <xf numFmtId="0" fontId="4" fillId="0" borderId="139" xfId="0" applyFont="1" applyBorder="1" applyAlignment="1">
      <alignment horizontal="center"/>
    </xf>
    <xf numFmtId="0" fontId="4" fillId="0" borderId="140" xfId="0" applyFont="1" applyBorder="1" applyAlignment="1">
      <alignment horizontal="center"/>
    </xf>
    <xf numFmtId="0" fontId="4" fillId="0" borderId="89" xfId="0" applyFont="1" applyBorder="1" applyAlignment="1">
      <alignment horizontal="center"/>
    </xf>
    <xf numFmtId="0" fontId="34" fillId="0" borderId="0" xfId="0" applyFont="1"/>
    <xf numFmtId="0" fontId="1" fillId="16" borderId="94" xfId="0" applyFont="1" applyFill="1" applyBorder="1"/>
    <xf numFmtId="0" fontId="1" fillId="14" borderId="94" xfId="0" applyFont="1" applyFill="1" applyBorder="1"/>
    <xf numFmtId="0" fontId="1" fillId="14" borderId="97" xfId="0" applyFont="1" applyFill="1" applyBorder="1"/>
    <xf numFmtId="0" fontId="1" fillId="14" borderId="61" xfId="0" applyFont="1" applyFill="1" applyBorder="1"/>
    <xf numFmtId="0" fontId="1" fillId="14" borderId="99" xfId="0" applyFont="1" applyFill="1" applyBorder="1"/>
    <xf numFmtId="0" fontId="1" fillId="16" borderId="99" xfId="0" applyFont="1" applyFill="1" applyBorder="1"/>
    <xf numFmtId="0" fontId="1" fillId="14" borderId="106" xfId="0" applyFont="1" applyFill="1" applyBorder="1"/>
    <xf numFmtId="0" fontId="1" fillId="0" borderId="0" xfId="0" applyFont="1" applyAlignment="1">
      <alignment wrapText="1"/>
    </xf>
    <xf numFmtId="0" fontId="1" fillId="0" borderId="6" xfId="0" applyFont="1" applyBorder="1"/>
    <xf numFmtId="0" fontId="1" fillId="14" borderId="8" xfId="0" applyFont="1" applyFill="1" applyBorder="1"/>
    <xf numFmtId="0" fontId="1" fillId="14" borderId="50" xfId="0" applyFont="1" applyFill="1" applyBorder="1"/>
    <xf numFmtId="0" fontId="1" fillId="14" borderId="96" xfId="0" applyFont="1" applyFill="1" applyBorder="1"/>
    <xf numFmtId="0" fontId="1" fillId="0" borderId="2" xfId="0" applyFont="1" applyBorder="1"/>
    <xf numFmtId="0" fontId="1" fillId="0" borderId="3" xfId="0" applyFont="1" applyBorder="1"/>
    <xf numFmtId="0" fontId="1" fillId="0" borderId="7" xfId="0" applyFont="1" applyBorder="1"/>
    <xf numFmtId="0" fontId="1" fillId="0" borderId="1" xfId="0" applyFont="1" applyBorder="1"/>
    <xf numFmtId="0" fontId="1" fillId="0" borderId="5" xfId="0" applyFont="1" applyBorder="1"/>
    <xf numFmtId="0" fontId="1" fillId="0" borderId="8" xfId="0" applyFont="1" applyBorder="1"/>
    <xf numFmtId="0" fontId="18" fillId="0" borderId="117" xfId="0" applyFont="1" applyBorder="1"/>
    <xf numFmtId="0" fontId="18" fillId="0" borderId="138" xfId="0" applyFont="1" applyBorder="1"/>
    <xf numFmtId="0" fontId="1" fillId="0" borderId="138" xfId="0" applyFont="1" applyBorder="1"/>
    <xf numFmtId="0" fontId="1" fillId="0" borderId="100" xfId="0" applyFont="1" applyBorder="1"/>
    <xf numFmtId="0" fontId="1" fillId="0" borderId="118" xfId="0" applyFont="1" applyBorder="1"/>
    <xf numFmtId="0" fontId="1" fillId="0" borderId="120" xfId="0" applyFont="1" applyBorder="1"/>
    <xf numFmtId="0" fontId="1" fillId="0" borderId="147" xfId="0" applyFont="1" applyBorder="1"/>
    <xf numFmtId="0" fontId="1" fillId="16" borderId="123" xfId="0" applyFont="1" applyFill="1" applyBorder="1"/>
    <xf numFmtId="0" fontId="1" fillId="14" borderId="123" xfId="0" applyFont="1" applyFill="1" applyBorder="1"/>
    <xf numFmtId="0" fontId="1" fillId="16" borderId="124" xfId="0" applyFont="1" applyFill="1" applyBorder="1"/>
    <xf numFmtId="0" fontId="1" fillId="16" borderId="125" xfId="0" applyFont="1" applyFill="1" applyBorder="1"/>
    <xf numFmtId="0" fontId="1" fillId="16" borderId="126" xfId="0" applyFont="1" applyFill="1" applyBorder="1"/>
    <xf numFmtId="0" fontId="1" fillId="16" borderId="127" xfId="0" applyFont="1" applyFill="1" applyBorder="1"/>
    <xf numFmtId="0" fontId="1" fillId="16" borderId="128" xfId="0" applyFont="1" applyFill="1" applyBorder="1"/>
    <xf numFmtId="0" fontId="1" fillId="14" borderId="127" xfId="0" applyFont="1" applyFill="1" applyBorder="1"/>
    <xf numFmtId="0" fontId="1" fillId="14" borderId="128" xfId="0" applyFont="1" applyFill="1" applyBorder="1"/>
    <xf numFmtId="0" fontId="1" fillId="15" borderId="149" xfId="0" applyFont="1" applyFill="1" applyBorder="1"/>
    <xf numFmtId="0" fontId="1" fillId="14" borderId="150" xfId="0" applyFont="1" applyFill="1" applyBorder="1"/>
    <xf numFmtId="0" fontId="1" fillId="14" borderId="151" xfId="0" applyFont="1" applyFill="1" applyBorder="1"/>
    <xf numFmtId="0" fontId="1" fillId="14" borderId="152" xfId="0" applyFont="1" applyFill="1" applyBorder="1"/>
    <xf numFmtId="0" fontId="1" fillId="14" borderId="153" xfId="0" applyFont="1" applyFill="1" applyBorder="1"/>
    <xf numFmtId="0" fontId="1" fillId="14" borderId="154" xfId="0" applyFont="1" applyFill="1" applyBorder="1"/>
    <xf numFmtId="0" fontId="18" fillId="13" borderId="96" xfId="0" applyFont="1" applyFill="1" applyBorder="1" applyAlignment="1">
      <alignment horizontal="center" wrapText="1"/>
    </xf>
    <xf numFmtId="0" fontId="18" fillId="13" borderId="8" xfId="0" applyFont="1" applyFill="1" applyBorder="1" applyAlignment="1">
      <alignment horizontal="center" wrapText="1"/>
    </xf>
    <xf numFmtId="0" fontId="18" fillId="13" borderId="106" xfId="0" applyFont="1" applyFill="1" applyBorder="1" applyAlignment="1">
      <alignment horizontal="center" wrapText="1"/>
    </xf>
    <xf numFmtId="0" fontId="18" fillId="13" borderId="37" xfId="0" applyFont="1" applyFill="1" applyBorder="1" applyAlignment="1">
      <alignment horizontal="center" wrapText="1"/>
    </xf>
    <xf numFmtId="0" fontId="28" fillId="0" borderId="0" xfId="3" applyFont="1"/>
    <xf numFmtId="0" fontId="33" fillId="0" borderId="0" xfId="0" applyFont="1"/>
    <xf numFmtId="1" fontId="4" fillId="9" borderId="156" xfId="0" applyNumberFormat="1" applyFont="1" applyFill="1" applyBorder="1" applyAlignment="1">
      <alignment horizontal="right"/>
    </xf>
    <xf numFmtId="0" fontId="4" fillId="5" borderId="157" xfId="0" applyFont="1" applyFill="1" applyBorder="1" applyAlignment="1" applyProtection="1">
      <alignment horizontal="left"/>
      <protection locked="0"/>
    </xf>
    <xf numFmtId="0" fontId="4" fillId="5" borderId="158" xfId="0" applyFont="1" applyFill="1" applyBorder="1" applyAlignment="1" applyProtection="1">
      <alignment horizontal="left"/>
      <protection locked="0"/>
    </xf>
    <xf numFmtId="1" fontId="4" fillId="9" borderId="159" xfId="0" applyNumberFormat="1" applyFont="1" applyFill="1" applyBorder="1" applyAlignment="1">
      <alignment horizontal="right"/>
    </xf>
    <xf numFmtId="0" fontId="4" fillId="0" borderId="161" xfId="0" applyFont="1" applyBorder="1" applyAlignment="1">
      <alignment wrapText="1"/>
    </xf>
    <xf numFmtId="0" fontId="4" fillId="0" borderId="161" xfId="0" applyFont="1" applyBorder="1" applyAlignment="1">
      <alignment horizontal="center"/>
    </xf>
    <xf numFmtId="0" fontId="4" fillId="0" borderId="85" xfId="0" applyFont="1" applyBorder="1" applyAlignment="1">
      <alignment horizontal="center"/>
    </xf>
    <xf numFmtId="0" fontId="4" fillId="0" borderId="140" xfId="0" applyFont="1" applyBorder="1" applyAlignment="1">
      <alignment wrapText="1"/>
    </xf>
    <xf numFmtId="0" fontId="4" fillId="0" borderId="162" xfId="0" applyFont="1" applyBorder="1" applyAlignment="1">
      <alignment horizontal="center"/>
    </xf>
    <xf numFmtId="0" fontId="4" fillId="0" borderId="163" xfId="0" applyFont="1" applyBorder="1" applyAlignment="1">
      <alignment horizontal="center"/>
    </xf>
    <xf numFmtId="0" fontId="37" fillId="0" borderId="31" xfId="0" applyFont="1" applyBorder="1"/>
    <xf numFmtId="0" fontId="1" fillId="2" borderId="165" xfId="0" applyFont="1" applyFill="1" applyBorder="1" applyAlignment="1">
      <alignment horizontal="center"/>
    </xf>
    <xf numFmtId="0" fontId="10" fillId="2" borderId="166" xfId="0" applyFont="1" applyFill="1" applyBorder="1"/>
    <xf numFmtId="0" fontId="0" fillId="2" borderId="167" xfId="0" applyFill="1" applyBorder="1" applyAlignment="1">
      <alignment horizontal="center"/>
    </xf>
    <xf numFmtId="0" fontId="0" fillId="2" borderId="168" xfId="0" applyFill="1" applyBorder="1" applyAlignment="1">
      <alignment horizontal="center"/>
    </xf>
    <xf numFmtId="0" fontId="4" fillId="4" borderId="169" xfId="0" applyFont="1" applyFill="1" applyBorder="1" applyAlignment="1">
      <alignment horizontal="center"/>
    </xf>
    <xf numFmtId="0" fontId="4" fillId="0" borderId="170" xfId="0" applyFont="1" applyBorder="1" applyAlignment="1">
      <alignment horizontal="center"/>
    </xf>
    <xf numFmtId="0" fontId="4" fillId="4" borderId="88" xfId="0" applyFont="1" applyFill="1" applyBorder="1" applyAlignment="1">
      <alignment horizontal="center"/>
    </xf>
    <xf numFmtId="0" fontId="4" fillId="0" borderId="140" xfId="0" applyFont="1" applyBorder="1"/>
    <xf numFmtId="0" fontId="0" fillId="2" borderId="167" xfId="0" applyFill="1" applyBorder="1"/>
    <xf numFmtId="0" fontId="0" fillId="2" borderId="168" xfId="0" applyFill="1" applyBorder="1"/>
    <xf numFmtId="0" fontId="4" fillId="4" borderId="170" xfId="0" applyFont="1" applyFill="1" applyBorder="1" applyAlignment="1">
      <alignment horizontal="center"/>
    </xf>
    <xf numFmtId="0" fontId="4" fillId="4" borderId="87" xfId="0" applyFont="1" applyFill="1" applyBorder="1" applyAlignment="1">
      <alignment horizontal="center"/>
    </xf>
    <xf numFmtId="0" fontId="1" fillId="2" borderId="171" xfId="0" applyFont="1" applyFill="1" applyBorder="1" applyAlignment="1">
      <alignment horizontal="center"/>
    </xf>
    <xf numFmtId="0" fontId="0" fillId="2" borderId="145" xfId="0" applyFill="1" applyBorder="1" applyAlignment="1">
      <alignment horizontal="center"/>
    </xf>
    <xf numFmtId="0" fontId="4" fillId="4" borderId="172" xfId="0" applyFont="1" applyFill="1" applyBorder="1" applyAlignment="1">
      <alignment horizontal="center"/>
    </xf>
    <xf numFmtId="1" fontId="4" fillId="8" borderId="54" xfId="0" applyNumberFormat="1" applyFont="1" applyFill="1" applyBorder="1" applyAlignment="1">
      <alignment horizontal="right"/>
    </xf>
    <xf numFmtId="1" fontId="4" fillId="8" borderId="173" xfId="0" applyNumberFormat="1" applyFont="1" applyFill="1" applyBorder="1" applyAlignment="1">
      <alignment horizontal="right"/>
    </xf>
    <xf numFmtId="3" fontId="4" fillId="3" borderId="61" xfId="7" applyNumberFormat="1" applyFont="1" applyFill="1" applyBorder="1" applyAlignment="1" applyProtection="1">
      <alignment horizontal="right"/>
      <protection locked="0"/>
    </xf>
    <xf numFmtId="0" fontId="38" fillId="0" borderId="0" xfId="0" applyFont="1"/>
    <xf numFmtId="0" fontId="4" fillId="0" borderId="123" xfId="3" applyFont="1" applyBorder="1" applyAlignment="1">
      <alignment horizontal="center"/>
    </xf>
    <xf numFmtId="0" fontId="4" fillId="0" borderId="123" xfId="3" applyFont="1" applyBorder="1" applyAlignment="1">
      <alignment wrapText="1"/>
    </xf>
    <xf numFmtId="0" fontId="4" fillId="0" borderId="128" xfId="3" applyFont="1" applyBorder="1" applyAlignment="1">
      <alignment horizontal="center"/>
    </xf>
    <xf numFmtId="0" fontId="4" fillId="0" borderId="130" xfId="3" applyFont="1" applyBorder="1" applyAlignment="1">
      <alignment wrapText="1"/>
    </xf>
    <xf numFmtId="0" fontId="4" fillId="0" borderId="130" xfId="3" applyFont="1" applyBorder="1" applyAlignment="1">
      <alignment horizontal="center"/>
    </xf>
    <xf numFmtId="0" fontId="4" fillId="0" borderId="121" xfId="3" applyFont="1" applyBorder="1" applyAlignment="1">
      <alignment horizontal="center"/>
    </xf>
    <xf numFmtId="0" fontId="4" fillId="0" borderId="161" xfId="3" applyFont="1" applyBorder="1" applyAlignment="1">
      <alignment wrapText="1"/>
    </xf>
    <xf numFmtId="0" fontId="4" fillId="0" borderId="162" xfId="3" applyFont="1" applyBorder="1" applyAlignment="1">
      <alignment horizontal="center"/>
    </xf>
    <xf numFmtId="0" fontId="4" fillId="0" borderId="163" xfId="3" applyFont="1" applyBorder="1" applyAlignment="1">
      <alignment horizontal="center"/>
    </xf>
    <xf numFmtId="0" fontId="4" fillId="0" borderId="139" xfId="3" applyFont="1" applyBorder="1" applyAlignment="1">
      <alignment horizontal="center"/>
    </xf>
    <xf numFmtId="0" fontId="4" fillId="0" borderId="140" xfId="3" applyFont="1" applyBorder="1" applyAlignment="1">
      <alignment wrapText="1"/>
    </xf>
    <xf numFmtId="0" fontId="4" fillId="0" borderId="140" xfId="3" applyFont="1" applyBorder="1" applyAlignment="1">
      <alignment horizontal="center"/>
    </xf>
    <xf numFmtId="0" fontId="4" fillId="0" borderId="89" xfId="3" applyFont="1" applyBorder="1" applyAlignment="1">
      <alignment horizontal="center"/>
    </xf>
    <xf numFmtId="0" fontId="4" fillId="0" borderId="161" xfId="3" applyFont="1" applyBorder="1" applyAlignment="1">
      <alignment horizontal="center"/>
    </xf>
    <xf numFmtId="0" fontId="4" fillId="0" borderId="85" xfId="3" applyFont="1" applyBorder="1" applyAlignment="1">
      <alignment horizontal="center"/>
    </xf>
    <xf numFmtId="0" fontId="4" fillId="0" borderId="87" xfId="3" applyFont="1" applyBorder="1" applyAlignment="1">
      <alignment horizontal="center"/>
    </xf>
    <xf numFmtId="0" fontId="4" fillId="0" borderId="174" xfId="3" applyFont="1" applyBorder="1" applyAlignment="1">
      <alignment wrapText="1"/>
    </xf>
    <xf numFmtId="0" fontId="4" fillId="0" borderId="43" xfId="3" applyFont="1" applyBorder="1" applyAlignment="1">
      <alignment wrapText="1"/>
    </xf>
    <xf numFmtId="1" fontId="4" fillId="3" borderId="88" xfId="0" applyNumberFormat="1" applyFont="1" applyFill="1" applyBorder="1" applyAlignment="1" applyProtection="1">
      <alignment horizontal="right"/>
      <protection locked="0"/>
    </xf>
    <xf numFmtId="0" fontId="4" fillId="3" borderId="89" xfId="0" applyFont="1" applyFill="1" applyBorder="1" applyAlignment="1" applyProtection="1">
      <alignment horizontal="left"/>
      <protection locked="0"/>
    </xf>
    <xf numFmtId="0" fontId="37" fillId="0" borderId="41" xfId="0" applyFont="1" applyBorder="1" applyAlignment="1">
      <alignment horizontal="center" vertical="center"/>
    </xf>
    <xf numFmtId="0" fontId="37" fillId="0" borderId="40" xfId="0" applyFont="1" applyBorder="1" applyAlignment="1">
      <alignment horizontal="center" vertical="center"/>
    </xf>
    <xf numFmtId="0" fontId="4" fillId="0" borderId="84" xfId="0" applyFont="1" applyBorder="1" applyAlignment="1">
      <alignment horizontal="center"/>
    </xf>
    <xf numFmtId="0" fontId="4" fillId="0" borderId="161" xfId="0" applyFont="1" applyBorder="1"/>
    <xf numFmtId="0" fontId="4" fillId="0" borderId="88" xfId="0" applyFont="1" applyBorder="1" applyAlignment="1">
      <alignment horizontal="center"/>
    </xf>
    <xf numFmtId="0" fontId="17" fillId="0" borderId="161" xfId="0" applyFont="1" applyBorder="1"/>
    <xf numFmtId="0" fontId="17" fillId="0" borderId="140" xfId="0" applyFont="1" applyBorder="1"/>
    <xf numFmtId="0" fontId="6" fillId="2" borderId="122" xfId="0" applyFont="1" applyFill="1" applyBorder="1" applyAlignment="1">
      <alignment wrapText="1"/>
    </xf>
    <xf numFmtId="0" fontId="4" fillId="0" borderId="124" xfId="0" applyFont="1" applyBorder="1" applyAlignment="1">
      <alignment horizontal="center"/>
    </xf>
    <xf numFmtId="0" fontId="4" fillId="0" borderId="127" xfId="0" applyFont="1" applyBorder="1" applyAlignment="1">
      <alignment horizontal="center"/>
    </xf>
    <xf numFmtId="0" fontId="4" fillId="0" borderId="129" xfId="0" applyFont="1" applyBorder="1" applyAlignment="1">
      <alignment horizontal="center"/>
    </xf>
    <xf numFmtId="0" fontId="4" fillId="0" borderId="123" xfId="0" applyFont="1" applyBorder="1" applyAlignment="1">
      <alignment horizontal="left"/>
    </xf>
    <xf numFmtId="0" fontId="5" fillId="2" borderId="38" xfId="0" applyFont="1" applyFill="1" applyBorder="1" applyAlignment="1">
      <alignment horizontal="center"/>
    </xf>
    <xf numFmtId="0" fontId="4" fillId="14" borderId="86" xfId="0" applyFont="1" applyFill="1" applyBorder="1"/>
    <xf numFmtId="0" fontId="4" fillId="14" borderId="175" xfId="0" applyFont="1" applyFill="1" applyBorder="1"/>
    <xf numFmtId="0" fontId="4" fillId="15" borderId="86" xfId="0" applyFont="1" applyFill="1" applyBorder="1"/>
    <xf numFmtId="169" fontId="4" fillId="14" borderId="88" xfId="0" applyNumberFormat="1" applyFont="1" applyFill="1" applyBorder="1"/>
    <xf numFmtId="0" fontId="4" fillId="14" borderId="176" xfId="0" applyFont="1" applyFill="1" applyBorder="1"/>
    <xf numFmtId="3" fontId="4" fillId="3" borderId="160" xfId="7" applyNumberFormat="1" applyFont="1" applyFill="1" applyBorder="1" applyAlignment="1" applyProtection="1">
      <alignment horizontal="right"/>
      <protection locked="0"/>
    </xf>
    <xf numFmtId="0" fontId="5" fillId="2" borderId="117" xfId="0" applyFont="1" applyFill="1" applyBorder="1" applyAlignment="1">
      <alignment horizontal="center"/>
    </xf>
    <xf numFmtId="0" fontId="4" fillId="0" borderId="177" xfId="0" applyFont="1" applyBorder="1" applyAlignment="1">
      <alignment horizontal="center"/>
    </xf>
    <xf numFmtId="0" fontId="4" fillId="0" borderId="176" xfId="0" applyFont="1" applyBorder="1" applyAlignment="1">
      <alignment horizontal="center"/>
    </xf>
    <xf numFmtId="0" fontId="5" fillId="2" borderId="160" xfId="0" applyFont="1" applyFill="1" applyBorder="1" applyAlignment="1">
      <alignment horizontal="center"/>
    </xf>
    <xf numFmtId="0" fontId="4" fillId="0" borderId="152" xfId="0" applyFont="1" applyBorder="1" applyAlignment="1">
      <alignment horizontal="center"/>
    </xf>
    <xf numFmtId="0" fontId="4" fillId="0" borderId="153" xfId="0" applyFont="1" applyBorder="1"/>
    <xf numFmtId="0" fontId="4" fillId="0" borderId="153" xfId="0" applyFont="1" applyBorder="1" applyAlignment="1">
      <alignment horizontal="center"/>
    </xf>
    <xf numFmtId="0" fontId="4" fillId="0" borderId="154" xfId="0" applyFont="1" applyBorder="1" applyAlignment="1">
      <alignment horizontal="center"/>
    </xf>
    <xf numFmtId="0" fontId="4" fillId="0" borderId="178" xfId="0" applyFont="1" applyBorder="1" applyAlignment="1">
      <alignment horizontal="center"/>
    </xf>
    <xf numFmtId="0" fontId="4" fillId="0" borderId="179" xfId="0" applyFont="1" applyBorder="1"/>
    <xf numFmtId="0" fontId="4" fillId="0" borderId="179" xfId="0" applyFont="1" applyBorder="1" applyAlignment="1">
      <alignment horizontal="center"/>
    </xf>
    <xf numFmtId="0" fontId="4" fillId="0" borderId="180" xfId="0" applyFont="1" applyBorder="1" applyAlignment="1">
      <alignment horizontal="center"/>
    </xf>
    <xf numFmtId="0" fontId="17" fillId="0" borderId="123" xfId="0" applyFont="1" applyBorder="1" applyAlignment="1">
      <alignment horizontal="center"/>
    </xf>
    <xf numFmtId="0" fontId="4" fillId="0" borderId="95" xfId="0" applyFont="1" applyBorder="1"/>
    <xf numFmtId="0" fontId="4" fillId="0" borderId="113" xfId="0" applyFont="1" applyBorder="1"/>
    <xf numFmtId="0" fontId="5" fillId="2" borderId="181" xfId="0" applyFont="1" applyFill="1" applyBorder="1" applyAlignment="1">
      <alignment horizontal="center"/>
    </xf>
    <xf numFmtId="0" fontId="17" fillId="0" borderId="179" xfId="0" applyFont="1" applyBorder="1" applyAlignment="1">
      <alignment horizontal="center"/>
    </xf>
    <xf numFmtId="0" fontId="17" fillId="0" borderId="130" xfId="0" applyFont="1" applyBorder="1" applyAlignment="1">
      <alignment horizontal="center"/>
    </xf>
    <xf numFmtId="0" fontId="4" fillId="0" borderId="185" xfId="0" applyFont="1" applyBorder="1"/>
    <xf numFmtId="0" fontId="4" fillId="0" borderId="186" xfId="0" applyFont="1" applyBorder="1" applyAlignment="1">
      <alignment horizontal="center"/>
    </xf>
    <xf numFmtId="0" fontId="4" fillId="0" borderId="43" xfId="0" applyFont="1" applyBorder="1" applyAlignment="1">
      <alignment wrapText="1"/>
    </xf>
    <xf numFmtId="0" fontId="18" fillId="13" borderId="133" xfId="0" applyFont="1" applyFill="1" applyBorder="1" applyAlignment="1">
      <alignment horizontal="center"/>
    </xf>
    <xf numFmtId="0" fontId="18" fillId="13" borderId="0" xfId="0" applyFont="1" applyFill="1"/>
    <xf numFmtId="1" fontId="4" fillId="9" borderId="131" xfId="0" applyNumberFormat="1" applyFont="1" applyFill="1" applyBorder="1" applyAlignment="1">
      <alignment horizontal="right"/>
    </xf>
    <xf numFmtId="0" fontId="18" fillId="13" borderId="67" xfId="0" applyFont="1" applyFill="1" applyBorder="1" applyAlignment="1">
      <alignment horizontal="center" wrapText="1"/>
    </xf>
    <xf numFmtId="0" fontId="18" fillId="13" borderId="99" xfId="0" applyFont="1" applyFill="1" applyBorder="1" applyAlignment="1">
      <alignment horizontal="center" wrapText="1"/>
    </xf>
    <xf numFmtId="0" fontId="18" fillId="13" borderId="5" xfId="0" applyFont="1" applyFill="1" applyBorder="1" applyAlignment="1">
      <alignment horizontal="center" wrapText="1"/>
    </xf>
    <xf numFmtId="0" fontId="18" fillId="13" borderId="118" xfId="0" applyFont="1" applyFill="1" applyBorder="1"/>
    <xf numFmtId="0" fontId="18" fillId="13" borderId="119" xfId="0" applyFont="1" applyFill="1" applyBorder="1"/>
    <xf numFmtId="0" fontId="1" fillId="0" borderId="123" xfId="0" applyFont="1" applyBorder="1" applyAlignment="1">
      <alignment horizontal="center"/>
    </xf>
    <xf numFmtId="0" fontId="18" fillId="13" borderId="133" xfId="0" applyFont="1" applyFill="1" applyBorder="1"/>
    <xf numFmtId="0" fontId="18" fillId="13" borderId="131" xfId="0" applyFont="1" applyFill="1" applyBorder="1"/>
    <xf numFmtId="0" fontId="18" fillId="13" borderId="132" xfId="0" applyFont="1" applyFill="1" applyBorder="1"/>
    <xf numFmtId="0" fontId="18" fillId="13" borderId="117" xfId="0" applyFont="1" applyFill="1" applyBorder="1"/>
    <xf numFmtId="0" fontId="18" fillId="13" borderId="138" xfId="0" applyFont="1" applyFill="1" applyBorder="1"/>
    <xf numFmtId="0" fontId="18" fillId="13" borderId="100" xfId="0" applyFont="1" applyFill="1" applyBorder="1"/>
    <xf numFmtId="0" fontId="1" fillId="0" borderId="125" xfId="0" applyFont="1" applyBorder="1" applyAlignment="1">
      <alignment horizontal="center"/>
    </xf>
    <xf numFmtId="0" fontId="1" fillId="0" borderId="153" xfId="0" applyFont="1" applyBorder="1" applyAlignment="1">
      <alignment horizontal="center"/>
    </xf>
    <xf numFmtId="0" fontId="1" fillId="0" borderId="150" xfId="0" applyFont="1" applyBorder="1" applyAlignment="1">
      <alignment horizontal="center"/>
    </xf>
    <xf numFmtId="0" fontId="1" fillId="0" borderId="126" xfId="0" applyFont="1" applyBorder="1" applyAlignment="1">
      <alignment horizontal="center"/>
    </xf>
    <xf numFmtId="0" fontId="1" fillId="0" borderId="128" xfId="0" applyFont="1" applyBorder="1" applyAlignment="1">
      <alignment horizontal="center"/>
    </xf>
    <xf numFmtId="0" fontId="1" fillId="0" borderId="154" xfId="0" applyFont="1" applyBorder="1" applyAlignment="1">
      <alignment horizontal="center"/>
    </xf>
    <xf numFmtId="0" fontId="1" fillId="0" borderId="151" xfId="0" applyFont="1" applyBorder="1" applyAlignment="1">
      <alignment horizontal="center"/>
    </xf>
    <xf numFmtId="0" fontId="1" fillId="0" borderId="130" xfId="0" applyFont="1" applyBorder="1" applyAlignment="1">
      <alignment horizontal="center" wrapText="1"/>
    </xf>
    <xf numFmtId="0" fontId="1" fillId="0" borderId="121" xfId="0" applyFont="1" applyBorder="1" applyAlignment="1">
      <alignment horizontal="center" wrapText="1"/>
    </xf>
    <xf numFmtId="0" fontId="1" fillId="0" borderId="125" xfId="0" applyFont="1" applyBorder="1" applyAlignment="1">
      <alignment horizontal="center" wrapText="1"/>
    </xf>
    <xf numFmtId="0" fontId="1" fillId="0" borderId="126" xfId="0" applyFont="1" applyBorder="1" applyAlignment="1">
      <alignment horizontal="center" wrapText="1"/>
    </xf>
    <xf numFmtId="0" fontId="1" fillId="0" borderId="123" xfId="0" applyFont="1" applyBorder="1" applyAlignment="1">
      <alignment horizontal="center" wrapText="1"/>
    </xf>
    <xf numFmtId="0" fontId="1" fillId="0" borderId="128" xfId="0" applyFont="1" applyBorder="1" applyAlignment="1">
      <alignment horizontal="center" wrapText="1"/>
    </xf>
    <xf numFmtId="0" fontId="18" fillId="13" borderId="160" xfId="0" applyFont="1" applyFill="1" applyBorder="1" applyAlignment="1">
      <alignment horizontal="center"/>
    </xf>
    <xf numFmtId="0" fontId="18" fillId="13" borderId="189" xfId="0" applyFont="1" applyFill="1" applyBorder="1" applyAlignment="1">
      <alignment horizontal="center"/>
    </xf>
    <xf numFmtId="0" fontId="18" fillId="13" borderId="106" xfId="0" applyFont="1" applyFill="1" applyBorder="1" applyAlignment="1">
      <alignment horizontal="center"/>
    </xf>
    <xf numFmtId="0" fontId="18" fillId="13" borderId="39" xfId="0" applyFont="1" applyFill="1" applyBorder="1" applyAlignment="1">
      <alignment horizontal="center" wrapText="1"/>
    </xf>
    <xf numFmtId="0" fontId="1" fillId="0" borderId="182" xfId="0" applyFont="1" applyBorder="1"/>
    <xf numFmtId="0" fontId="35" fillId="0" borderId="183" xfId="0" applyFont="1" applyBorder="1"/>
    <xf numFmtId="0" fontId="1" fillId="0" borderId="183" xfId="0" applyFont="1" applyBorder="1"/>
    <xf numFmtId="0" fontId="1" fillId="0" borderId="191" xfId="0" applyFont="1" applyBorder="1"/>
    <xf numFmtId="0" fontId="1" fillId="0" borderId="192" xfId="0" applyFont="1" applyBorder="1"/>
    <xf numFmtId="0" fontId="1" fillId="0" borderId="184" xfId="0" applyFont="1" applyBorder="1" applyAlignment="1">
      <alignment wrapText="1"/>
    </xf>
    <xf numFmtId="0" fontId="1" fillId="0" borderId="182" xfId="0" applyFont="1" applyBorder="1" applyAlignment="1">
      <alignment wrapText="1"/>
    </xf>
    <xf numFmtId="0" fontId="1" fillId="0" borderId="183" xfId="0" applyFont="1" applyBorder="1" applyAlignment="1">
      <alignment wrapText="1"/>
    </xf>
    <xf numFmtId="0" fontId="39" fillId="0" borderId="0" xfId="0" applyFont="1"/>
    <xf numFmtId="0" fontId="0" fillId="0" borderId="193" xfId="0" applyBorder="1" applyAlignment="1">
      <alignment horizontal="center"/>
    </xf>
    <xf numFmtId="0" fontId="0" fillId="0" borderId="194" xfId="0" applyBorder="1" applyAlignment="1">
      <alignment horizontal="center"/>
    </xf>
    <xf numFmtId="0" fontId="0" fillId="0" borderId="195" xfId="0" applyBorder="1" applyAlignment="1">
      <alignment horizontal="center"/>
    </xf>
    <xf numFmtId="0" fontId="0" fillId="0" borderId="0" xfId="0" applyAlignment="1">
      <alignment horizontal="center" wrapText="1"/>
    </xf>
    <xf numFmtId="0" fontId="0" fillId="0" borderId="188" xfId="0" applyBorder="1" applyAlignment="1">
      <alignment horizontal="center"/>
    </xf>
    <xf numFmtId="0" fontId="1" fillId="0" borderId="192" xfId="0" applyFont="1" applyBorder="1" applyAlignment="1">
      <alignment wrapText="1"/>
    </xf>
    <xf numFmtId="0" fontId="18" fillId="13" borderId="160" xfId="0" applyFont="1" applyFill="1" applyBorder="1" applyAlignment="1">
      <alignment horizontal="center" wrapText="1"/>
    </xf>
    <xf numFmtId="0" fontId="18" fillId="13" borderId="133" xfId="0" applyFont="1" applyFill="1" applyBorder="1" applyAlignment="1">
      <alignment horizontal="center" wrapText="1"/>
    </xf>
    <xf numFmtId="0" fontId="40" fillId="2" borderId="149" xfId="3" applyFont="1" applyFill="1" applyBorder="1" applyAlignment="1">
      <alignment horizontal="left" vertical="center" wrapText="1"/>
    </xf>
    <xf numFmtId="0" fontId="40" fillId="2" borderId="150" xfId="3" applyFont="1" applyFill="1" applyBorder="1" applyAlignment="1">
      <alignment horizontal="left" vertical="center"/>
    </xf>
    <xf numFmtId="0" fontId="40" fillId="2" borderId="150" xfId="3" applyFont="1" applyFill="1" applyBorder="1" applyAlignment="1">
      <alignment horizontal="center" vertical="center"/>
    </xf>
    <xf numFmtId="0" fontId="40" fillId="2" borderId="151" xfId="3" applyFont="1" applyFill="1" applyBorder="1" applyAlignment="1">
      <alignment horizontal="center" vertical="center"/>
    </xf>
    <xf numFmtId="165" fontId="4" fillId="5" borderId="86" xfId="0" applyNumberFormat="1" applyFont="1" applyFill="1" applyBorder="1" applyAlignment="1" applyProtection="1">
      <alignment horizontal="right"/>
      <protection locked="0"/>
    </xf>
    <xf numFmtId="164" fontId="4" fillId="7" borderId="86" xfId="0" applyNumberFormat="1" applyFont="1" applyFill="1" applyBorder="1" applyAlignment="1">
      <alignment horizontal="right"/>
    </xf>
    <xf numFmtId="165" fontId="4" fillId="5" borderId="88" xfId="0" applyNumberFormat="1" applyFont="1" applyFill="1" applyBorder="1" applyAlignment="1" applyProtection="1">
      <alignment horizontal="right"/>
      <protection locked="0"/>
    </xf>
    <xf numFmtId="0" fontId="4" fillId="5" borderId="89" xfId="0" applyFont="1" applyFill="1" applyBorder="1" applyAlignment="1" applyProtection="1">
      <alignment horizontal="left"/>
      <protection locked="0"/>
    </xf>
    <xf numFmtId="0" fontId="1" fillId="0" borderId="140" xfId="0" applyFont="1" applyBorder="1" applyAlignment="1">
      <alignment vertical="center"/>
    </xf>
    <xf numFmtId="0" fontId="5" fillId="2" borderId="1" xfId="0" applyFont="1" applyFill="1" applyBorder="1" applyAlignment="1">
      <alignment horizontal="center" vertical="center"/>
    </xf>
    <xf numFmtId="0" fontId="18" fillId="0" borderId="0" xfId="3" applyFont="1"/>
    <xf numFmtId="0" fontId="34" fillId="0" borderId="0" xfId="3" applyFont="1"/>
    <xf numFmtId="0" fontId="18" fillId="0" borderId="0" xfId="3" applyFont="1" applyAlignment="1">
      <alignment horizontal="center" vertical="top"/>
    </xf>
    <xf numFmtId="0" fontId="1" fillId="0" borderId="0" xfId="3" applyAlignment="1">
      <alignment vertical="top"/>
    </xf>
    <xf numFmtId="0" fontId="18" fillId="0" borderId="0" xfId="3" applyFont="1" applyAlignment="1">
      <alignment horizontal="center"/>
    </xf>
    <xf numFmtId="0" fontId="34" fillId="0" borderId="0" xfId="3" quotePrefix="1" applyFont="1" applyAlignment="1">
      <alignment horizontal="left"/>
    </xf>
    <xf numFmtId="0" fontId="41" fillId="0" borderId="0" xfId="3" applyFont="1"/>
    <xf numFmtId="0" fontId="42" fillId="0" borderId="0" xfId="3" applyFont="1" applyAlignment="1">
      <alignment horizontal="left"/>
    </xf>
    <xf numFmtId="0" fontId="1" fillId="0" borderId="0" xfId="3" applyAlignment="1">
      <alignment horizontal="left"/>
    </xf>
    <xf numFmtId="0" fontId="18" fillId="0" borderId="35" xfId="3" applyFont="1" applyBorder="1" applyAlignment="1">
      <alignment horizontal="center" vertical="top"/>
    </xf>
    <xf numFmtId="0" fontId="18" fillId="0" borderId="101" xfId="3" applyFont="1" applyBorder="1" applyAlignment="1">
      <alignment horizontal="center"/>
    </xf>
    <xf numFmtId="0" fontId="18" fillId="0" borderId="37" xfId="3" applyFont="1" applyBorder="1" applyAlignment="1">
      <alignment horizontal="center"/>
    </xf>
    <xf numFmtId="0" fontId="18" fillId="0" borderId="101" xfId="3" applyFont="1" applyBorder="1" applyAlignment="1">
      <alignment horizontal="center" vertical="top"/>
    </xf>
    <xf numFmtId="0" fontId="18" fillId="2" borderId="1" xfId="3" applyFont="1" applyFill="1" applyBorder="1" applyAlignment="1">
      <alignment horizontal="center"/>
    </xf>
    <xf numFmtId="0" fontId="42" fillId="2" borderId="3" xfId="3" applyFont="1" applyFill="1" applyBorder="1"/>
    <xf numFmtId="0" fontId="1" fillId="2" borderId="4" xfId="3" applyFill="1" applyBorder="1" applyAlignment="1">
      <alignment horizontal="center" vertical="center"/>
    </xf>
    <xf numFmtId="0" fontId="1" fillId="2" borderId="112" xfId="3" applyFill="1" applyBorder="1" applyAlignment="1">
      <alignment horizontal="center" vertical="center" wrapText="1"/>
    </xf>
    <xf numFmtId="0" fontId="1" fillId="0" borderId="0" xfId="3" applyAlignment="1">
      <alignment horizontal="center"/>
    </xf>
    <xf numFmtId="0" fontId="1" fillId="0" borderId="23" xfId="3" applyBorder="1" applyAlignment="1">
      <alignment horizontal="center"/>
    </xf>
    <xf numFmtId="0" fontId="1" fillId="0" borderId="27" xfId="3" applyBorder="1" applyAlignment="1">
      <alignment vertical="top"/>
    </xf>
    <xf numFmtId="0" fontId="1" fillId="3" borderId="27" xfId="3" applyFill="1" applyBorder="1" applyAlignment="1" applyProtection="1">
      <alignment horizontal="center" vertical="center"/>
      <protection locked="0"/>
    </xf>
    <xf numFmtId="0" fontId="1" fillId="6" borderId="28" xfId="3" applyFill="1" applyBorder="1" applyAlignment="1">
      <alignment horizontal="center" vertical="center"/>
    </xf>
    <xf numFmtId="0" fontId="1" fillId="0" borderId="24" xfId="3" applyBorder="1" applyAlignment="1">
      <alignment horizontal="center"/>
    </xf>
    <xf numFmtId="0" fontId="1" fillId="0" borderId="29" xfId="3" applyBorder="1" applyAlignment="1">
      <alignment vertical="top"/>
    </xf>
    <xf numFmtId="0" fontId="1" fillId="3" borderId="29" xfId="3" applyFill="1" applyBorder="1" applyAlignment="1" applyProtection="1">
      <alignment horizontal="center" vertical="center"/>
      <protection locked="0"/>
    </xf>
    <xf numFmtId="0" fontId="1" fillId="6" borderId="30" xfId="3" applyFill="1" applyBorder="1" applyAlignment="1">
      <alignment horizontal="center" vertical="center"/>
    </xf>
    <xf numFmtId="0" fontId="1" fillId="0" borderId="24" xfId="3" applyBorder="1" applyAlignment="1">
      <alignment horizontal="center" vertical="top"/>
    </xf>
    <xf numFmtId="0" fontId="1" fillId="0" borderId="197" xfId="3" applyBorder="1" applyAlignment="1">
      <alignment horizontal="center"/>
    </xf>
    <xf numFmtId="0" fontId="1" fillId="0" borderId="198" xfId="3" applyBorder="1" applyAlignment="1">
      <alignment vertical="top"/>
    </xf>
    <xf numFmtId="0" fontId="1" fillId="3" borderId="198" xfId="3" applyFill="1" applyBorder="1" applyAlignment="1" applyProtection="1">
      <alignment horizontal="center" vertical="center"/>
      <protection locked="0"/>
    </xf>
    <xf numFmtId="0" fontId="1" fillId="6" borderId="199" xfId="3" applyFill="1" applyBorder="1" applyAlignment="1">
      <alignment horizontal="center" vertical="center"/>
    </xf>
    <xf numFmtId="0" fontId="1" fillId="0" borderId="50" xfId="3" applyBorder="1" applyAlignment="1">
      <alignment horizontal="center"/>
    </xf>
    <xf numFmtId="0" fontId="35" fillId="0" borderId="55" xfId="3" applyFont="1" applyBorder="1" applyAlignment="1">
      <alignment vertical="top" wrapText="1"/>
    </xf>
    <xf numFmtId="0" fontId="1" fillId="3" borderId="55" xfId="3" applyFill="1" applyBorder="1" applyAlignment="1" applyProtection="1">
      <alignment horizontal="center" vertical="center"/>
      <protection locked="0"/>
    </xf>
    <xf numFmtId="0" fontId="1" fillId="6" borderId="56" xfId="3" applyFill="1" applyBorder="1" applyAlignment="1">
      <alignment horizontal="center" vertical="center"/>
    </xf>
    <xf numFmtId="0" fontId="18" fillId="2" borderId="35" xfId="3" applyFont="1" applyFill="1" applyBorder="1" applyAlignment="1">
      <alignment horizontal="center"/>
    </xf>
    <xf numFmtId="0" fontId="42" fillId="2" borderId="37" xfId="3" applyFont="1" applyFill="1" applyBorder="1"/>
    <xf numFmtId="0" fontId="1" fillId="2" borderId="35" xfId="3" applyFill="1" applyBorder="1" applyAlignment="1">
      <alignment horizontal="center" vertical="center"/>
    </xf>
    <xf numFmtId="0" fontId="1" fillId="2" borderId="101" xfId="3" applyFill="1" applyBorder="1" applyAlignment="1">
      <alignment horizontal="center" vertical="center" wrapText="1"/>
    </xf>
    <xf numFmtId="0" fontId="1" fillId="0" borderId="43" xfId="3" applyBorder="1" applyAlignment="1">
      <alignment vertical="top"/>
    </xf>
    <xf numFmtId="0" fontId="1" fillId="3" borderId="43" xfId="3" applyFill="1" applyBorder="1" applyAlignment="1" applyProtection="1">
      <alignment horizontal="center" vertical="center"/>
      <protection locked="0"/>
    </xf>
    <xf numFmtId="0" fontId="1" fillId="6" borderId="69" xfId="3" applyFill="1" applyBorder="1" applyAlignment="1">
      <alignment horizontal="center" vertical="center"/>
    </xf>
    <xf numFmtId="0" fontId="1" fillId="0" borderId="35" xfId="3" applyBorder="1" applyAlignment="1">
      <alignment vertical="top" wrapText="1"/>
    </xf>
    <xf numFmtId="0" fontId="1" fillId="6" borderId="39" xfId="3" applyFill="1" applyBorder="1" applyAlignment="1">
      <alignment horizontal="center" vertical="center"/>
    </xf>
    <xf numFmtId="0" fontId="35" fillId="0" borderId="35" xfId="3" applyFont="1" applyBorder="1" applyAlignment="1">
      <alignment vertical="top" wrapText="1"/>
    </xf>
    <xf numFmtId="0" fontId="1" fillId="0" borderId="111" xfId="3" applyBorder="1" applyAlignment="1">
      <alignment horizontal="left" vertical="center" wrapText="1"/>
    </xf>
    <xf numFmtId="0" fontId="1" fillId="6" borderId="111" xfId="3" applyFill="1" applyBorder="1" applyAlignment="1">
      <alignment horizontal="center" vertical="center"/>
    </xf>
    <xf numFmtId="0" fontId="1" fillId="6" borderId="111" xfId="3" applyFill="1" applyBorder="1" applyAlignment="1">
      <alignment horizontal="center" vertical="center" wrapText="1"/>
    </xf>
    <xf numFmtId="0" fontId="1" fillId="0" borderId="101" xfId="3" applyBorder="1" applyAlignment="1">
      <alignment horizontal="left" vertical="center" wrapText="1"/>
    </xf>
    <xf numFmtId="0" fontId="1" fillId="3" borderId="101" xfId="3" applyFill="1" applyBorder="1" applyAlignment="1" applyProtection="1">
      <alignment horizontal="center" vertical="center" wrapText="1"/>
      <protection locked="0"/>
    </xf>
    <xf numFmtId="0" fontId="1" fillId="0" borderId="0" xfId="3" applyAlignment="1">
      <alignment horizontal="left" vertical="center" wrapText="1"/>
    </xf>
    <xf numFmtId="0" fontId="43" fillId="0" borderId="0" xfId="3" applyFont="1" applyAlignment="1">
      <alignment vertical="center" wrapText="1"/>
    </xf>
    <xf numFmtId="0" fontId="18" fillId="0" borderId="7" xfId="3" applyFont="1" applyBorder="1"/>
    <xf numFmtId="0" fontId="18" fillId="0" borderId="1" xfId="3" applyFont="1" applyBorder="1" applyProtection="1">
      <protection locked="0"/>
    </xf>
    <xf numFmtId="0" fontId="1" fillId="0" borderId="0" xfId="3" applyAlignment="1" applyProtection="1">
      <alignment horizontal="left" vertical="top"/>
      <protection locked="0"/>
    </xf>
    <xf numFmtId="0" fontId="1" fillId="0" borderId="4" xfId="3" applyBorder="1" applyAlignment="1" applyProtection="1">
      <alignment horizontal="left" vertical="top"/>
      <protection locked="0"/>
    </xf>
    <xf numFmtId="0" fontId="1" fillId="0" borderId="5" xfId="3" applyBorder="1" applyAlignment="1" applyProtection="1">
      <alignment horizontal="left" vertical="top"/>
      <protection locked="0"/>
    </xf>
    <xf numFmtId="0" fontId="1" fillId="0" borderId="6" xfId="3" applyBorder="1" applyAlignment="1" applyProtection="1">
      <alignment horizontal="left" vertical="top"/>
      <protection locked="0"/>
    </xf>
    <xf numFmtId="0" fontId="1" fillId="0" borderId="7" xfId="3" applyBorder="1" applyAlignment="1" applyProtection="1">
      <alignment horizontal="left" vertical="top"/>
      <protection locked="0"/>
    </xf>
    <xf numFmtId="0" fontId="1" fillId="0" borderId="8" xfId="3" applyBorder="1" applyAlignment="1" applyProtection="1">
      <alignment horizontal="left" vertical="top"/>
      <protection locked="0"/>
    </xf>
    <xf numFmtId="0" fontId="1" fillId="0" borderId="2" xfId="3" applyBorder="1"/>
    <xf numFmtId="0" fontId="1" fillId="0" borderId="1" xfId="3" applyBorder="1" applyProtection="1">
      <protection locked="0"/>
    </xf>
    <xf numFmtId="0" fontId="1" fillId="0" borderId="6" xfId="3" applyBorder="1" applyProtection="1">
      <protection locked="0"/>
    </xf>
    <xf numFmtId="0" fontId="1" fillId="0" borderId="29" xfId="3" applyBorder="1" applyAlignment="1">
      <alignment horizontal="center"/>
    </xf>
    <xf numFmtId="0" fontId="1" fillId="0" borderId="29" xfId="3" applyBorder="1"/>
    <xf numFmtId="0" fontId="1" fillId="0" borderId="0" xfId="3" applyAlignment="1">
      <alignment horizontal="right"/>
    </xf>
    <xf numFmtId="0" fontId="42" fillId="0" borderId="0" xfId="3" applyFont="1"/>
    <xf numFmtId="0" fontId="18" fillId="18" borderId="101" xfId="3" applyFont="1" applyFill="1" applyBorder="1" applyAlignment="1">
      <alignment horizontal="center"/>
    </xf>
    <xf numFmtId="1" fontId="18" fillId="18" borderId="35" xfId="3" applyNumberFormat="1" applyFont="1" applyFill="1" applyBorder="1" applyAlignment="1">
      <alignment horizontal="center" vertical="center" wrapText="1"/>
    </xf>
    <xf numFmtId="1" fontId="18" fillId="18" borderId="40" xfId="3" applyNumberFormat="1" applyFont="1" applyFill="1" applyBorder="1" applyAlignment="1">
      <alignment horizontal="center" vertical="center" wrapText="1"/>
    </xf>
    <xf numFmtId="0" fontId="18" fillId="18" borderId="37" xfId="3" applyFont="1" applyFill="1" applyBorder="1" applyAlignment="1">
      <alignment horizontal="center" vertical="center" wrapText="1"/>
    </xf>
    <xf numFmtId="1" fontId="18" fillId="18" borderId="101" xfId="3" applyNumberFormat="1" applyFont="1" applyFill="1" applyBorder="1" applyAlignment="1">
      <alignment horizontal="center" vertical="center" wrapText="1"/>
    </xf>
    <xf numFmtId="0" fontId="18" fillId="18" borderId="35" xfId="3" applyFont="1" applyFill="1" applyBorder="1" applyAlignment="1">
      <alignment horizontal="center" vertical="center" wrapText="1"/>
    </xf>
    <xf numFmtId="0" fontId="18" fillId="18" borderId="101" xfId="3" applyFont="1" applyFill="1" applyBorder="1" applyAlignment="1">
      <alignment horizontal="center" vertical="center" wrapText="1"/>
    </xf>
    <xf numFmtId="0" fontId="18" fillId="18" borderId="2" xfId="3" applyFont="1" applyFill="1" applyBorder="1" applyAlignment="1">
      <alignment horizontal="center" vertical="center" wrapText="1"/>
    </xf>
    <xf numFmtId="0" fontId="18" fillId="18" borderId="111" xfId="3" applyFont="1" applyFill="1" applyBorder="1" applyAlignment="1">
      <alignment horizontal="center" vertical="center" wrapText="1"/>
    </xf>
    <xf numFmtId="1" fontId="18" fillId="18" borderId="1" xfId="3" applyNumberFormat="1" applyFont="1" applyFill="1" applyBorder="1" applyAlignment="1">
      <alignment horizontal="center" vertical="center" wrapText="1"/>
    </xf>
    <xf numFmtId="0" fontId="18" fillId="18" borderId="36" xfId="3" applyFont="1" applyFill="1" applyBorder="1" applyAlignment="1">
      <alignment horizontal="center" vertical="center" wrapText="1"/>
    </xf>
    <xf numFmtId="1" fontId="45" fillId="19" borderId="4" xfId="3" applyNumberFormat="1" applyFont="1" applyFill="1" applyBorder="1" applyAlignment="1">
      <alignment horizontal="left"/>
    </xf>
    <xf numFmtId="1" fontId="45" fillId="19" borderId="0" xfId="3" applyNumberFormat="1" applyFont="1" applyFill="1" applyAlignment="1">
      <alignment horizontal="left"/>
    </xf>
    <xf numFmtId="0" fontId="36" fillId="19" borderId="0" xfId="3" applyFont="1" applyFill="1"/>
    <xf numFmtId="0" fontId="46" fillId="0" borderId="35" xfId="3" applyFont="1" applyBorder="1" applyAlignment="1">
      <alignment horizontal="center"/>
    </xf>
    <xf numFmtId="0" fontId="46" fillId="0" borderId="37" xfId="3" applyFont="1" applyBorder="1" applyAlignment="1">
      <alignment horizontal="center"/>
    </xf>
    <xf numFmtId="0" fontId="46" fillId="0" borderId="101" xfId="3" applyFont="1" applyBorder="1" applyAlignment="1">
      <alignment horizontal="center"/>
    </xf>
    <xf numFmtId="0" fontId="46" fillId="19" borderId="36" xfId="3" applyFont="1" applyFill="1" applyBorder="1" applyAlignment="1">
      <alignment horizontal="center"/>
    </xf>
    <xf numFmtId="0" fontId="46" fillId="19" borderId="101" xfId="3" applyFont="1" applyFill="1" applyBorder="1" applyAlignment="1">
      <alignment horizontal="center"/>
    </xf>
    <xf numFmtId="1" fontId="45" fillId="19" borderId="35" xfId="3" applyNumberFormat="1" applyFont="1" applyFill="1" applyBorder="1" applyAlignment="1">
      <alignment horizontal="left"/>
    </xf>
    <xf numFmtId="1" fontId="45" fillId="19" borderId="36" xfId="3" applyNumberFormat="1" applyFont="1" applyFill="1" applyBorder="1" applyAlignment="1">
      <alignment horizontal="left"/>
    </xf>
    <xf numFmtId="0" fontId="36" fillId="19" borderId="37" xfId="3" applyFont="1" applyFill="1" applyBorder="1"/>
    <xf numFmtId="0" fontId="46" fillId="0" borderId="36" xfId="3" applyFont="1" applyBorder="1" applyAlignment="1">
      <alignment horizontal="center"/>
    </xf>
    <xf numFmtId="1" fontId="1" fillId="10" borderId="70" xfId="3" applyNumberFormat="1" applyFill="1" applyBorder="1" applyAlignment="1" applyProtection="1">
      <alignment horizontal="center" vertical="center" wrapText="1"/>
      <protection locked="0"/>
    </xf>
    <xf numFmtId="0" fontId="1" fillId="10" borderId="61" xfId="3" applyFill="1" applyBorder="1" applyAlignment="1" applyProtection="1">
      <alignment horizontal="center" vertical="center" wrapText="1"/>
      <protection locked="0"/>
    </xf>
    <xf numFmtId="0" fontId="1" fillId="10" borderId="69" xfId="3" applyFill="1" applyBorder="1" applyAlignment="1" applyProtection="1">
      <alignment horizontal="center" vertical="center" wrapText="1"/>
      <protection locked="0"/>
    </xf>
    <xf numFmtId="0" fontId="1" fillId="10" borderId="200" xfId="3" applyFill="1" applyBorder="1" applyAlignment="1" applyProtection="1">
      <alignment horizontal="center" vertical="center" wrapText="1"/>
      <protection locked="0"/>
    </xf>
    <xf numFmtId="0" fontId="1" fillId="10" borderId="9" xfId="3" applyFill="1" applyBorder="1" applyAlignment="1" applyProtection="1">
      <alignment horizontal="center" vertical="center" wrapText="1"/>
      <protection locked="0"/>
    </xf>
    <xf numFmtId="3" fontId="1" fillId="10" borderId="9" xfId="3" applyNumberFormat="1" applyFill="1" applyBorder="1" applyAlignment="1" applyProtection="1">
      <alignment horizontal="center"/>
      <protection locked="0"/>
    </xf>
    <xf numFmtId="3" fontId="1" fillId="10" borderId="200" xfId="3" applyNumberFormat="1" applyFill="1" applyBorder="1" applyAlignment="1" applyProtection="1">
      <alignment horizontal="center"/>
      <protection locked="0"/>
    </xf>
    <xf numFmtId="1" fontId="38" fillId="10" borderId="61" xfId="3" applyNumberFormat="1" applyFont="1" applyFill="1" applyBorder="1" applyAlignment="1" applyProtection="1">
      <alignment horizontal="center" vertical="center" wrapText="1"/>
      <protection locked="0"/>
    </xf>
    <xf numFmtId="1" fontId="38" fillId="10" borderId="43" xfId="3" applyNumberFormat="1" applyFont="1" applyFill="1" applyBorder="1" applyAlignment="1" applyProtection="1">
      <alignment horizontal="center" vertical="center" wrapText="1"/>
      <protection locked="0"/>
    </xf>
    <xf numFmtId="0" fontId="38" fillId="10" borderId="69" xfId="3" applyFont="1" applyFill="1" applyBorder="1" applyAlignment="1" applyProtection="1">
      <alignment horizontal="center" vertical="center" wrapText="1"/>
      <protection locked="0"/>
    </xf>
    <xf numFmtId="1" fontId="38" fillId="10" borderId="70" xfId="3" applyNumberFormat="1" applyFont="1" applyFill="1" applyBorder="1" applyAlignment="1" applyProtection="1">
      <alignment horizontal="center" vertical="center" wrapText="1"/>
      <protection locked="0"/>
    </xf>
    <xf numFmtId="0" fontId="38" fillId="10" borderId="61" xfId="3" applyFont="1" applyFill="1" applyBorder="1" applyAlignment="1" applyProtection="1">
      <alignment horizontal="center" vertical="center" wrapText="1"/>
      <protection locked="0"/>
    </xf>
    <xf numFmtId="0" fontId="38" fillId="10" borderId="200" xfId="3" applyFont="1" applyFill="1" applyBorder="1" applyAlignment="1" applyProtection="1">
      <alignment horizontal="center" vertical="center" wrapText="1"/>
      <protection locked="0"/>
    </xf>
    <xf numFmtId="0" fontId="38" fillId="10" borderId="9" xfId="3" applyFont="1" applyFill="1" applyBorder="1" applyAlignment="1" applyProtection="1">
      <alignment horizontal="center" vertical="center" wrapText="1"/>
      <protection locked="0"/>
    </xf>
    <xf numFmtId="3" fontId="38" fillId="10" borderId="9" xfId="3" applyNumberFormat="1" applyFont="1" applyFill="1" applyBorder="1" applyAlignment="1" applyProtection="1">
      <alignment horizontal="center"/>
      <protection locked="0"/>
    </xf>
    <xf numFmtId="3" fontId="47" fillId="10" borderId="200" xfId="3" applyNumberFormat="1" applyFont="1" applyFill="1" applyBorder="1" applyAlignment="1" applyProtection="1">
      <alignment horizontal="center"/>
      <protection locked="0"/>
    </xf>
    <xf numFmtId="1" fontId="1" fillId="10" borderId="24" xfId="3" applyNumberFormat="1" applyFill="1" applyBorder="1" applyAlignment="1" applyProtection="1">
      <alignment horizontal="center" vertical="center" wrapText="1"/>
      <protection locked="0"/>
    </xf>
    <xf numFmtId="1" fontId="1" fillId="10" borderId="29" xfId="3" applyNumberFormat="1" applyFill="1" applyBorder="1" applyAlignment="1" applyProtection="1">
      <alignment horizontal="center" vertical="center" wrapText="1"/>
      <protection locked="0"/>
    </xf>
    <xf numFmtId="0" fontId="1" fillId="10" borderId="30" xfId="3" applyFill="1" applyBorder="1" applyAlignment="1" applyProtection="1">
      <alignment horizontal="center" vertical="center" wrapText="1"/>
      <protection locked="0"/>
    </xf>
    <xf numFmtId="0" fontId="1" fillId="10" borderId="24" xfId="3" applyFill="1" applyBorder="1" applyAlignment="1" applyProtection="1">
      <alignment horizontal="center" vertical="center" wrapText="1"/>
      <protection locked="0"/>
    </xf>
    <xf numFmtId="0" fontId="1" fillId="10" borderId="103" xfId="3" applyFill="1" applyBorder="1" applyAlignment="1" applyProtection="1">
      <alignment horizontal="center" vertical="center" wrapText="1"/>
      <protection locked="0"/>
    </xf>
    <xf numFmtId="0" fontId="1" fillId="10" borderId="70" xfId="3" applyFill="1" applyBorder="1" applyAlignment="1" applyProtection="1">
      <alignment horizontal="center" vertical="center" wrapText="1"/>
      <protection locked="0"/>
    </xf>
    <xf numFmtId="3" fontId="1" fillId="10" borderId="103" xfId="3" applyNumberFormat="1" applyFill="1" applyBorder="1" applyAlignment="1" applyProtection="1">
      <alignment horizontal="center"/>
      <protection locked="0"/>
    </xf>
    <xf numFmtId="1" fontId="1" fillId="10" borderId="61" xfId="3" applyNumberFormat="1" applyFill="1" applyBorder="1" applyAlignment="1" applyProtection="1">
      <alignment horizontal="center" vertical="center" wrapText="1"/>
      <protection locked="0"/>
    </xf>
    <xf numFmtId="1" fontId="1" fillId="10" borderId="43" xfId="3" applyNumberFormat="1" applyFill="1" applyBorder="1" applyAlignment="1" applyProtection="1">
      <alignment horizontal="center" vertical="center" wrapText="1"/>
      <protection locked="0"/>
    </xf>
    <xf numFmtId="3" fontId="1" fillId="10" borderId="70" xfId="3" applyNumberFormat="1" applyFill="1" applyBorder="1" applyAlignment="1" applyProtection="1">
      <alignment horizontal="center"/>
      <protection locked="0"/>
    </xf>
    <xf numFmtId="0" fontId="1" fillId="10" borderId="30" xfId="3" applyFill="1" applyBorder="1" applyAlignment="1" applyProtection="1">
      <alignment vertical="center" wrapText="1"/>
      <protection locked="0"/>
    </xf>
    <xf numFmtId="0" fontId="1" fillId="10" borderId="30" xfId="3" applyFill="1" applyBorder="1" applyAlignment="1" applyProtection="1">
      <alignment horizontal="left" vertical="center" wrapText="1"/>
      <protection locked="0"/>
    </xf>
    <xf numFmtId="1" fontId="1" fillId="10" borderId="26" xfId="3" applyNumberFormat="1" applyFill="1" applyBorder="1" applyAlignment="1" applyProtection="1">
      <alignment horizontal="center" vertical="center" wrapText="1"/>
      <protection locked="0"/>
    </xf>
    <xf numFmtId="1" fontId="1" fillId="10" borderId="31" xfId="3" applyNumberFormat="1" applyFill="1" applyBorder="1" applyAlignment="1" applyProtection="1">
      <alignment horizontal="center" vertical="center" wrapText="1"/>
      <protection locked="0"/>
    </xf>
    <xf numFmtId="0" fontId="1" fillId="10" borderId="32" xfId="3" applyFill="1" applyBorder="1" applyAlignment="1" applyProtection="1">
      <alignment horizontal="left" vertical="center" wrapText="1"/>
      <protection locked="0"/>
    </xf>
    <xf numFmtId="1" fontId="1" fillId="10" borderId="144" xfId="3" applyNumberFormat="1" applyFill="1" applyBorder="1" applyAlignment="1" applyProtection="1">
      <alignment horizontal="center" vertical="center" wrapText="1"/>
      <protection locked="0"/>
    </xf>
    <xf numFmtId="0" fontId="1" fillId="10" borderId="26" xfId="3" applyFill="1" applyBorder="1" applyAlignment="1" applyProtection="1">
      <alignment horizontal="center" vertical="center" wrapText="1"/>
      <protection locked="0"/>
    </xf>
    <xf numFmtId="0" fontId="1" fillId="10" borderId="32" xfId="3" applyFill="1" applyBorder="1" applyAlignment="1" applyProtection="1">
      <alignment horizontal="center" vertical="center" wrapText="1"/>
      <protection locked="0"/>
    </xf>
    <xf numFmtId="0" fontId="1" fillId="10" borderId="104" xfId="3" applyFill="1" applyBorder="1" applyAlignment="1" applyProtection="1">
      <alignment horizontal="center" vertical="center" wrapText="1"/>
      <protection locked="0"/>
    </xf>
    <xf numFmtId="3" fontId="1" fillId="10" borderId="144" xfId="3" applyNumberFormat="1" applyFill="1" applyBorder="1" applyAlignment="1" applyProtection="1">
      <alignment horizontal="center"/>
      <protection locked="0"/>
    </xf>
    <xf numFmtId="3" fontId="1" fillId="10" borderId="104" xfId="3" applyNumberFormat="1" applyFill="1" applyBorder="1" applyAlignment="1" applyProtection="1">
      <alignment horizontal="center"/>
      <protection locked="0"/>
    </xf>
    <xf numFmtId="0" fontId="48" fillId="0" borderId="0" xfId="3" applyFont="1" applyAlignment="1">
      <alignment horizontal="left"/>
    </xf>
    <xf numFmtId="0" fontId="49" fillId="0" borderId="0" xfId="3" applyFont="1"/>
    <xf numFmtId="3" fontId="36" fillId="11" borderId="101" xfId="3" applyNumberFormat="1" applyFont="1" applyFill="1" applyBorder="1" applyProtection="1">
      <protection locked="0"/>
    </xf>
    <xf numFmtId="3" fontId="36" fillId="0" borderId="0" xfId="3" applyNumberFormat="1" applyFont="1"/>
    <xf numFmtId="0" fontId="42" fillId="0" borderId="0" xfId="3" applyFont="1" applyAlignment="1">
      <alignment horizontal="right"/>
    </xf>
    <xf numFmtId="0" fontId="50" fillId="0" borderId="0" xfId="3" applyFont="1"/>
    <xf numFmtId="0" fontId="1" fillId="0" borderId="0" xfId="3" quotePrefix="1"/>
    <xf numFmtId="0" fontId="51" fillId="20" borderId="29" xfId="3" applyFont="1" applyFill="1" applyBorder="1" applyAlignment="1">
      <alignment horizontal="center"/>
    </xf>
    <xf numFmtId="0" fontId="1" fillId="0" borderId="58" xfId="3" applyBorder="1"/>
    <xf numFmtId="0" fontId="1" fillId="0" borderId="43" xfId="3" applyBorder="1"/>
    <xf numFmtId="0" fontId="1" fillId="0" borderId="29" xfId="3" applyBorder="1" applyAlignment="1">
      <alignment horizontal="left" vertical="top" wrapText="1"/>
    </xf>
    <xf numFmtId="0" fontId="1" fillId="0" borderId="80" xfId="3" applyBorder="1"/>
    <xf numFmtId="0" fontId="52" fillId="0" borderId="0" xfId="3" applyFont="1"/>
    <xf numFmtId="0" fontId="53" fillId="0" borderId="0" xfId="3" applyFont="1"/>
    <xf numFmtId="0" fontId="51" fillId="20" borderId="0" xfId="3" applyFont="1" applyFill="1" applyAlignment="1">
      <alignment horizontal="center"/>
    </xf>
    <xf numFmtId="0" fontId="1" fillId="0" borderId="102" xfId="3" applyBorder="1"/>
    <xf numFmtId="0" fontId="1" fillId="0" borderId="103" xfId="3" applyBorder="1"/>
    <xf numFmtId="0" fontId="1" fillId="0" borderId="104" xfId="3" applyBorder="1"/>
    <xf numFmtId="0" fontId="1" fillId="0" borderId="49" xfId="3" applyBorder="1" applyAlignment="1">
      <alignment horizontal="left"/>
    </xf>
    <xf numFmtId="0" fontId="37" fillId="0" borderId="0" xfId="0" applyFont="1"/>
    <xf numFmtId="0" fontId="38" fillId="0" borderId="0" xfId="3" applyFont="1"/>
    <xf numFmtId="0" fontId="54" fillId="3" borderId="121" xfId="0" applyFont="1" applyFill="1" applyBorder="1" applyProtection="1">
      <protection locked="0"/>
    </xf>
    <xf numFmtId="0" fontId="1" fillId="3" borderId="86" xfId="3" applyFill="1" applyBorder="1" applyAlignment="1" applyProtection="1">
      <alignment horizontal="center"/>
      <protection locked="0"/>
    </xf>
    <xf numFmtId="0" fontId="1" fillId="3" borderId="172" xfId="3" applyFill="1" applyBorder="1" applyAlignment="1" applyProtection="1">
      <alignment horizontal="center"/>
      <protection locked="0"/>
    </xf>
    <xf numFmtId="10" fontId="1" fillId="6" borderId="88" xfId="2" applyNumberFormat="1" applyFont="1" applyFill="1" applyBorder="1" applyAlignment="1" applyProtection="1">
      <alignment horizontal="center" vertical="center"/>
    </xf>
    <xf numFmtId="0" fontId="0" fillId="0" borderId="0" xfId="3" applyFont="1" applyAlignment="1">
      <alignment horizontal="center"/>
    </xf>
    <xf numFmtId="0" fontId="42" fillId="2" borderId="160" xfId="3" quotePrefix="1" applyFont="1" applyFill="1" applyBorder="1" applyAlignment="1">
      <alignment horizontal="center" wrapText="1"/>
    </xf>
    <xf numFmtId="0" fontId="42" fillId="2" borderId="141" xfId="3" quotePrefix="1" applyFont="1" applyFill="1" applyBorder="1" applyAlignment="1">
      <alignment horizontal="center" vertical="center" wrapText="1"/>
    </xf>
    <xf numFmtId="0" fontId="42" fillId="17" borderId="188" xfId="3" applyFont="1" applyFill="1" applyBorder="1"/>
    <xf numFmtId="0" fontId="1" fillId="0" borderId="201" xfId="3" applyBorder="1" applyAlignment="1">
      <alignment horizontal="center"/>
    </xf>
    <xf numFmtId="0" fontId="1" fillId="0" borderId="43" xfId="3" applyBorder="1" applyAlignment="1">
      <alignment horizontal="center"/>
    </xf>
    <xf numFmtId="0" fontId="1" fillId="0" borderId="202" xfId="3" applyBorder="1" applyAlignment="1">
      <alignment horizontal="center"/>
    </xf>
    <xf numFmtId="0" fontId="14" fillId="2" borderId="203" xfId="3" applyFont="1" applyFill="1" applyBorder="1" applyAlignment="1">
      <alignment horizontal="center"/>
    </xf>
    <xf numFmtId="0" fontId="42" fillId="2" borderId="204" xfId="3" applyFont="1" applyFill="1" applyBorder="1"/>
    <xf numFmtId="0" fontId="14" fillId="2" borderId="183" xfId="3" applyFont="1" applyFill="1" applyBorder="1" applyAlignment="1">
      <alignment horizontal="center"/>
    </xf>
    <xf numFmtId="0" fontId="42" fillId="17" borderId="131" xfId="3" applyFont="1" applyFill="1" applyBorder="1"/>
    <xf numFmtId="0" fontId="0" fillId="3" borderId="84" xfId="3" applyFont="1" applyFill="1" applyBorder="1" applyAlignment="1" applyProtection="1">
      <alignment horizontal="center"/>
      <protection locked="0"/>
    </xf>
    <xf numFmtId="0" fontId="0" fillId="3" borderId="86" xfId="3" applyFont="1" applyFill="1" applyBorder="1" applyAlignment="1" applyProtection="1">
      <alignment horizontal="center"/>
      <protection locked="0"/>
    </xf>
    <xf numFmtId="3" fontId="0" fillId="3" borderId="86" xfId="3" applyNumberFormat="1" applyFont="1" applyFill="1" applyBorder="1" applyAlignment="1" applyProtection="1">
      <alignment horizontal="center"/>
      <protection locked="0"/>
    </xf>
    <xf numFmtId="0" fontId="0" fillId="3" borderId="160" xfId="3" applyFont="1" applyFill="1" applyBorder="1" applyAlignment="1" applyProtection="1">
      <alignment horizontal="center"/>
      <protection locked="0"/>
    </xf>
    <xf numFmtId="0" fontId="1" fillId="3" borderId="84" xfId="3" applyFill="1" applyBorder="1" applyAlignment="1" applyProtection="1">
      <alignment horizontal="center"/>
      <protection locked="0"/>
    </xf>
    <xf numFmtId="3" fontId="1" fillId="3" borderId="86" xfId="3" applyNumberFormat="1" applyFill="1" applyBorder="1" applyAlignment="1" applyProtection="1">
      <alignment horizontal="center"/>
      <protection locked="0"/>
    </xf>
    <xf numFmtId="3" fontId="1" fillId="3" borderId="84" xfId="3" applyNumberFormat="1" applyFill="1" applyBorder="1" applyAlignment="1" applyProtection="1">
      <alignment horizontal="center"/>
      <protection locked="0"/>
    </xf>
    <xf numFmtId="0" fontId="1" fillId="6" borderId="80" xfId="3" applyFill="1" applyBorder="1" applyAlignment="1">
      <alignment horizontal="center" vertical="center"/>
    </xf>
    <xf numFmtId="0" fontId="1" fillId="6" borderId="205" xfId="3" applyFill="1" applyBorder="1" applyAlignment="1">
      <alignment horizontal="center" vertical="center"/>
    </xf>
    <xf numFmtId="0" fontId="1" fillId="0" borderId="84" xfId="3" applyBorder="1" applyAlignment="1">
      <alignment horizontal="center"/>
    </xf>
    <xf numFmtId="0" fontId="1" fillId="0" borderId="161" xfId="3" applyBorder="1" applyAlignment="1">
      <alignment vertical="top"/>
    </xf>
    <xf numFmtId="0" fontId="1" fillId="3" borderId="161" xfId="3" applyFill="1" applyBorder="1" applyAlignment="1" applyProtection="1">
      <alignment horizontal="center" vertical="center"/>
      <protection locked="0"/>
    </xf>
    <xf numFmtId="0" fontId="1" fillId="6" borderId="206" xfId="3" applyFill="1" applyBorder="1" applyAlignment="1">
      <alignment horizontal="center" vertical="center"/>
    </xf>
    <xf numFmtId="0" fontId="1" fillId="0" borderId="86" xfId="3" applyBorder="1" applyAlignment="1">
      <alignment horizontal="center"/>
    </xf>
    <xf numFmtId="0" fontId="1" fillId="0" borderId="207" xfId="3" applyBorder="1" applyAlignment="1">
      <alignment horizontal="center"/>
    </xf>
    <xf numFmtId="0" fontId="1" fillId="0" borderId="208" xfId="3" applyBorder="1" applyAlignment="1">
      <alignment horizontal="center"/>
    </xf>
    <xf numFmtId="0" fontId="35" fillId="0" borderId="209" xfId="3" applyFont="1" applyBorder="1" applyAlignment="1">
      <alignment vertical="top" wrapText="1"/>
    </xf>
    <xf numFmtId="0" fontId="1" fillId="3" borderId="209" xfId="3" applyFill="1" applyBorder="1" applyAlignment="1" applyProtection="1">
      <alignment horizontal="center" vertical="center"/>
      <protection locked="0"/>
    </xf>
    <xf numFmtId="0" fontId="1" fillId="6" borderId="210" xfId="3" applyFill="1" applyBorder="1" applyAlignment="1">
      <alignment horizontal="center" vertical="center"/>
    </xf>
    <xf numFmtId="0" fontId="1" fillId="6" borderId="196" xfId="3" applyFill="1" applyBorder="1" applyAlignment="1">
      <alignment horizontal="center" vertical="center"/>
    </xf>
    <xf numFmtId="0" fontId="1" fillId="6" borderId="212" xfId="3" applyFill="1" applyBorder="1" applyAlignment="1">
      <alignment horizontal="center" vertical="center"/>
    </xf>
    <xf numFmtId="0" fontId="1" fillId="2" borderId="1" xfId="3" applyFill="1" applyBorder="1" applyAlignment="1">
      <alignment horizontal="center" vertical="center"/>
    </xf>
    <xf numFmtId="0" fontId="1" fillId="2" borderId="1" xfId="3" applyFill="1" applyBorder="1" applyAlignment="1">
      <alignment horizontal="center" vertical="center" wrapText="1"/>
    </xf>
    <xf numFmtId="0" fontId="1" fillId="2" borderId="188" xfId="3" applyFill="1" applyBorder="1" applyAlignment="1">
      <alignment horizontal="center" vertical="center" wrapText="1"/>
    </xf>
    <xf numFmtId="0" fontId="35" fillId="0" borderId="0" xfId="3" applyFont="1" applyAlignment="1">
      <alignment vertical="top" wrapText="1"/>
    </xf>
    <xf numFmtId="0" fontId="1" fillId="0" borderId="0" xfId="3" applyAlignment="1" applyProtection="1">
      <alignment horizontal="center" vertical="center"/>
      <protection locked="0"/>
    </xf>
    <xf numFmtId="0" fontId="1" fillId="0" borderId="0" xfId="3" applyAlignment="1">
      <alignment horizontal="center" vertical="center"/>
    </xf>
    <xf numFmtId="0" fontId="1" fillId="6" borderId="35" xfId="3" applyFill="1" applyBorder="1" applyAlignment="1">
      <alignment horizontal="center" vertical="center"/>
    </xf>
    <xf numFmtId="0" fontId="18" fillId="18" borderId="188" xfId="3" applyFont="1" applyFill="1" applyBorder="1" applyAlignment="1">
      <alignment horizontal="center" vertical="center" wrapText="1"/>
    </xf>
    <xf numFmtId="0" fontId="18" fillId="18" borderId="1" xfId="3" applyFont="1" applyFill="1" applyBorder="1" applyAlignment="1">
      <alignment horizontal="center" vertical="center" wrapText="1"/>
    </xf>
    <xf numFmtId="1" fontId="1" fillId="10" borderId="84" xfId="3" applyNumberFormat="1" applyFill="1" applyBorder="1" applyAlignment="1" applyProtection="1">
      <alignment horizontal="center" vertical="center" wrapText="1"/>
      <protection locked="0"/>
    </xf>
    <xf numFmtId="1" fontId="1" fillId="10" borderId="161" xfId="3" applyNumberFormat="1" applyFill="1" applyBorder="1" applyAlignment="1" applyProtection="1">
      <alignment horizontal="center" vertical="center" wrapText="1"/>
      <protection locked="0"/>
    </xf>
    <xf numFmtId="0" fontId="1" fillId="10" borderId="196" xfId="3" applyFill="1" applyBorder="1" applyAlignment="1" applyProtection="1">
      <alignment horizontal="center" vertical="center" wrapText="1"/>
      <protection locked="0"/>
    </xf>
    <xf numFmtId="1" fontId="1" fillId="10" borderId="213" xfId="3" applyNumberFormat="1" applyFill="1" applyBorder="1" applyAlignment="1" applyProtection="1">
      <alignment horizontal="center" vertical="center" wrapText="1"/>
      <protection locked="0"/>
    </xf>
    <xf numFmtId="0" fontId="1" fillId="10" borderId="214" xfId="3" applyFill="1" applyBorder="1" applyAlignment="1" applyProtection="1">
      <alignment horizontal="center" vertical="center" wrapText="1"/>
      <protection locked="0"/>
    </xf>
    <xf numFmtId="0" fontId="1" fillId="10" borderId="215" xfId="3" applyFill="1" applyBorder="1" applyAlignment="1" applyProtection="1">
      <alignment horizontal="center" vertical="center" wrapText="1"/>
      <protection locked="0"/>
    </xf>
    <xf numFmtId="0" fontId="1" fillId="10" borderId="213" xfId="3" applyFill="1" applyBorder="1" applyAlignment="1" applyProtection="1">
      <alignment horizontal="center" vertical="center" wrapText="1"/>
      <protection locked="0"/>
    </xf>
    <xf numFmtId="3" fontId="1" fillId="10" borderId="213" xfId="3" applyNumberFormat="1" applyFill="1" applyBorder="1" applyAlignment="1" applyProtection="1">
      <alignment horizontal="center"/>
      <protection locked="0"/>
    </xf>
    <xf numFmtId="3" fontId="1" fillId="10" borderId="215" xfId="3" applyNumberFormat="1" applyFill="1" applyBorder="1" applyAlignment="1" applyProtection="1">
      <alignment horizontal="center"/>
      <protection locked="0"/>
    </xf>
    <xf numFmtId="3" fontId="1" fillId="10" borderId="216" xfId="3" applyNumberFormat="1" applyFill="1" applyBorder="1" applyAlignment="1" applyProtection="1">
      <alignment horizontal="center"/>
      <protection locked="0"/>
    </xf>
    <xf numFmtId="1" fontId="1" fillId="10" borderId="86" xfId="3" applyNumberFormat="1" applyFill="1" applyBorder="1" applyAlignment="1" applyProtection="1">
      <alignment horizontal="center" vertical="center" wrapText="1"/>
      <protection locked="0"/>
    </xf>
    <xf numFmtId="3" fontId="1" fillId="10" borderId="217" xfId="3" applyNumberFormat="1" applyFill="1" applyBorder="1" applyAlignment="1" applyProtection="1">
      <alignment horizontal="center"/>
      <protection locked="0"/>
    </xf>
    <xf numFmtId="1" fontId="1" fillId="10" borderId="88" xfId="3" applyNumberFormat="1" applyFill="1" applyBorder="1" applyAlignment="1" applyProtection="1">
      <alignment horizontal="center" vertical="center" wrapText="1"/>
      <protection locked="0"/>
    </xf>
    <xf numFmtId="1" fontId="1" fillId="10" borderId="140" xfId="3" applyNumberFormat="1" applyFill="1" applyBorder="1" applyAlignment="1" applyProtection="1">
      <alignment horizontal="center" vertical="center" wrapText="1"/>
      <protection locked="0"/>
    </xf>
    <xf numFmtId="0" fontId="1" fillId="10" borderId="186" xfId="3" applyFill="1" applyBorder="1" applyAlignment="1" applyProtection="1">
      <alignment horizontal="left" vertical="center" wrapText="1"/>
      <protection locked="0"/>
    </xf>
    <xf numFmtId="1" fontId="1" fillId="10" borderId="218" xfId="3" applyNumberFormat="1" applyFill="1" applyBorder="1" applyAlignment="1" applyProtection="1">
      <alignment horizontal="center" vertical="center" wrapText="1"/>
      <protection locked="0"/>
    </xf>
    <xf numFmtId="0" fontId="1" fillId="10" borderId="187" xfId="3" applyFill="1" applyBorder="1" applyAlignment="1" applyProtection="1">
      <alignment horizontal="center" vertical="center" wrapText="1"/>
      <protection locked="0"/>
    </xf>
    <xf numFmtId="0" fontId="1" fillId="10" borderId="186" xfId="3" applyFill="1" applyBorder="1" applyAlignment="1" applyProtection="1">
      <alignment horizontal="center" vertical="center" wrapText="1"/>
      <protection locked="0"/>
    </xf>
    <xf numFmtId="0" fontId="1" fillId="10" borderId="219" xfId="3" applyFill="1" applyBorder="1" applyAlignment="1" applyProtection="1">
      <alignment horizontal="center" vertical="center" wrapText="1"/>
      <protection locked="0"/>
    </xf>
    <xf numFmtId="0" fontId="1" fillId="10" borderId="218" xfId="3" applyFill="1" applyBorder="1" applyAlignment="1" applyProtection="1">
      <alignment horizontal="center" vertical="center" wrapText="1"/>
      <protection locked="0"/>
    </xf>
    <xf numFmtId="3" fontId="1" fillId="10" borderId="218" xfId="3" applyNumberFormat="1" applyFill="1" applyBorder="1" applyAlignment="1" applyProtection="1">
      <alignment horizontal="center"/>
      <protection locked="0"/>
    </xf>
    <xf numFmtId="3" fontId="1" fillId="10" borderId="219" xfId="3" applyNumberFormat="1" applyFill="1" applyBorder="1" applyAlignment="1" applyProtection="1">
      <alignment horizontal="center"/>
      <protection locked="0"/>
    </xf>
    <xf numFmtId="3" fontId="1" fillId="10" borderId="220" xfId="3" applyNumberFormat="1" applyFill="1" applyBorder="1" applyAlignment="1" applyProtection="1">
      <alignment horizontal="center"/>
      <protection locked="0"/>
    </xf>
    <xf numFmtId="0" fontId="46" fillId="0" borderId="1" xfId="3" applyFont="1" applyBorder="1" applyAlignment="1">
      <alignment horizontal="center"/>
    </xf>
    <xf numFmtId="0" fontId="46" fillId="0" borderId="3" xfId="3" applyFont="1" applyBorder="1" applyAlignment="1">
      <alignment horizontal="center"/>
    </xf>
    <xf numFmtId="0" fontId="46" fillId="0" borderId="111" xfId="3" applyFont="1" applyBorder="1" applyAlignment="1">
      <alignment horizontal="center"/>
    </xf>
    <xf numFmtId="0" fontId="46" fillId="19" borderId="2" xfId="3" applyFont="1" applyFill="1" applyBorder="1" applyAlignment="1">
      <alignment horizontal="center"/>
    </xf>
    <xf numFmtId="0" fontId="46" fillId="19" borderId="111" xfId="3" applyFont="1" applyFill="1" applyBorder="1" applyAlignment="1">
      <alignment horizontal="center"/>
    </xf>
    <xf numFmtId="0" fontId="1" fillId="0" borderId="221" xfId="3" applyBorder="1" applyAlignment="1">
      <alignment horizontal="center"/>
    </xf>
    <xf numFmtId="0" fontId="1" fillId="0" borderId="223" xfId="3" applyBorder="1" applyAlignment="1">
      <alignment horizontal="center"/>
    </xf>
    <xf numFmtId="0" fontId="1" fillId="0" borderId="3" xfId="3" applyBorder="1" applyAlignment="1">
      <alignment horizontal="left" vertical="center" wrapText="1"/>
    </xf>
    <xf numFmtId="0" fontId="1" fillId="0" borderId="37" xfId="3" applyBorder="1" applyAlignment="1">
      <alignment horizontal="left" vertical="center" wrapText="1"/>
    </xf>
    <xf numFmtId="0" fontId="1" fillId="2" borderId="221" xfId="3" applyFill="1" applyBorder="1" applyAlignment="1">
      <alignment horizontal="center" vertical="center" wrapText="1"/>
    </xf>
    <xf numFmtId="0" fontId="1" fillId="6" borderId="1" xfId="3" applyFill="1" applyBorder="1" applyAlignment="1">
      <alignment horizontal="center" vertical="center"/>
    </xf>
    <xf numFmtId="0" fontId="37" fillId="0" borderId="43" xfId="0" applyFont="1" applyBorder="1"/>
    <xf numFmtId="0" fontId="37" fillId="0" borderId="29" xfId="0" applyFont="1" applyBorder="1"/>
    <xf numFmtId="0" fontId="37" fillId="4" borderId="164" xfId="0" applyFont="1" applyFill="1" applyBorder="1"/>
    <xf numFmtId="0" fontId="55" fillId="2" borderId="2" xfId="0" applyFont="1" applyFill="1" applyBorder="1"/>
    <xf numFmtId="0" fontId="37" fillId="4" borderId="27" xfId="0" applyFont="1" applyFill="1" applyBorder="1"/>
    <xf numFmtId="0" fontId="4" fillId="0" borderId="61" xfId="8" applyFont="1" applyBorder="1" applyAlignment="1">
      <alignment horizontal="center" vertical="center"/>
    </xf>
    <xf numFmtId="0" fontId="4" fillId="0" borderId="26" xfId="0" applyFont="1" applyBorder="1" applyAlignment="1">
      <alignment horizontal="center" vertical="center"/>
    </xf>
    <xf numFmtId="0" fontId="37" fillId="0" borderId="43" xfId="8" applyFont="1" applyBorder="1"/>
    <xf numFmtId="0" fontId="55" fillId="2" borderId="25" xfId="0" applyFont="1" applyFill="1" applyBorder="1" applyAlignment="1">
      <alignment horizontal="center"/>
    </xf>
    <xf numFmtId="0" fontId="1" fillId="0" borderId="225" xfId="3" applyBorder="1" applyAlignment="1">
      <alignment vertical="top" wrapText="1"/>
    </xf>
    <xf numFmtId="0" fontId="1" fillId="6" borderId="226" xfId="3" applyFill="1" applyBorder="1" applyAlignment="1">
      <alignment horizontal="center" vertical="center"/>
    </xf>
    <xf numFmtId="0" fontId="1" fillId="6" borderId="225" xfId="3" applyFill="1" applyBorder="1" applyAlignment="1">
      <alignment horizontal="center" vertical="center"/>
    </xf>
    <xf numFmtId="0" fontId="35" fillId="0" borderId="181" xfId="3" applyFont="1" applyBorder="1" applyAlignment="1">
      <alignment vertical="top" wrapText="1"/>
    </xf>
    <xf numFmtId="0" fontId="5" fillId="2" borderId="132" xfId="0" applyFont="1" applyFill="1" applyBorder="1" applyAlignment="1">
      <alignment horizontal="center"/>
    </xf>
    <xf numFmtId="0" fontId="5" fillId="2" borderId="133" xfId="0" applyFont="1" applyFill="1" applyBorder="1" applyAlignment="1">
      <alignment horizontal="center"/>
    </xf>
    <xf numFmtId="0" fontId="4" fillId="0" borderId="127" xfId="3" applyFont="1" applyBorder="1" applyAlignment="1">
      <alignment horizontal="center"/>
    </xf>
    <xf numFmtId="0" fontId="4" fillId="0" borderId="40" xfId="8" applyFont="1" applyBorder="1" applyAlignment="1">
      <alignment vertical="center" wrapText="1"/>
    </xf>
    <xf numFmtId="1" fontId="4" fillId="7" borderId="52" xfId="0" applyNumberFormat="1" applyFont="1" applyFill="1" applyBorder="1" applyAlignment="1">
      <alignment horizontal="right"/>
    </xf>
    <xf numFmtId="10" fontId="4" fillId="21" borderId="229" xfId="0" applyNumberFormat="1" applyFont="1" applyFill="1" applyBorder="1" applyAlignment="1" applyProtection="1">
      <alignment horizontal="right"/>
      <protection locked="0"/>
    </xf>
    <xf numFmtId="0" fontId="4" fillId="0" borderId="129" xfId="3" applyFont="1" applyBorder="1" applyAlignment="1">
      <alignment horizontal="center"/>
    </xf>
    <xf numFmtId="0" fontId="4" fillId="0" borderId="84" xfId="3" applyFont="1" applyBorder="1" applyAlignment="1">
      <alignment horizontal="center"/>
    </xf>
    <xf numFmtId="0" fontId="4" fillId="0" borderId="86" xfId="3" applyFont="1" applyBorder="1" applyAlignment="1">
      <alignment horizontal="center"/>
    </xf>
    <xf numFmtId="0" fontId="4" fillId="0" borderId="88" xfId="3" applyFont="1" applyBorder="1" applyAlignment="1">
      <alignment horizontal="center"/>
    </xf>
    <xf numFmtId="166" fontId="4" fillId="3" borderId="23" xfId="7" quotePrefix="1" applyNumberFormat="1" applyFont="1" applyFill="1" applyBorder="1" applyAlignment="1" applyProtection="1">
      <alignment horizontal="right"/>
      <protection locked="0"/>
    </xf>
    <xf numFmtId="2" fontId="4" fillId="5" borderId="115" xfId="0" applyNumberFormat="1" applyFont="1" applyFill="1" applyBorder="1" applyAlignment="1" applyProtection="1">
      <alignment horizontal="right"/>
      <protection locked="0"/>
    </xf>
    <xf numFmtId="0" fontId="0" fillId="15" borderId="149" xfId="0" applyFill="1" applyBorder="1"/>
    <xf numFmtId="0" fontId="0" fillId="0" borderId="192" xfId="0" applyBorder="1"/>
    <xf numFmtId="0" fontId="0" fillId="0" borderId="150" xfId="0" applyBorder="1" applyAlignment="1">
      <alignment horizontal="center"/>
    </xf>
    <xf numFmtId="0" fontId="0" fillId="0" borderId="151" xfId="0" applyBorder="1" applyAlignment="1">
      <alignment horizontal="center"/>
    </xf>
    <xf numFmtId="0" fontId="0" fillId="0" borderId="121" xfId="0" applyBorder="1" applyAlignment="1">
      <alignment horizontal="center" wrapText="1"/>
    </xf>
    <xf numFmtId="0" fontId="0" fillId="0" borderId="130" xfId="0" applyBorder="1" applyAlignment="1">
      <alignment horizontal="center" wrapText="1"/>
    </xf>
    <xf numFmtId="0" fontId="0" fillId="0" borderId="230" xfId="0" applyBorder="1" applyAlignment="1">
      <alignment horizontal="center"/>
    </xf>
    <xf numFmtId="0" fontId="18" fillId="13" borderId="38" xfId="0" applyFont="1" applyFill="1" applyBorder="1" applyAlignment="1">
      <alignment horizontal="center" wrapText="1"/>
    </xf>
    <xf numFmtId="0" fontId="18" fillId="13" borderId="122" xfId="0" applyFont="1" applyFill="1" applyBorder="1" applyAlignment="1">
      <alignment horizontal="center" wrapText="1"/>
    </xf>
    <xf numFmtId="0" fontId="18" fillId="13" borderId="3" xfId="0" applyFont="1" applyFill="1" applyBorder="1" applyAlignment="1">
      <alignment horizontal="center" wrapText="1"/>
    </xf>
    <xf numFmtId="0" fontId="0" fillId="0" borderId="231" xfId="0" applyBorder="1" applyAlignment="1">
      <alignment horizontal="center"/>
    </xf>
    <xf numFmtId="0" fontId="0" fillId="0" borderId="232" xfId="0" applyBorder="1" applyAlignment="1">
      <alignment horizontal="center"/>
    </xf>
    <xf numFmtId="0" fontId="0" fillId="0" borderId="123" xfId="0" applyBorder="1" applyAlignment="1">
      <alignment horizontal="center" wrapText="1"/>
    </xf>
    <xf numFmtId="0" fontId="0" fillId="0" borderId="127" xfId="0" applyBorder="1" applyAlignment="1">
      <alignment wrapText="1"/>
    </xf>
    <xf numFmtId="0" fontId="0" fillId="0" borderId="128" xfId="0" applyBorder="1" applyAlignment="1">
      <alignment horizontal="center" wrapText="1"/>
    </xf>
    <xf numFmtId="0" fontId="0" fillId="0" borderId="129" xfId="0" applyBorder="1" applyAlignment="1">
      <alignment wrapText="1"/>
    </xf>
    <xf numFmtId="0" fontId="0" fillId="0" borderId="233" xfId="0" applyBorder="1" applyAlignment="1">
      <alignment horizontal="center" wrapText="1"/>
    </xf>
    <xf numFmtId="0" fontId="0" fillId="0" borderId="235" xfId="0" applyBorder="1" applyAlignment="1">
      <alignment horizontal="center" wrapText="1"/>
    </xf>
    <xf numFmtId="0" fontId="0" fillId="0" borderId="234" xfId="0" applyBorder="1" applyAlignment="1">
      <alignment wrapText="1"/>
    </xf>
    <xf numFmtId="0" fontId="1" fillId="0" borderId="161" xfId="0" applyFont="1" applyBorder="1"/>
    <xf numFmtId="0" fontId="1" fillId="0" borderId="29" xfId="3" applyBorder="1" applyAlignment="1">
      <alignment horizontal="center" vertical="center"/>
    </xf>
    <xf numFmtId="0" fontId="1" fillId="0" borderId="29" xfId="3" applyBorder="1" applyAlignment="1">
      <alignment wrapText="1"/>
    </xf>
    <xf numFmtId="0" fontId="56" fillId="2" borderId="22" xfId="0" applyFont="1" applyFill="1" applyBorder="1" applyAlignment="1">
      <alignment horizontal="center"/>
    </xf>
    <xf numFmtId="3" fontId="4" fillId="3" borderId="84" xfId="7" applyNumberFormat="1" applyFont="1" applyFill="1" applyBorder="1" applyAlignment="1" applyProtection="1">
      <alignment horizontal="right"/>
      <protection locked="0"/>
    </xf>
    <xf numFmtId="3" fontId="4" fillId="3" borderId="86" xfId="7" applyNumberFormat="1" applyFont="1" applyFill="1" applyBorder="1" applyAlignment="1" applyProtection="1">
      <alignment horizontal="right"/>
      <protection locked="0"/>
    </xf>
    <xf numFmtId="3" fontId="4" fillId="3" borderId="88" xfId="7" applyNumberFormat="1" applyFont="1" applyFill="1" applyBorder="1" applyAlignment="1" applyProtection="1">
      <alignment horizontal="right"/>
      <protection locked="0"/>
    </xf>
    <xf numFmtId="0" fontId="18" fillId="13" borderId="189" xfId="3" applyFont="1" applyFill="1" applyBorder="1" applyAlignment="1">
      <alignment horizontal="center"/>
    </xf>
    <xf numFmtId="0" fontId="18" fillId="13" borderId="171" xfId="0" applyFont="1" applyFill="1" applyBorder="1" applyAlignment="1">
      <alignment horizontal="center" wrapText="1"/>
    </xf>
    <xf numFmtId="0" fontId="18" fillId="13" borderId="145" xfId="0" applyFont="1" applyFill="1" applyBorder="1" applyAlignment="1">
      <alignment horizontal="center" wrapText="1"/>
    </xf>
    <xf numFmtId="0" fontId="1" fillId="14" borderId="169" xfId="0" applyFont="1" applyFill="1" applyBorder="1"/>
    <xf numFmtId="0" fontId="1" fillId="14" borderId="238" xfId="0" applyFont="1" applyFill="1" applyBorder="1"/>
    <xf numFmtId="0" fontId="1" fillId="14" borderId="239" xfId="0" applyFont="1" applyFill="1" applyBorder="1"/>
    <xf numFmtId="0" fontId="1" fillId="14" borderId="119" xfId="0" applyFont="1" applyFill="1" applyBorder="1"/>
    <xf numFmtId="0" fontId="1" fillId="15" borderId="240" xfId="0" applyFont="1" applyFill="1" applyBorder="1"/>
    <xf numFmtId="0" fontId="1" fillId="14" borderId="241" xfId="0" applyFont="1" applyFill="1" applyBorder="1"/>
    <xf numFmtId="0" fontId="1" fillId="15" borderId="241" xfId="0" applyFont="1" applyFill="1" applyBorder="1"/>
    <xf numFmtId="0" fontId="1" fillId="14" borderId="236" xfId="0" applyFont="1" applyFill="1" applyBorder="1"/>
    <xf numFmtId="0" fontId="18" fillId="13" borderId="7" xfId="0" applyFont="1" applyFill="1" applyBorder="1" applyAlignment="1">
      <alignment horizontal="center" wrapText="1"/>
    </xf>
    <xf numFmtId="0" fontId="1" fillId="16" borderId="9" xfId="0" applyFont="1" applyFill="1" applyBorder="1"/>
    <xf numFmtId="0" fontId="1" fillId="14" borderId="9" xfId="0" applyFont="1" applyFill="1" applyBorder="1"/>
    <xf numFmtId="0" fontId="1" fillId="16" borderId="0" xfId="0" applyFont="1" applyFill="1"/>
    <xf numFmtId="0" fontId="1" fillId="14" borderId="36" xfId="0" applyFont="1" applyFill="1" applyBorder="1"/>
    <xf numFmtId="166" fontId="4" fillId="3" borderId="84" xfId="7" applyNumberFormat="1" applyFont="1" applyFill="1" applyBorder="1" applyAlignment="1" applyProtection="1">
      <alignment horizontal="right"/>
      <protection locked="0"/>
    </xf>
    <xf numFmtId="1" fontId="4" fillId="9" borderId="124" xfId="0" applyNumberFormat="1" applyFont="1" applyFill="1" applyBorder="1" applyAlignment="1">
      <alignment horizontal="right"/>
    </xf>
    <xf numFmtId="0" fontId="4" fillId="5" borderId="126" xfId="0" applyFont="1" applyFill="1" applyBorder="1" applyAlignment="1" applyProtection="1">
      <alignment horizontal="left"/>
      <protection locked="0"/>
    </xf>
    <xf numFmtId="166" fontId="4" fillId="3" borderId="127" xfId="4" applyNumberFormat="1" applyFont="1" applyFill="1" applyBorder="1" applyAlignment="1" applyProtection="1">
      <alignment horizontal="right"/>
      <protection locked="0"/>
    </xf>
    <xf numFmtId="0" fontId="4" fillId="3" borderId="128" xfId="0" applyFont="1" applyFill="1" applyBorder="1" applyAlignment="1" applyProtection="1">
      <alignment horizontal="left"/>
      <protection locked="0"/>
    </xf>
    <xf numFmtId="0" fontId="1" fillId="3" borderId="128" xfId="0" applyFont="1" applyFill="1" applyBorder="1" applyAlignment="1" applyProtection="1">
      <alignment horizontal="left"/>
      <protection locked="0"/>
    </xf>
    <xf numFmtId="1" fontId="4" fillId="9" borderId="127" xfId="0" applyNumberFormat="1" applyFont="1" applyFill="1" applyBorder="1" applyAlignment="1">
      <alignment horizontal="right"/>
    </xf>
    <xf numFmtId="166" fontId="4" fillId="3" borderId="129" xfId="4" applyNumberFormat="1" applyFont="1" applyFill="1" applyBorder="1" applyAlignment="1" applyProtection="1">
      <alignment horizontal="right"/>
      <protection locked="0"/>
    </xf>
    <xf numFmtId="0" fontId="1" fillId="3" borderId="121" xfId="0" applyFont="1" applyFill="1" applyBorder="1" applyAlignment="1" applyProtection="1">
      <alignment horizontal="left"/>
      <protection locked="0"/>
    </xf>
    <xf numFmtId="0" fontId="57" fillId="0" borderId="0" xfId="0" applyFont="1"/>
    <xf numFmtId="0" fontId="58" fillId="0" borderId="0" xfId="0" applyFont="1" applyAlignment="1">
      <alignment horizontal="left"/>
    </xf>
    <xf numFmtId="0" fontId="58" fillId="0" borderId="9" xfId="0" applyFont="1" applyBorder="1" applyAlignment="1">
      <alignment horizontal="left"/>
    </xf>
    <xf numFmtId="0" fontId="37" fillId="0" borderId="0" xfId="0" applyFont="1" applyAlignment="1">
      <alignment horizontal="left"/>
    </xf>
    <xf numFmtId="0" fontId="59" fillId="0" borderId="0" xfId="0" applyFont="1"/>
    <xf numFmtId="0" fontId="57" fillId="0" borderId="0" xfId="0" applyFont="1" applyAlignment="1">
      <alignment horizontal="left"/>
    </xf>
    <xf numFmtId="0" fontId="60" fillId="0" borderId="0" xfId="0" applyFont="1"/>
    <xf numFmtId="0" fontId="58" fillId="0" borderId="0" xfId="0" applyFont="1"/>
    <xf numFmtId="0" fontId="61" fillId="0" borderId="0" xfId="0" applyFont="1"/>
    <xf numFmtId="0" fontId="60" fillId="0" borderId="9" xfId="0" applyFont="1" applyBorder="1"/>
    <xf numFmtId="0" fontId="58" fillId="0" borderId="9" xfId="0" applyFont="1" applyBorder="1"/>
    <xf numFmtId="0" fontId="55" fillId="0" borderId="0" xfId="0" applyFont="1" applyAlignment="1">
      <alignment horizontal="left"/>
    </xf>
    <xf numFmtId="0" fontId="55" fillId="0" borderId="0" xfId="0" applyFont="1"/>
    <xf numFmtId="0" fontId="60" fillId="2" borderId="1" xfId="0" applyFont="1" applyFill="1" applyBorder="1" applyAlignment="1">
      <alignment horizontal="left"/>
    </xf>
    <xf numFmtId="0" fontId="37" fillId="2" borderId="3" xfId="0" applyFont="1" applyFill="1" applyBorder="1"/>
    <xf numFmtId="0" fontId="60" fillId="2" borderId="6" xfId="0" applyFont="1" applyFill="1" applyBorder="1" applyAlignment="1">
      <alignment horizontal="left"/>
    </xf>
    <xf numFmtId="0" fontId="37" fillId="2" borderId="8" xfId="0" applyFont="1" applyFill="1" applyBorder="1"/>
    <xf numFmtId="0" fontId="62" fillId="0" borderId="0" xfId="0" applyFont="1"/>
    <xf numFmtId="0" fontId="55" fillId="2" borderId="10" xfId="0" applyFont="1" applyFill="1" applyBorder="1" applyAlignment="1">
      <alignment horizontal="left"/>
    </xf>
    <xf numFmtId="0" fontId="55" fillId="2" borderId="11" xfId="0" applyFont="1" applyFill="1" applyBorder="1" applyAlignment="1">
      <alignment horizontal="left"/>
    </xf>
    <xf numFmtId="0" fontId="55" fillId="2" borderId="12" xfId="0" applyFont="1" applyFill="1" applyBorder="1" applyAlignment="1">
      <alignment horizontal="center"/>
    </xf>
    <xf numFmtId="0" fontId="55" fillId="2" borderId="13" xfId="0" applyFont="1" applyFill="1" applyBorder="1" applyAlignment="1">
      <alignment horizontal="center"/>
    </xf>
    <xf numFmtId="0" fontId="55" fillId="2" borderId="14" xfId="0" applyFont="1" applyFill="1" applyBorder="1" applyAlignment="1">
      <alignment horizontal="left"/>
    </xf>
    <xf numFmtId="0" fontId="55" fillId="2" borderId="15" xfId="0" applyFont="1" applyFill="1" applyBorder="1" applyAlignment="1">
      <alignment horizontal="left"/>
    </xf>
    <xf numFmtId="0" fontId="55" fillId="2" borderId="16" xfId="0" applyFont="1" applyFill="1" applyBorder="1" applyAlignment="1">
      <alignment horizontal="center" vertical="top"/>
    </xf>
    <xf numFmtId="0" fontId="55" fillId="2" borderId="17" xfId="0" applyFont="1" applyFill="1" applyBorder="1" applyAlignment="1">
      <alignment horizontal="center" vertical="top"/>
    </xf>
    <xf numFmtId="0" fontId="55" fillId="2" borderId="18" xfId="0" applyFont="1" applyFill="1" applyBorder="1" applyAlignment="1">
      <alignment horizontal="left"/>
    </xf>
    <xf numFmtId="0" fontId="37" fillId="2" borderId="19" xfId="0" applyFont="1" applyFill="1" applyBorder="1" applyAlignment="1">
      <alignment horizontal="center"/>
    </xf>
    <xf numFmtId="0" fontId="55" fillId="2" borderId="20" xfId="0" applyFont="1" applyFill="1" applyBorder="1" applyAlignment="1">
      <alignment horizontal="center"/>
    </xf>
    <xf numFmtId="0" fontId="55" fillId="2" borderId="21" xfId="0" applyFont="1" applyFill="1" applyBorder="1" applyAlignment="1">
      <alignment horizontal="center"/>
    </xf>
    <xf numFmtId="0" fontId="63" fillId="2" borderId="131" xfId="0" applyFont="1" applyFill="1" applyBorder="1" applyAlignment="1">
      <alignment horizontal="center"/>
    </xf>
    <xf numFmtId="0" fontId="55" fillId="2" borderId="132" xfId="0" applyFont="1" applyFill="1" applyBorder="1"/>
    <xf numFmtId="0" fontId="63" fillId="2" borderId="132" xfId="0" applyFont="1" applyFill="1" applyBorder="1"/>
    <xf numFmtId="0" fontId="63" fillId="2" borderId="133" xfId="0" applyFont="1" applyFill="1" applyBorder="1"/>
    <xf numFmtId="0" fontId="63" fillId="0" borderId="0" xfId="0" applyFont="1"/>
    <xf numFmtId="0" fontId="63" fillId="0" borderId="0" xfId="0" applyFont="1" applyAlignment="1">
      <alignment horizontal="left"/>
    </xf>
    <xf numFmtId="0" fontId="63" fillId="2" borderId="3" xfId="0" applyFont="1" applyFill="1" applyBorder="1"/>
    <xf numFmtId="0" fontId="37" fillId="0" borderId="61" xfId="0" applyFont="1" applyBorder="1" applyAlignment="1">
      <alignment horizontal="center"/>
    </xf>
    <xf numFmtId="0" fontId="37" fillId="0" borderId="69" xfId="0" applyFont="1" applyBorder="1" applyAlignment="1">
      <alignment horizontal="center"/>
    </xf>
    <xf numFmtId="0" fontId="37" fillId="0" borderId="24" xfId="0" applyFont="1" applyBorder="1" applyAlignment="1">
      <alignment horizontal="center"/>
    </xf>
    <xf numFmtId="0" fontId="37" fillId="0" borderId="33" xfId="0" applyFont="1" applyBorder="1" applyAlignment="1">
      <alignment horizontal="center"/>
    </xf>
    <xf numFmtId="0" fontId="37" fillId="0" borderId="30" xfId="0" applyFont="1" applyBorder="1" applyAlignment="1">
      <alignment horizontal="center"/>
    </xf>
    <xf numFmtId="0" fontId="37" fillId="0" borderId="26" xfId="0" applyFont="1" applyBorder="1" applyAlignment="1">
      <alignment horizontal="center"/>
    </xf>
    <xf numFmtId="0" fontId="37" fillId="0" borderId="155" xfId="0" applyFont="1" applyBorder="1"/>
    <xf numFmtId="0" fontId="37" fillId="0" borderId="34" xfId="0" applyFont="1" applyBorder="1" applyAlignment="1">
      <alignment horizontal="center"/>
    </xf>
    <xf numFmtId="0" fontId="37" fillId="0" borderId="32" xfId="0" applyFont="1" applyBorder="1" applyAlignment="1">
      <alignment horizontal="center"/>
    </xf>
    <xf numFmtId="0" fontId="37" fillId="0" borderId="0" xfId="0" applyFont="1" applyAlignment="1">
      <alignment horizontal="center"/>
    </xf>
    <xf numFmtId="0" fontId="37" fillId="0" borderId="0" xfId="0" quotePrefix="1" applyFont="1" applyAlignment="1">
      <alignment horizontal="center"/>
    </xf>
    <xf numFmtId="0" fontId="37" fillId="0" borderId="0" xfId="0" applyFont="1" applyAlignment="1">
      <alignment horizontal="right"/>
    </xf>
    <xf numFmtId="0" fontId="63" fillId="2" borderId="35" xfId="0" applyFont="1" applyFill="1" applyBorder="1" applyAlignment="1">
      <alignment horizontal="center"/>
    </xf>
    <xf numFmtId="0" fontId="55" fillId="2" borderId="36" xfId="0" applyFont="1" applyFill="1" applyBorder="1"/>
    <xf numFmtId="0" fontId="63" fillId="2" borderId="36" xfId="0" applyFont="1" applyFill="1" applyBorder="1"/>
    <xf numFmtId="0" fontId="63" fillId="2" borderId="37" xfId="0" applyFont="1" applyFill="1" applyBorder="1"/>
    <xf numFmtId="0" fontId="63" fillId="0" borderId="0" xfId="0" applyFont="1" applyAlignment="1">
      <alignment horizontal="right"/>
    </xf>
    <xf numFmtId="0" fontId="37" fillId="4" borderId="23" xfId="0" applyFont="1" applyFill="1" applyBorder="1" applyAlignment="1">
      <alignment horizontal="center"/>
    </xf>
    <xf numFmtId="0" fontId="37" fillId="0" borderId="27" xfId="0" applyFont="1" applyBorder="1"/>
    <xf numFmtId="0" fontId="37" fillId="4" borderId="27" xfId="0" applyFont="1" applyFill="1" applyBorder="1" applyAlignment="1">
      <alignment horizontal="center"/>
    </xf>
    <xf numFmtId="0" fontId="37" fillId="4" borderId="28" xfId="0" applyFont="1" applyFill="1" applyBorder="1" applyAlignment="1">
      <alignment horizontal="center"/>
    </xf>
    <xf numFmtId="1" fontId="37" fillId="3" borderId="23" xfId="0" applyNumberFormat="1" applyFont="1" applyFill="1" applyBorder="1" applyAlignment="1" applyProtection="1">
      <alignment horizontal="right"/>
      <protection locked="0"/>
    </xf>
    <xf numFmtId="0" fontId="37" fillId="3" borderId="28" xfId="0" applyFont="1" applyFill="1" applyBorder="1" applyAlignment="1" applyProtection="1">
      <alignment horizontal="left"/>
      <protection locked="0"/>
    </xf>
    <xf numFmtId="0" fontId="37" fillId="4" borderId="24" xfId="0" applyFont="1" applyFill="1" applyBorder="1" applyAlignment="1">
      <alignment horizontal="center"/>
    </xf>
    <xf numFmtId="0" fontId="37" fillId="4" borderId="29" xfId="0" applyFont="1" applyFill="1" applyBorder="1" applyAlignment="1">
      <alignment horizontal="center"/>
    </xf>
    <xf numFmtId="0" fontId="37" fillId="4" borderId="30" xfId="0" applyFont="1" applyFill="1" applyBorder="1" applyAlignment="1">
      <alignment horizontal="center"/>
    </xf>
    <xf numFmtId="1" fontId="37" fillId="3" borderId="24" xfId="0" applyNumberFormat="1" applyFont="1" applyFill="1" applyBorder="1" applyAlignment="1" applyProtection="1">
      <alignment horizontal="right"/>
      <protection locked="0"/>
    </xf>
    <xf numFmtId="0" fontId="37" fillId="3" borderId="30" xfId="0" applyFont="1" applyFill="1" applyBorder="1" applyAlignment="1" applyProtection="1">
      <alignment horizontal="left"/>
      <protection locked="0"/>
    </xf>
    <xf numFmtId="0" fontId="37" fillId="4" borderId="26" xfId="0" applyFont="1" applyFill="1" applyBorder="1" applyAlignment="1">
      <alignment horizontal="center"/>
    </xf>
    <xf numFmtId="0" fontId="37" fillId="4" borderId="31" xfId="0" applyFont="1" applyFill="1" applyBorder="1" applyAlignment="1">
      <alignment horizontal="center"/>
    </xf>
    <xf numFmtId="0" fontId="37" fillId="4" borderId="32" xfId="0" applyFont="1" applyFill="1" applyBorder="1" applyAlignment="1">
      <alignment horizontal="center"/>
    </xf>
    <xf numFmtId="1" fontId="37" fillId="3" borderId="26" xfId="0" applyNumberFormat="1" applyFont="1" applyFill="1" applyBorder="1" applyAlignment="1" applyProtection="1">
      <alignment horizontal="right"/>
      <protection locked="0"/>
    </xf>
    <xf numFmtId="0" fontId="37" fillId="3" borderId="32" xfId="0" applyFont="1" applyFill="1" applyBorder="1" applyAlignment="1" applyProtection="1">
      <alignment horizontal="left"/>
      <protection locked="0"/>
    </xf>
    <xf numFmtId="0" fontId="37" fillId="4" borderId="29" xfId="0" applyFont="1" applyFill="1" applyBorder="1"/>
    <xf numFmtId="0" fontId="37" fillId="4" borderId="31" xfId="0" applyFont="1" applyFill="1" applyBorder="1"/>
    <xf numFmtId="0" fontId="64" fillId="0" borderId="0" xfId="0" applyFont="1"/>
    <xf numFmtId="0" fontId="63" fillId="2" borderId="1" xfId="0" applyFont="1" applyFill="1" applyBorder="1" applyAlignment="1">
      <alignment horizontal="center"/>
    </xf>
    <xf numFmtId="0" fontId="63" fillId="2" borderId="2" xfId="0" applyFont="1" applyFill="1" applyBorder="1"/>
    <xf numFmtId="0" fontId="37" fillId="0" borderId="23" xfId="0" applyFont="1" applyBorder="1" applyAlignment="1">
      <alignment horizontal="center"/>
    </xf>
    <xf numFmtId="0" fontId="37" fillId="0" borderId="31" xfId="0" applyFont="1" applyBorder="1" applyAlignment="1">
      <alignment horizontal="center"/>
    </xf>
    <xf numFmtId="0" fontId="37" fillId="0" borderId="43" xfId="0" applyFont="1" applyBorder="1" applyAlignment="1">
      <alignment horizontal="center"/>
    </xf>
    <xf numFmtId="1" fontId="37" fillId="8" borderId="23" xfId="0" applyNumberFormat="1" applyFont="1" applyFill="1" applyBorder="1" applyAlignment="1" applyProtection="1">
      <alignment horizontal="right"/>
      <protection locked="0"/>
    </xf>
    <xf numFmtId="0" fontId="37" fillId="0" borderId="29" xfId="0" applyFont="1" applyBorder="1" applyAlignment="1">
      <alignment horizontal="center"/>
    </xf>
    <xf numFmtId="1" fontId="37" fillId="8" borderId="24" xfId="0" applyNumberFormat="1" applyFont="1" applyFill="1" applyBorder="1" applyAlignment="1" applyProtection="1">
      <alignment horizontal="right"/>
      <protection locked="0"/>
    </xf>
    <xf numFmtId="1" fontId="37" fillId="8" borderId="26" xfId="0" applyNumberFormat="1" applyFont="1" applyFill="1" applyBorder="1" applyAlignment="1" applyProtection="1">
      <alignment horizontal="right"/>
      <protection locked="0"/>
    </xf>
    <xf numFmtId="0" fontId="37" fillId="0" borderId="1" xfId="0" applyFont="1" applyBorder="1" applyProtection="1">
      <protection locked="0"/>
    </xf>
    <xf numFmtId="0" fontId="37" fillId="0" borderId="2" xfId="0" applyFont="1" applyBorder="1" applyProtection="1">
      <protection locked="0"/>
    </xf>
    <xf numFmtId="0" fontId="59" fillId="0" borderId="0" xfId="0" applyFont="1" applyAlignment="1">
      <alignment horizontal="left"/>
    </xf>
    <xf numFmtId="0" fontId="37" fillId="0" borderId="0" xfId="0" applyFont="1" applyProtection="1">
      <protection locked="0"/>
    </xf>
    <xf numFmtId="0" fontId="37" fillId="0" borderId="4" xfId="0" applyFont="1" applyBorder="1" applyProtection="1">
      <protection locked="0"/>
    </xf>
    <xf numFmtId="0" fontId="37" fillId="0" borderId="7" xfId="0" applyFont="1" applyBorder="1" applyProtection="1">
      <protection locked="0"/>
    </xf>
    <xf numFmtId="1" fontId="4" fillId="6" borderId="86" xfId="0" applyNumberFormat="1" applyFont="1" applyFill="1" applyBorder="1" applyAlignment="1">
      <alignment horizontal="right"/>
    </xf>
    <xf numFmtId="0" fontId="4" fillId="0" borderId="0" xfId="3" applyFont="1" applyAlignment="1">
      <alignment vertical="center" wrapText="1"/>
    </xf>
    <xf numFmtId="2" fontId="4" fillId="3" borderId="23" xfId="7" applyNumberFormat="1" applyFont="1" applyFill="1" applyBorder="1" applyAlignment="1" applyProtection="1">
      <alignment horizontal="right"/>
      <protection locked="0"/>
    </xf>
    <xf numFmtId="0" fontId="4" fillId="0" borderId="123" xfId="3" applyFont="1" applyBorder="1"/>
    <xf numFmtId="0" fontId="4" fillId="4" borderId="123" xfId="3" applyFont="1" applyFill="1" applyBorder="1" applyAlignment="1">
      <alignment horizontal="center"/>
    </xf>
    <xf numFmtId="164" fontId="4" fillId="5" borderId="127" xfId="0" applyNumberFormat="1" applyFont="1" applyFill="1" applyBorder="1" applyAlignment="1" applyProtection="1">
      <alignment horizontal="right"/>
      <protection locked="0"/>
    </xf>
    <xf numFmtId="164" fontId="4" fillId="8" borderId="127" xfId="0" applyNumberFormat="1" applyFont="1" applyFill="1" applyBorder="1" applyAlignment="1" applyProtection="1">
      <alignment horizontal="right"/>
      <protection locked="0"/>
    </xf>
    <xf numFmtId="164" fontId="4" fillId="5" borderId="129" xfId="0" applyNumberFormat="1" applyFont="1" applyFill="1" applyBorder="1" applyAlignment="1" applyProtection="1">
      <alignment horizontal="right"/>
      <protection locked="0"/>
    </xf>
    <xf numFmtId="0" fontId="1" fillId="0" borderId="4" xfId="3" applyBorder="1" applyProtection="1">
      <protection locked="0"/>
    </xf>
    <xf numFmtId="0" fontId="18" fillId="0" borderId="0" xfId="0" applyFont="1" applyAlignment="1">
      <alignment horizontal="left"/>
    </xf>
    <xf numFmtId="0" fontId="1" fillId="3" borderId="30" xfId="3" applyFill="1" applyBorder="1" applyAlignment="1" applyProtection="1">
      <alignment horizontal="left"/>
      <protection locked="0"/>
    </xf>
    <xf numFmtId="0" fontId="1" fillId="3" borderId="59" xfId="3" applyFill="1" applyBorder="1" applyAlignment="1" applyProtection="1">
      <alignment horizontal="left"/>
      <protection locked="0"/>
    </xf>
    <xf numFmtId="0" fontId="1" fillId="3" borderId="141" xfId="3" applyFill="1" applyBorder="1" applyAlignment="1" applyProtection="1">
      <alignment horizontal="left"/>
      <protection locked="0"/>
    </xf>
    <xf numFmtId="0" fontId="1" fillId="3" borderId="28" xfId="3" applyFill="1" applyBorder="1" applyAlignment="1" applyProtection="1">
      <alignment horizontal="left"/>
      <protection locked="0"/>
    </xf>
    <xf numFmtId="0" fontId="1" fillId="3" borderId="85" xfId="3" applyFill="1" applyBorder="1" applyAlignment="1" applyProtection="1">
      <alignment horizontal="left"/>
      <protection locked="0"/>
    </xf>
    <xf numFmtId="2" fontId="1" fillId="8" borderId="86" xfId="0" applyNumberFormat="1" applyFont="1" applyFill="1" applyBorder="1" applyAlignment="1" applyProtection="1">
      <alignment horizontal="right"/>
      <protection locked="0"/>
    </xf>
    <xf numFmtId="0" fontId="1" fillId="3" borderId="139" xfId="3" applyFill="1" applyBorder="1" applyAlignment="1" applyProtection="1">
      <alignment horizontal="left"/>
      <protection locked="0"/>
    </xf>
    <xf numFmtId="0" fontId="4" fillId="0" borderId="0" xfId="0" applyFont="1" applyAlignment="1">
      <alignment vertical="top" wrapText="1"/>
    </xf>
    <xf numFmtId="0" fontId="65" fillId="0" borderId="0" xfId="0" quotePrefix="1" applyFont="1"/>
    <xf numFmtId="0" fontId="1" fillId="0" borderId="4" xfId="0" applyFont="1" applyBorder="1" applyProtection="1">
      <protection locked="0"/>
    </xf>
    <xf numFmtId="1" fontId="4" fillId="0" borderId="0" xfId="3" applyNumberFormat="1" applyFont="1" applyAlignment="1">
      <alignment horizontal="center"/>
    </xf>
    <xf numFmtId="167" fontId="1" fillId="6" borderId="26" xfId="7" applyNumberFormat="1" applyFont="1" applyFill="1" applyBorder="1" applyAlignment="1">
      <alignment horizontal="right"/>
    </xf>
    <xf numFmtId="0" fontId="1" fillId="3" borderId="32" xfId="3" applyFill="1" applyBorder="1" applyAlignment="1" applyProtection="1">
      <alignment horizontal="left"/>
      <protection locked="0"/>
    </xf>
    <xf numFmtId="1" fontId="1" fillId="3" borderId="23" xfId="3" applyNumberFormat="1" applyFill="1" applyBorder="1" applyAlignment="1" applyProtection="1">
      <alignment horizontal="right"/>
      <protection locked="0"/>
    </xf>
    <xf numFmtId="1" fontId="1" fillId="3" borderId="24" xfId="3" applyNumberFormat="1" applyFill="1" applyBorder="1" applyAlignment="1" applyProtection="1">
      <alignment horizontal="right"/>
      <protection locked="0"/>
    </xf>
    <xf numFmtId="1" fontId="1" fillId="3" borderId="57" xfId="3" applyNumberFormat="1" applyFill="1" applyBorder="1" applyAlignment="1" applyProtection="1">
      <alignment horizontal="right"/>
      <protection locked="0"/>
    </xf>
    <xf numFmtId="1" fontId="1" fillId="3" borderId="26" xfId="3" applyNumberFormat="1" applyFill="1" applyBorder="1" applyAlignment="1" applyProtection="1">
      <alignment horizontal="right"/>
      <protection locked="0"/>
    </xf>
    <xf numFmtId="2" fontId="16" fillId="0" borderId="0" xfId="3" applyNumberFormat="1" applyFont="1"/>
    <xf numFmtId="0" fontId="1" fillId="3" borderId="114" xfId="3" applyFill="1" applyBorder="1" applyAlignment="1" applyProtection="1">
      <alignment horizontal="left"/>
      <protection locked="0"/>
    </xf>
    <xf numFmtId="2" fontId="4" fillId="0" borderId="0" xfId="3" applyNumberFormat="1" applyFont="1" applyAlignment="1">
      <alignment horizontal="center"/>
    </xf>
    <xf numFmtId="2" fontId="1" fillId="0" borderId="0" xfId="3" applyNumberFormat="1" applyAlignment="1" applyProtection="1">
      <alignment horizontal="right"/>
      <protection locked="0"/>
    </xf>
    <xf numFmtId="0" fontId="1" fillId="0" borderId="0" xfId="3" applyAlignment="1" applyProtection="1">
      <alignment horizontal="left"/>
      <protection locked="0"/>
    </xf>
    <xf numFmtId="2" fontId="18" fillId="0" borderId="0" xfId="3" applyNumberFormat="1" applyFont="1"/>
    <xf numFmtId="0" fontId="1" fillId="3" borderId="57" xfId="3" applyFill="1" applyBorder="1" applyAlignment="1" applyProtection="1">
      <alignment horizontal="right"/>
      <protection locked="0"/>
    </xf>
    <xf numFmtId="0" fontId="66" fillId="2" borderId="1" xfId="0" applyFont="1" applyFill="1" applyBorder="1" applyAlignment="1">
      <alignment horizontal="center" vertical="center"/>
    </xf>
    <xf numFmtId="0" fontId="1" fillId="15" borderId="24" xfId="0" applyFont="1" applyFill="1" applyBorder="1"/>
    <xf numFmtId="0" fontId="1" fillId="0" borderId="123" xfId="0" applyFont="1" applyBorder="1"/>
    <xf numFmtId="0" fontId="1" fillId="14" borderId="24" xfId="0" applyFont="1" applyFill="1" applyBorder="1" applyAlignment="1">
      <alignment horizontal="right"/>
    </xf>
    <xf numFmtId="0" fontId="1" fillId="15" borderId="24" xfId="0" applyFont="1" applyFill="1" applyBorder="1" applyAlignment="1">
      <alignment horizontal="right"/>
    </xf>
    <xf numFmtId="0" fontId="1" fillId="0" borderId="130" xfId="0" applyFont="1" applyBorder="1"/>
    <xf numFmtId="0" fontId="1" fillId="14" borderId="26" xfId="0" applyFont="1" applyFill="1" applyBorder="1" applyAlignment="1">
      <alignment horizontal="right"/>
    </xf>
    <xf numFmtId="0" fontId="1" fillId="0" borderId="125" xfId="0" applyFont="1" applyBorder="1"/>
    <xf numFmtId="0" fontId="1" fillId="14" borderId="23" xfId="0" applyFont="1" applyFill="1" applyBorder="1"/>
    <xf numFmtId="0" fontId="65" fillId="0" borderId="0" xfId="0" applyFont="1"/>
    <xf numFmtId="0" fontId="4" fillId="0" borderId="242" xfId="3" applyFont="1" applyBorder="1" applyAlignment="1">
      <alignment horizontal="center"/>
    </xf>
    <xf numFmtId="0" fontId="4" fillId="0" borderId="243" xfId="3" applyFont="1" applyBorder="1"/>
    <xf numFmtId="0" fontId="4" fillId="4" borderId="244" xfId="3" applyFont="1" applyFill="1" applyBorder="1" applyAlignment="1">
      <alignment horizontal="center"/>
    </xf>
    <xf numFmtId="0" fontId="4" fillId="0" borderId="245" xfId="3" applyFont="1" applyBorder="1" applyAlignment="1">
      <alignment horizontal="center"/>
    </xf>
    <xf numFmtId="0" fontId="4" fillId="4" borderId="246" xfId="3" applyFont="1" applyFill="1" applyBorder="1" applyAlignment="1">
      <alignment horizontal="center"/>
    </xf>
    <xf numFmtId="0" fontId="4" fillId="0" borderId="247" xfId="3" applyFont="1" applyBorder="1" applyAlignment="1">
      <alignment horizontal="center"/>
    </xf>
    <xf numFmtId="0" fontId="4" fillId="0" borderId="248" xfId="3" applyFont="1" applyBorder="1"/>
    <xf numFmtId="0" fontId="4" fillId="0" borderId="248" xfId="3" applyFont="1" applyBorder="1" applyAlignment="1">
      <alignment horizontal="center"/>
    </xf>
    <xf numFmtId="0" fontId="4" fillId="0" borderId="249" xfId="3" applyFont="1" applyBorder="1" applyAlignment="1">
      <alignment horizontal="center"/>
    </xf>
    <xf numFmtId="2" fontId="4" fillId="8" borderId="23" xfId="3" applyNumberFormat="1" applyFont="1" applyFill="1" applyBorder="1" applyAlignment="1" applyProtection="1">
      <alignment horizontal="right"/>
      <protection locked="0"/>
    </xf>
    <xf numFmtId="10" fontId="4" fillId="8" borderId="24" xfId="3" applyNumberFormat="1" applyFont="1" applyFill="1" applyBorder="1" applyAlignment="1" applyProtection="1">
      <alignment horizontal="right"/>
      <protection locked="0"/>
    </xf>
    <xf numFmtId="0" fontId="4" fillId="5" borderId="250" xfId="0" applyFont="1" applyFill="1" applyBorder="1" applyAlignment="1" applyProtection="1">
      <alignment horizontal="left"/>
      <protection locked="0"/>
    </xf>
    <xf numFmtId="1" fontId="4" fillId="9" borderId="6" xfId="0" applyNumberFormat="1" applyFont="1" applyFill="1" applyBorder="1" applyAlignment="1">
      <alignment horizontal="right"/>
    </xf>
    <xf numFmtId="0" fontId="4" fillId="5" borderId="48" xfId="0" applyFont="1" applyFill="1" applyBorder="1" applyAlignment="1" applyProtection="1">
      <alignment horizontal="left"/>
      <protection locked="0"/>
    </xf>
    <xf numFmtId="0" fontId="1" fillId="14" borderId="24" xfId="0" applyFont="1" applyFill="1" applyBorder="1"/>
    <xf numFmtId="0" fontId="1" fillId="14" borderId="26" xfId="0" applyFont="1" applyFill="1" applyBorder="1"/>
    <xf numFmtId="0" fontId="4" fillId="14" borderId="50" xfId="0" applyFont="1" applyFill="1" applyBorder="1"/>
    <xf numFmtId="0" fontId="4" fillId="14" borderId="26" xfId="0" applyFont="1" applyFill="1" applyBorder="1"/>
    <xf numFmtId="0" fontId="6" fillId="13" borderId="120" xfId="0" applyFont="1" applyFill="1" applyBorder="1" applyAlignment="1">
      <alignment horizontal="center"/>
    </xf>
    <xf numFmtId="0" fontId="4" fillId="0" borderId="61" xfId="0" applyFont="1" applyBorder="1" applyAlignment="1">
      <alignment horizontal="center" wrapText="1"/>
    </xf>
    <xf numFmtId="0" fontId="4" fillId="0" borderId="24" xfId="0" applyFont="1" applyBorder="1" applyAlignment="1">
      <alignment horizontal="center" wrapText="1"/>
    </xf>
    <xf numFmtId="0" fontId="4" fillId="0" borderId="187" xfId="0" applyFont="1" applyBorder="1" applyAlignment="1">
      <alignment horizontal="center" wrapText="1"/>
    </xf>
    <xf numFmtId="0" fontId="4" fillId="8" borderId="102" xfId="0" applyFont="1" applyFill="1" applyBorder="1" applyAlignment="1">
      <alignment horizontal="center"/>
    </xf>
    <xf numFmtId="0" fontId="4" fillId="8" borderId="103" xfId="0" applyFont="1" applyFill="1" applyBorder="1" applyAlignment="1">
      <alignment horizontal="center"/>
    </xf>
    <xf numFmtId="2" fontId="4" fillId="8" borderId="103" xfId="0" applyNumberFormat="1" applyFont="1" applyFill="1" applyBorder="1" applyAlignment="1">
      <alignment horizontal="center"/>
    </xf>
    <xf numFmtId="1" fontId="4" fillId="8" borderId="103" xfId="0" applyNumberFormat="1" applyFont="1" applyFill="1" applyBorder="1" applyAlignment="1">
      <alignment horizontal="center"/>
    </xf>
    <xf numFmtId="10" fontId="4" fillId="8" borderId="104" xfId="0" applyNumberFormat="1" applyFont="1" applyFill="1" applyBorder="1" applyAlignment="1">
      <alignment horizontal="center"/>
    </xf>
    <xf numFmtId="0" fontId="0" fillId="8" borderId="103" xfId="0" applyFill="1" applyBorder="1" applyAlignment="1">
      <alignment horizontal="center"/>
    </xf>
    <xf numFmtId="10" fontId="0" fillId="8" borderId="103" xfId="2" applyNumberFormat="1" applyFont="1" applyFill="1" applyBorder="1" applyAlignment="1">
      <alignment horizontal="center"/>
    </xf>
    <xf numFmtId="2" fontId="0" fillId="8" borderId="103" xfId="0" applyNumberFormat="1" applyFill="1" applyBorder="1" applyAlignment="1">
      <alignment horizontal="center"/>
    </xf>
    <xf numFmtId="2" fontId="1" fillId="8" borderId="103" xfId="0" applyNumberFormat="1" applyFont="1" applyFill="1" applyBorder="1" applyAlignment="1">
      <alignment horizontal="center"/>
    </xf>
    <xf numFmtId="2" fontId="1" fillId="8" borderId="104" xfId="0" applyNumberFormat="1" applyFont="1" applyFill="1" applyBorder="1" applyAlignment="1">
      <alignment horizontal="center"/>
    </xf>
    <xf numFmtId="2" fontId="0" fillId="8" borderId="104" xfId="0" applyNumberFormat="1" applyFill="1" applyBorder="1" applyAlignment="1">
      <alignment horizontal="center"/>
    </xf>
    <xf numFmtId="0" fontId="0" fillId="8" borderId="200" xfId="0" applyFill="1" applyBorder="1" applyAlignment="1">
      <alignment horizontal="center"/>
    </xf>
    <xf numFmtId="0" fontId="6" fillId="0" borderId="0" xfId="0" applyFont="1" applyAlignment="1">
      <alignment vertical="center"/>
    </xf>
    <xf numFmtId="1" fontId="1" fillId="3" borderId="23" xfId="0" applyNumberFormat="1" applyFont="1" applyFill="1" applyBorder="1" applyAlignment="1" applyProtection="1">
      <alignment horizontal="right"/>
      <protection locked="0"/>
    </xf>
    <xf numFmtId="0" fontId="1" fillId="3" borderId="28" xfId="0" applyFont="1" applyFill="1" applyBorder="1" applyAlignment="1" applyProtection="1">
      <alignment horizontal="left"/>
      <protection locked="0"/>
    </xf>
    <xf numFmtId="1" fontId="1" fillId="3" borderId="24" xfId="0" applyNumberFormat="1" applyFont="1" applyFill="1" applyBorder="1" applyAlignment="1" applyProtection="1">
      <alignment horizontal="right"/>
      <protection locked="0"/>
    </xf>
    <xf numFmtId="0" fontId="1" fillId="3" borderId="30" xfId="0" applyFont="1" applyFill="1" applyBorder="1" applyAlignment="1" applyProtection="1">
      <alignment horizontal="left"/>
      <protection locked="0"/>
    </xf>
    <xf numFmtId="1" fontId="1" fillId="6" borderId="24" xfId="0" applyNumberFormat="1" applyFont="1" applyFill="1" applyBorder="1" applyAlignment="1">
      <alignment horizontal="right"/>
    </xf>
    <xf numFmtId="1" fontId="1" fillId="3" borderId="26" xfId="0" applyNumberFormat="1" applyFont="1" applyFill="1" applyBorder="1" applyAlignment="1" applyProtection="1">
      <alignment horizontal="right"/>
      <protection locked="0"/>
    </xf>
    <xf numFmtId="0" fontId="1" fillId="3" borderId="32" xfId="0" applyFont="1" applyFill="1" applyBorder="1" applyAlignment="1" applyProtection="1">
      <alignment horizontal="left"/>
      <protection locked="0"/>
    </xf>
    <xf numFmtId="1" fontId="1" fillId="6" borderId="26" xfId="0" applyNumberFormat="1" applyFont="1" applyFill="1" applyBorder="1" applyAlignment="1">
      <alignment horizontal="right"/>
    </xf>
    <xf numFmtId="1" fontId="1" fillId="3" borderId="61" xfId="0" applyNumberFormat="1" applyFont="1" applyFill="1" applyBorder="1" applyAlignment="1" applyProtection="1">
      <alignment horizontal="right"/>
      <protection locked="0"/>
    </xf>
    <xf numFmtId="0" fontId="1" fillId="3" borderId="69" xfId="0" applyFont="1" applyFill="1" applyBorder="1" applyAlignment="1" applyProtection="1">
      <alignment horizontal="left"/>
      <protection locked="0"/>
    </xf>
    <xf numFmtId="0" fontId="1" fillId="0" borderId="0" xfId="0" applyFont="1" applyAlignment="1">
      <alignment horizontal="right"/>
    </xf>
    <xf numFmtId="0" fontId="1" fillId="0" borderId="0" xfId="0" applyFont="1" applyAlignment="1">
      <alignment horizontal="left"/>
    </xf>
    <xf numFmtId="0" fontId="10" fillId="0" borderId="0" xfId="0" applyFont="1" applyAlignment="1">
      <alignment vertical="center" wrapText="1"/>
    </xf>
    <xf numFmtId="0" fontId="1" fillId="3" borderId="85" xfId="0" applyFont="1" applyFill="1" applyBorder="1" applyAlignment="1" applyProtection="1">
      <alignment horizontal="left"/>
      <protection locked="0"/>
    </xf>
    <xf numFmtId="0" fontId="1" fillId="3" borderId="59" xfId="0" applyFont="1" applyFill="1" applyBorder="1" applyAlignment="1" applyProtection="1">
      <alignment horizontal="left"/>
      <protection locked="0"/>
    </xf>
    <xf numFmtId="0" fontId="1" fillId="3" borderId="139" xfId="0" applyFont="1" applyFill="1" applyBorder="1" applyAlignment="1" applyProtection="1">
      <alignment horizontal="left"/>
      <protection locked="0"/>
    </xf>
    <xf numFmtId="0" fontId="1" fillId="3" borderId="57" xfId="0" applyFont="1" applyFill="1" applyBorder="1" applyAlignment="1" applyProtection="1">
      <alignment horizontal="right"/>
      <protection locked="0"/>
    </xf>
    <xf numFmtId="0" fontId="1" fillId="0" borderId="2" xfId="0" applyFont="1" applyBorder="1" applyProtection="1">
      <protection locked="0"/>
    </xf>
    <xf numFmtId="0" fontId="1" fillId="0" borderId="3" xfId="0" applyFont="1" applyBorder="1" applyProtection="1">
      <protection locked="0"/>
    </xf>
    <xf numFmtId="0" fontId="1" fillId="0" borderId="0" xfId="0" applyFont="1" applyProtection="1">
      <protection locked="0"/>
    </xf>
    <xf numFmtId="0" fontId="1" fillId="0" borderId="5" xfId="0" applyFont="1" applyBorder="1" applyProtection="1">
      <protection locked="0"/>
    </xf>
    <xf numFmtId="0" fontId="1" fillId="0" borderId="7" xfId="0" applyFont="1" applyBorder="1" applyProtection="1">
      <protection locked="0"/>
    </xf>
    <xf numFmtId="0" fontId="1" fillId="0" borderId="8" xfId="0" applyFont="1" applyBorder="1" applyProtection="1">
      <protection locked="0"/>
    </xf>
    <xf numFmtId="0" fontId="6" fillId="2" borderId="78" xfId="3" applyFont="1" applyFill="1" applyBorder="1" applyAlignment="1">
      <alignment horizontal="left" vertical="top" wrapText="1"/>
    </xf>
    <xf numFmtId="0" fontId="6" fillId="2" borderId="251" xfId="3" applyFont="1" applyFill="1" applyBorder="1" applyAlignment="1">
      <alignment horizontal="left" vertical="top"/>
    </xf>
    <xf numFmtId="0" fontId="6" fillId="2" borderId="79" xfId="3" applyFont="1" applyFill="1" applyBorder="1" applyAlignment="1">
      <alignment horizontal="center" vertical="top"/>
    </xf>
    <xf numFmtId="9" fontId="0" fillId="0" borderId="0" xfId="2" applyFont="1"/>
    <xf numFmtId="1" fontId="0" fillId="0" borderId="0" xfId="0" applyNumberFormat="1"/>
    <xf numFmtId="0" fontId="20" fillId="2" borderId="6" xfId="0" applyFont="1" applyFill="1" applyBorder="1" applyAlignment="1">
      <alignment horizontal="left"/>
    </xf>
    <xf numFmtId="0" fontId="4" fillId="0" borderId="50" xfId="0" applyFont="1" applyBorder="1" applyAlignment="1">
      <alignment horizontal="center"/>
    </xf>
    <xf numFmtId="0" fontId="4" fillId="0" borderId="55" xfId="0" applyFont="1" applyBorder="1" applyAlignment="1">
      <alignment horizontal="center"/>
    </xf>
    <xf numFmtId="0" fontId="4" fillId="0" borderId="56" xfId="0" applyFont="1" applyBorder="1" applyAlignment="1">
      <alignment horizontal="center"/>
    </xf>
    <xf numFmtId="1" fontId="1" fillId="3" borderId="57" xfId="0" applyNumberFormat="1" applyFont="1" applyFill="1" applyBorder="1" applyAlignment="1" applyProtection="1">
      <alignment horizontal="right"/>
      <protection locked="0"/>
    </xf>
    <xf numFmtId="3" fontId="1" fillId="10" borderId="252" xfId="3" applyNumberFormat="1" applyFill="1" applyBorder="1" applyAlignment="1" applyProtection="1">
      <alignment horizontal="center"/>
      <protection locked="0"/>
    </xf>
    <xf numFmtId="0" fontId="1" fillId="0" borderId="9" xfId="0" applyFont="1" applyBorder="1"/>
    <xf numFmtId="0" fontId="6" fillId="2" borderId="50" xfId="0" applyFont="1" applyFill="1" applyBorder="1" applyAlignment="1">
      <alignment horizontal="center"/>
    </xf>
    <xf numFmtId="0" fontId="6" fillId="2" borderId="253" xfId="0" applyFont="1" applyFill="1" applyBorder="1" applyAlignment="1">
      <alignment horizontal="center"/>
    </xf>
    <xf numFmtId="0" fontId="6" fillId="2" borderId="68" xfId="0" applyFont="1" applyFill="1" applyBorder="1" applyAlignment="1">
      <alignment horizontal="center"/>
    </xf>
    <xf numFmtId="0" fontId="6" fillId="2" borderId="55" xfId="0" applyFont="1" applyFill="1" applyBorder="1" applyAlignment="1">
      <alignment horizontal="center"/>
    </xf>
    <xf numFmtId="0" fontId="38" fillId="0" borderId="9" xfId="0" applyFont="1" applyBorder="1"/>
    <xf numFmtId="0" fontId="47" fillId="0" borderId="0" xfId="0" applyFont="1"/>
    <xf numFmtId="0" fontId="38" fillId="0" borderId="0" xfId="0" applyFont="1" applyAlignment="1">
      <alignment horizontal="left"/>
    </xf>
    <xf numFmtId="0" fontId="38" fillId="0" borderId="0" xfId="0" applyFont="1" applyAlignment="1">
      <alignment horizontal="right"/>
    </xf>
    <xf numFmtId="1" fontId="38" fillId="3" borderId="23" xfId="0" applyNumberFormat="1" applyFont="1" applyFill="1" applyBorder="1" applyAlignment="1" applyProtection="1">
      <alignment horizontal="right"/>
      <protection locked="0"/>
    </xf>
    <xf numFmtId="0" fontId="38" fillId="3" borderId="28" xfId="0" applyFont="1" applyFill="1" applyBorder="1" applyAlignment="1" applyProtection="1">
      <alignment horizontal="left"/>
      <protection locked="0"/>
    </xf>
    <xf numFmtId="1" fontId="38" fillId="3" borderId="24" xfId="0" applyNumberFormat="1" applyFont="1" applyFill="1" applyBorder="1" applyAlignment="1" applyProtection="1">
      <alignment horizontal="right"/>
      <protection locked="0"/>
    </xf>
    <xf numFmtId="0" fontId="38" fillId="3" borderId="30" xfId="0" applyFont="1" applyFill="1" applyBorder="1" applyAlignment="1" applyProtection="1">
      <alignment horizontal="left"/>
      <protection locked="0"/>
    </xf>
    <xf numFmtId="1" fontId="38" fillId="3" borderId="26" xfId="0" applyNumberFormat="1" applyFont="1" applyFill="1" applyBorder="1" applyAlignment="1" applyProtection="1">
      <alignment horizontal="right"/>
      <protection locked="0"/>
    </xf>
    <xf numFmtId="0" fontId="38" fillId="3" borderId="32" xfId="0" applyFont="1" applyFill="1" applyBorder="1" applyAlignment="1" applyProtection="1">
      <alignment horizontal="left"/>
      <protection locked="0"/>
    </xf>
    <xf numFmtId="1" fontId="38" fillId="3" borderId="160" xfId="0" applyNumberFormat="1" applyFont="1" applyFill="1" applyBorder="1" applyAlignment="1" applyProtection="1">
      <alignment horizontal="right"/>
      <protection locked="0"/>
    </xf>
    <xf numFmtId="0" fontId="38" fillId="3" borderId="141" xfId="0" applyFont="1" applyFill="1" applyBorder="1" applyAlignment="1" applyProtection="1">
      <alignment horizontal="left"/>
      <protection locked="0"/>
    </xf>
    <xf numFmtId="0" fontId="38" fillId="0" borderId="2" xfId="0" applyFont="1" applyBorder="1" applyProtection="1">
      <protection locked="0"/>
    </xf>
    <xf numFmtId="0" fontId="38" fillId="0" borderId="3" xfId="0" applyFont="1" applyBorder="1" applyProtection="1">
      <protection locked="0"/>
    </xf>
    <xf numFmtId="0" fontId="38" fillId="0" borderId="4" xfId="0" applyFont="1" applyBorder="1" applyProtection="1">
      <protection locked="0"/>
    </xf>
    <xf numFmtId="0" fontId="38" fillId="0" borderId="0" xfId="0" applyFont="1" applyProtection="1">
      <protection locked="0"/>
    </xf>
    <xf numFmtId="0" fontId="38" fillId="0" borderId="5" xfId="0" applyFont="1" applyBorder="1" applyProtection="1">
      <protection locked="0"/>
    </xf>
    <xf numFmtId="0" fontId="38" fillId="0" borderId="7" xfId="0" applyFont="1" applyBorder="1" applyProtection="1">
      <protection locked="0"/>
    </xf>
    <xf numFmtId="0" fontId="38" fillId="0" borderId="8" xfId="0" applyFont="1" applyBorder="1" applyProtection="1">
      <protection locked="0"/>
    </xf>
    <xf numFmtId="0" fontId="28" fillId="0" borderId="9" xfId="0" applyFont="1" applyBorder="1"/>
    <xf numFmtId="3" fontId="40" fillId="0" borderId="0" xfId="3" applyNumberFormat="1" applyFont="1" applyAlignment="1">
      <alignment horizontal="center"/>
    </xf>
    <xf numFmtId="10" fontId="40" fillId="0" borderId="101" xfId="9" applyNumberFormat="1" applyFont="1" applyBorder="1" applyProtection="1"/>
    <xf numFmtId="10" fontId="40" fillId="0" borderId="0" xfId="9" applyNumberFormat="1" applyFont="1" applyBorder="1" applyProtection="1"/>
    <xf numFmtId="1" fontId="40" fillId="0" borderId="101" xfId="9" applyNumberFormat="1" applyFont="1" applyBorder="1" applyProtection="1"/>
    <xf numFmtId="1" fontId="40" fillId="0" borderId="0" xfId="9" applyNumberFormat="1" applyFont="1" applyBorder="1" applyProtection="1"/>
    <xf numFmtId="10" fontId="4" fillId="9" borderId="127" xfId="0" applyNumberFormat="1" applyFont="1" applyFill="1" applyBorder="1" applyAlignment="1">
      <alignment horizontal="right"/>
    </xf>
    <xf numFmtId="0" fontId="4" fillId="0" borderId="2" xfId="3" applyFont="1" applyBorder="1" applyAlignment="1" applyProtection="1">
      <alignment wrapText="1"/>
      <protection locked="0"/>
    </xf>
    <xf numFmtId="0" fontId="4" fillId="0" borderId="4" xfId="0" applyFont="1" applyBorder="1"/>
    <xf numFmtId="0" fontId="1" fillId="0" borderId="0" xfId="3" applyAlignment="1">
      <alignment wrapText="1"/>
    </xf>
    <xf numFmtId="2" fontId="4" fillId="9" borderId="124" xfId="0" applyNumberFormat="1" applyFont="1" applyFill="1" applyBorder="1" applyAlignment="1">
      <alignment horizontal="right"/>
    </xf>
    <xf numFmtId="10" fontId="1" fillId="15" borderId="123" xfId="0" applyNumberFormat="1" applyFont="1" applyFill="1" applyBorder="1"/>
    <xf numFmtId="10" fontId="1" fillId="15" borderId="153" xfId="0" applyNumberFormat="1" applyFont="1" applyFill="1" applyBorder="1"/>
    <xf numFmtId="10" fontId="1" fillId="15" borderId="150" xfId="0" applyNumberFormat="1" applyFont="1" applyFill="1" applyBorder="1"/>
    <xf numFmtId="10" fontId="1" fillId="15" borderId="94" xfId="0" applyNumberFormat="1" applyFont="1" applyFill="1" applyBorder="1"/>
    <xf numFmtId="171" fontId="1" fillId="15" borderId="113" xfId="0" applyNumberFormat="1" applyFont="1" applyFill="1" applyBorder="1"/>
    <xf numFmtId="171" fontId="1" fillId="15" borderId="150" xfId="0" applyNumberFormat="1" applyFont="1" applyFill="1" applyBorder="1"/>
    <xf numFmtId="0" fontId="18" fillId="0" borderId="131" xfId="3" applyFont="1" applyBorder="1" applyProtection="1">
      <protection locked="0"/>
    </xf>
    <xf numFmtId="0" fontId="44" fillId="0" borderId="132" xfId="3" applyFont="1" applyBorder="1" applyAlignment="1">
      <alignment wrapText="1"/>
    </xf>
    <xf numFmtId="3" fontId="36" fillId="22" borderId="101" xfId="3" applyNumberFormat="1" applyFont="1" applyFill="1" applyBorder="1" applyProtection="1">
      <protection locked="0"/>
    </xf>
    <xf numFmtId="0" fontId="37" fillId="0" borderId="1" xfId="3" applyFont="1" applyBorder="1" applyProtection="1">
      <protection locked="0"/>
    </xf>
    <xf numFmtId="0" fontId="4" fillId="9" borderId="156" xfId="0" applyFont="1" applyFill="1" applyBorder="1" applyAlignment="1">
      <alignment horizontal="right"/>
    </xf>
    <xf numFmtId="2" fontId="4" fillId="5" borderId="86" xfId="0" applyNumberFormat="1" applyFont="1" applyFill="1" applyBorder="1" applyAlignment="1" applyProtection="1">
      <alignment horizontal="right"/>
      <protection locked="0"/>
    </xf>
    <xf numFmtId="0" fontId="37" fillId="22" borderId="24" xfId="0" applyFont="1" applyFill="1" applyBorder="1" applyAlignment="1">
      <alignment horizontal="center"/>
    </xf>
    <xf numFmtId="0" fontId="37" fillId="22" borderId="29" xfId="0" applyFont="1" applyFill="1" applyBorder="1"/>
    <xf numFmtId="0" fontId="37" fillId="22" borderId="33" xfId="0" applyFont="1" applyFill="1" applyBorder="1" applyAlignment="1">
      <alignment horizontal="center"/>
    </xf>
    <xf numFmtId="0" fontId="37" fillId="22" borderId="30" xfId="0" applyFont="1" applyFill="1" applyBorder="1" applyAlignment="1">
      <alignment horizontal="center"/>
    </xf>
    <xf numFmtId="0" fontId="37" fillId="22" borderId="0" xfId="0" applyFont="1" applyFill="1"/>
    <xf numFmtId="0" fontId="4" fillId="0" borderId="0" xfId="3" applyFont="1" applyBorder="1" applyProtection="1">
      <protection locked="0"/>
    </xf>
    <xf numFmtId="0" fontId="1" fillId="0" borderId="0" xfId="3" applyBorder="1" applyProtection="1">
      <protection locked="0"/>
    </xf>
    <xf numFmtId="0" fontId="36" fillId="0" borderId="0" xfId="0" applyFont="1" applyBorder="1"/>
    <xf numFmtId="0" fontId="1" fillId="3" borderId="211" xfId="3" applyFont="1" applyFill="1" applyBorder="1" applyAlignment="1" applyProtection="1">
      <alignment horizontal="center" vertical="center"/>
      <protection locked="0"/>
    </xf>
    <xf numFmtId="0" fontId="38" fillId="3" borderId="180" xfId="0" applyFont="1" applyFill="1" applyBorder="1" applyAlignment="1" applyProtection="1">
      <alignment horizontal="center"/>
      <protection locked="0"/>
    </xf>
    <xf numFmtId="0" fontId="38" fillId="3" borderId="128" xfId="0" applyFont="1" applyFill="1" applyBorder="1" applyAlignment="1" applyProtection="1">
      <alignment horizontal="center"/>
      <protection locked="0"/>
    </xf>
    <xf numFmtId="0" fontId="38" fillId="3" borderId="126" xfId="0" applyFont="1" applyFill="1" applyBorder="1" applyAlignment="1" applyProtection="1">
      <alignment horizontal="center"/>
      <protection locked="0"/>
    </xf>
    <xf numFmtId="0" fontId="38" fillId="3" borderId="188" xfId="0" applyFont="1" applyFill="1" applyBorder="1" applyAlignment="1" applyProtection="1">
      <alignment horizontal="center" vertical="center"/>
      <protection locked="0"/>
    </xf>
    <xf numFmtId="0" fontId="1" fillId="6" borderId="228" xfId="3" applyFill="1" applyBorder="1" applyAlignment="1">
      <alignment horizontal="center" vertical="center"/>
    </xf>
    <xf numFmtId="0" fontId="1" fillId="6" borderId="181" xfId="3" applyFill="1" applyBorder="1" applyAlignment="1">
      <alignment horizontal="center" vertical="center"/>
    </xf>
    <xf numFmtId="0" fontId="38" fillId="3" borderId="224" xfId="0" applyFont="1" applyFill="1" applyBorder="1" applyAlignment="1" applyProtection="1">
      <alignment horizontal="center" vertical="center"/>
      <protection locked="0"/>
    </xf>
    <xf numFmtId="0" fontId="38" fillId="3" borderId="195" xfId="0" applyFont="1" applyFill="1" applyBorder="1" applyAlignment="1" applyProtection="1">
      <alignment horizontal="center" vertical="center"/>
      <protection locked="0"/>
    </xf>
    <xf numFmtId="0" fontId="38" fillId="3" borderId="101" xfId="0" applyFont="1" applyFill="1" applyBorder="1" applyAlignment="1" applyProtection="1">
      <alignment horizontal="center" vertical="center"/>
      <protection locked="0"/>
    </xf>
    <xf numFmtId="0" fontId="1" fillId="6" borderId="101" xfId="3" applyFill="1" applyBorder="1" applyAlignment="1">
      <alignment horizontal="center" vertical="center"/>
    </xf>
    <xf numFmtId="0" fontId="38" fillId="3" borderId="121" xfId="0" applyFont="1" applyFill="1" applyBorder="1" applyAlignment="1" applyProtection="1">
      <alignment horizontal="center"/>
      <protection locked="0"/>
    </xf>
    <xf numFmtId="0" fontId="38" fillId="3" borderId="151" xfId="0" applyFont="1" applyFill="1" applyBorder="1" applyAlignment="1" applyProtection="1">
      <alignment horizontal="center"/>
      <protection locked="0"/>
    </xf>
    <xf numFmtId="1" fontId="37" fillId="9" borderId="23" xfId="0" applyNumberFormat="1" applyFont="1" applyFill="1" applyBorder="1" applyAlignment="1">
      <alignment horizontal="right"/>
    </xf>
    <xf numFmtId="164" fontId="37" fillId="5" borderId="28" xfId="0" applyNumberFormat="1" applyFont="1" applyFill="1" applyBorder="1" applyProtection="1">
      <protection locked="0"/>
    </xf>
    <xf numFmtId="1" fontId="37" fillId="5" borderId="24" xfId="0" applyNumberFormat="1" applyFont="1" applyFill="1" applyBorder="1" applyAlignment="1" applyProtection="1">
      <alignment horizontal="right"/>
      <protection locked="0"/>
    </xf>
    <xf numFmtId="0" fontId="37" fillId="5" borderId="30" xfId="0" applyFont="1" applyFill="1" applyBorder="1" applyProtection="1">
      <protection locked="0"/>
    </xf>
    <xf numFmtId="1" fontId="37" fillId="5" borderId="30" xfId="0" applyNumberFormat="1" applyFont="1" applyFill="1" applyBorder="1" applyProtection="1">
      <protection locked="0"/>
    </xf>
    <xf numFmtId="0" fontId="37" fillId="3" borderId="32" xfId="0" applyFont="1" applyFill="1" applyBorder="1" applyProtection="1">
      <protection locked="0"/>
    </xf>
    <xf numFmtId="0" fontId="10" fillId="13" borderId="121" xfId="0" applyFont="1" applyFill="1" applyBorder="1" applyAlignment="1">
      <alignment horizontal="center"/>
    </xf>
    <xf numFmtId="0" fontId="1" fillId="0" borderId="101" xfId="3" applyBorder="1" applyAlignment="1">
      <alignment horizontal="center" vertical="center"/>
    </xf>
    <xf numFmtId="0" fontId="1" fillId="0" borderId="227" xfId="3" applyBorder="1" applyAlignment="1">
      <alignment horizontal="center" vertical="center"/>
    </xf>
    <xf numFmtId="0" fontId="1" fillId="0" borderId="49" xfId="3" applyBorder="1" applyAlignment="1">
      <alignment horizontal="center" vertical="center"/>
    </xf>
    <xf numFmtId="0" fontId="1" fillId="0" borderId="222" xfId="3" applyBorder="1" applyAlignment="1">
      <alignment horizontal="center" vertical="center"/>
    </xf>
    <xf numFmtId="0" fontId="55" fillId="0" borderId="0" xfId="0" applyFont="1" applyAlignment="1"/>
    <xf numFmtId="0" fontId="37" fillId="0" borderId="39" xfId="0" applyFont="1" applyBorder="1" applyAlignment="1">
      <alignment horizontal="center" vertical="center"/>
    </xf>
    <xf numFmtId="0" fontId="69" fillId="0" borderId="0" xfId="3" applyFont="1" applyAlignment="1">
      <alignment horizontal="left"/>
    </xf>
    <xf numFmtId="164" fontId="4" fillId="5" borderId="126" xfId="0" applyNumberFormat="1" applyFont="1" applyFill="1" applyBorder="1" applyAlignment="1" applyProtection="1">
      <protection locked="0"/>
    </xf>
    <xf numFmtId="164" fontId="4" fillId="5" borderId="128" xfId="0" applyNumberFormat="1" applyFont="1" applyFill="1" applyBorder="1" applyAlignment="1" applyProtection="1">
      <protection locked="0"/>
    </xf>
    <xf numFmtId="164" fontId="4" fillId="5" borderId="121" xfId="0" applyNumberFormat="1" applyFont="1" applyFill="1" applyBorder="1" applyAlignment="1" applyProtection="1">
      <protection locked="0"/>
    </xf>
    <xf numFmtId="0" fontId="4" fillId="0" borderId="169" xfId="3" applyFont="1" applyBorder="1" applyAlignment="1">
      <alignment horizontal="center"/>
    </xf>
    <xf numFmtId="0" fontId="4" fillId="0" borderId="68" xfId="0" applyFont="1" applyBorder="1" applyAlignment="1">
      <alignment horizontal="center"/>
    </xf>
    <xf numFmtId="0" fontId="4" fillId="0" borderId="66" xfId="0" applyFont="1" applyBorder="1" applyAlignment="1">
      <alignment horizontal="center"/>
    </xf>
    <xf numFmtId="0" fontId="4" fillId="0" borderId="61" xfId="3" applyFont="1" applyBorder="1" applyAlignment="1">
      <alignment horizontal="center"/>
    </xf>
    <xf numFmtId="0" fontId="4" fillId="0" borderId="43" xfId="3" applyFont="1" applyBorder="1" applyAlignment="1">
      <alignment horizontal="center"/>
    </xf>
    <xf numFmtId="0" fontId="4" fillId="0" borderId="69" xfId="3" applyFont="1" applyBorder="1" applyAlignment="1">
      <alignment horizontal="center"/>
    </xf>
    <xf numFmtId="0" fontId="5" fillId="2" borderId="35" xfId="3" applyFont="1" applyFill="1" applyBorder="1" applyAlignment="1">
      <alignment horizontal="center"/>
    </xf>
    <xf numFmtId="0" fontId="6" fillId="2" borderId="36" xfId="3" applyFont="1" applyFill="1" applyBorder="1"/>
    <xf numFmtId="0" fontId="5" fillId="2" borderId="36" xfId="3" applyFont="1" applyFill="1" applyBorder="1"/>
    <xf numFmtId="0" fontId="5" fillId="2" borderId="37" xfId="3" applyFont="1" applyFill="1" applyBorder="1"/>
    <xf numFmtId="0" fontId="4" fillId="0" borderId="178" xfId="3" applyFont="1" applyBorder="1" applyAlignment="1">
      <alignment horizontal="center"/>
    </xf>
    <xf numFmtId="0" fontId="4" fillId="0" borderId="179" xfId="3" applyFont="1" applyBorder="1" applyAlignment="1">
      <alignment wrapText="1"/>
    </xf>
    <xf numFmtId="0" fontId="4" fillId="0" borderId="179" xfId="3" applyFont="1" applyBorder="1" applyAlignment="1">
      <alignment horizontal="center"/>
    </xf>
    <xf numFmtId="0" fontId="4" fillId="0" borderId="180" xfId="3" applyFont="1" applyBorder="1" applyAlignment="1">
      <alignment horizontal="center"/>
    </xf>
    <xf numFmtId="0" fontId="4" fillId="0" borderId="169" xfId="0" applyFont="1" applyBorder="1" applyAlignment="1">
      <alignment horizontal="center"/>
    </xf>
    <xf numFmtId="0" fontId="4" fillId="0" borderId="55" xfId="0" applyFont="1" applyBorder="1" applyAlignment="1"/>
    <xf numFmtId="0" fontId="38" fillId="0" borderId="0" xfId="0" applyFont="1" applyFill="1"/>
    <xf numFmtId="0" fontId="57" fillId="0" borderId="0" xfId="0" applyFont="1" applyFill="1"/>
    <xf numFmtId="9" fontId="17" fillId="7" borderId="23" xfId="2" applyFont="1" applyFill="1" applyBorder="1" applyAlignment="1">
      <alignment horizontal="right"/>
    </xf>
    <xf numFmtId="10" fontId="17" fillId="6" borderId="26" xfId="2" applyNumberFormat="1" applyFont="1" applyFill="1" applyBorder="1" applyAlignment="1">
      <alignment horizontal="right"/>
    </xf>
    <xf numFmtId="0" fontId="17" fillId="3" borderId="32" xfId="0" applyFont="1" applyFill="1" applyBorder="1" applyAlignment="1" applyProtection="1">
      <alignment horizontal="left"/>
      <protection locked="0"/>
    </xf>
    <xf numFmtId="10" fontId="70" fillId="10" borderId="28" xfId="2" applyNumberFormat="1" applyFont="1" applyFill="1" applyBorder="1" applyProtection="1"/>
    <xf numFmtId="0" fontId="70" fillId="0" borderId="0" xfId="0" applyFont="1"/>
    <xf numFmtId="0" fontId="70" fillId="10" borderId="24" xfId="2" applyNumberFormat="1" applyFont="1" applyFill="1" applyBorder="1" applyProtection="1"/>
    <xf numFmtId="10" fontId="70" fillId="10" borderId="30" xfId="2" applyNumberFormat="1" applyFont="1" applyFill="1" applyBorder="1" applyProtection="1"/>
    <xf numFmtId="0" fontId="70" fillId="10" borderId="24" xfId="2" applyNumberFormat="1" applyFont="1" applyFill="1" applyBorder="1" applyAlignment="1" applyProtection="1">
      <alignment horizontal="right"/>
    </xf>
    <xf numFmtId="0" fontId="1" fillId="0" borderId="4" xfId="3" applyFont="1" applyBorder="1" applyProtection="1">
      <protection locked="0"/>
    </xf>
    <xf numFmtId="0" fontId="1" fillId="0" borderId="0" xfId="3" applyFont="1" applyBorder="1" applyProtection="1">
      <protection locked="0"/>
    </xf>
    <xf numFmtId="0" fontId="1" fillId="0" borderId="0" xfId="0" applyFont="1" applyBorder="1"/>
    <xf numFmtId="0" fontId="1" fillId="0" borderId="4" xfId="0" applyFont="1" applyBorder="1"/>
    <xf numFmtId="0" fontId="4" fillId="0" borderId="2" xfId="3" applyFont="1" applyBorder="1" applyAlignment="1" applyProtection="1">
      <alignment vertical="top" wrapText="1"/>
      <protection locked="0"/>
    </xf>
    <xf numFmtId="0" fontId="4" fillId="0" borderId="243" xfId="3" quotePrefix="1" applyFont="1" applyFill="1" applyBorder="1" applyAlignment="1">
      <alignment horizontal="center"/>
    </xf>
    <xf numFmtId="164" fontId="4" fillId="5" borderId="151" xfId="0" applyNumberFormat="1" applyFont="1" applyFill="1" applyBorder="1" applyAlignment="1" applyProtection="1">
      <alignment horizontal="left"/>
      <protection locked="0"/>
    </xf>
    <xf numFmtId="0" fontId="37" fillId="4" borderId="27" xfId="0" quotePrefix="1" applyFont="1" applyFill="1" applyBorder="1" applyAlignment="1">
      <alignment horizontal="center"/>
    </xf>
    <xf numFmtId="0" fontId="4" fillId="4" borderId="72" xfId="0" quotePrefix="1" applyFont="1" applyFill="1" applyBorder="1" applyAlignment="1">
      <alignment horizontal="center"/>
    </xf>
    <xf numFmtId="0" fontId="1" fillId="14" borderId="7" xfId="0" applyFont="1" applyFill="1" applyBorder="1"/>
    <xf numFmtId="0" fontId="1" fillId="14" borderId="55" xfId="0" applyFont="1" applyFill="1" applyBorder="1"/>
    <xf numFmtId="0" fontId="1" fillId="14" borderId="124" xfId="0" applyFont="1" applyFill="1" applyBorder="1"/>
    <xf numFmtId="0" fontId="1" fillId="14" borderId="125" xfId="0" applyFont="1" applyFill="1" applyBorder="1"/>
    <xf numFmtId="0" fontId="1" fillId="14" borderId="126" xfId="0" applyFont="1" applyFill="1" applyBorder="1"/>
    <xf numFmtId="0" fontId="1" fillId="14" borderId="129" xfId="0" applyFont="1" applyFill="1" applyBorder="1"/>
    <xf numFmtId="0" fontId="1" fillId="14" borderId="130" xfId="0" applyFont="1" applyFill="1" applyBorder="1"/>
    <xf numFmtId="0" fontId="1" fillId="14" borderId="121" xfId="0" applyFont="1" applyFill="1" applyBorder="1"/>
    <xf numFmtId="0" fontId="4" fillId="0" borderId="127" xfId="3" applyFont="1" applyBorder="1" applyAlignment="1">
      <alignment horizontal="center" vertical="center"/>
    </xf>
    <xf numFmtId="0" fontId="4" fillId="0" borderId="86" xfId="3" applyFont="1" applyBorder="1" applyAlignment="1">
      <alignment horizontal="center" vertical="center"/>
    </xf>
    <xf numFmtId="1" fontId="4" fillId="5" borderId="102" xfId="0" applyNumberFormat="1" applyFont="1" applyFill="1" applyBorder="1" applyAlignment="1" applyProtection="1">
      <alignment horizontal="center"/>
      <protection locked="0"/>
    </xf>
    <xf numFmtId="0" fontId="1" fillId="0" borderId="0" xfId="3" applyAlignment="1"/>
    <xf numFmtId="2" fontId="4" fillId="3" borderId="88" xfId="3" applyNumberFormat="1" applyFont="1" applyFill="1" applyBorder="1" applyAlignment="1" applyProtection="1">
      <alignment horizontal="right"/>
      <protection locked="0"/>
    </xf>
    <xf numFmtId="0" fontId="6" fillId="2" borderId="253" xfId="0" applyFont="1" applyFill="1" applyBorder="1" applyAlignment="1">
      <alignment horizontal="left"/>
    </xf>
    <xf numFmtId="0" fontId="6" fillId="2" borderId="38" xfId="0" applyFont="1" applyFill="1" applyBorder="1" applyAlignment="1">
      <alignment horizontal="left"/>
    </xf>
    <xf numFmtId="0" fontId="6" fillId="2" borderId="67" xfId="0" applyFont="1" applyFill="1" applyBorder="1" applyAlignment="1">
      <alignment horizontal="left"/>
    </xf>
    <xf numFmtId="1" fontId="4" fillId="5" borderId="78" xfId="0" applyNumberFormat="1" applyFont="1" applyFill="1" applyBorder="1" applyAlignment="1" applyProtection="1">
      <alignment horizontal="right" vertical="center"/>
      <protection locked="0"/>
    </xf>
    <xf numFmtId="0" fontId="4" fillId="5" borderId="79" xfId="0" applyFont="1" applyFill="1" applyBorder="1" applyAlignment="1" applyProtection="1">
      <alignment horizontal="left" vertical="center"/>
      <protection locked="0"/>
    </xf>
    <xf numFmtId="0" fontId="1" fillId="0" borderId="0" xfId="0" applyFont="1" applyAlignment="1">
      <alignment vertical="center"/>
    </xf>
    <xf numFmtId="0" fontId="40" fillId="2" borderId="36" xfId="0" applyFont="1" applyFill="1" applyBorder="1" applyAlignment="1">
      <alignment horizontal="left" vertical="center"/>
    </xf>
    <xf numFmtId="0" fontId="4" fillId="0" borderId="29" xfId="0" applyFont="1" applyBorder="1" applyAlignment="1"/>
    <xf numFmtId="0" fontId="4" fillId="0" borderId="123" xfId="3" applyFont="1" applyBorder="1" applyAlignment="1">
      <alignment vertical="center" wrapText="1"/>
    </xf>
    <xf numFmtId="0" fontId="4" fillId="0" borderId="123" xfId="3" applyFont="1" applyBorder="1" applyAlignment="1">
      <alignment horizontal="center" vertical="center"/>
    </xf>
    <xf numFmtId="0" fontId="4" fillId="0" borderId="128" xfId="3" applyFont="1" applyBorder="1" applyAlignment="1">
      <alignment horizontal="center" vertical="center"/>
    </xf>
    <xf numFmtId="167" fontId="4" fillId="0" borderId="0" xfId="3" applyNumberFormat="1" applyFont="1" applyAlignment="1">
      <alignment horizontal="center" vertical="center"/>
    </xf>
    <xf numFmtId="167" fontId="1" fillId="6" borderId="24" xfId="7" applyNumberFormat="1" applyFont="1" applyFill="1" applyBorder="1" applyAlignment="1">
      <alignment horizontal="right" vertical="center"/>
    </xf>
    <xf numFmtId="0" fontId="1" fillId="3" borderId="30" xfId="3" applyFill="1" applyBorder="1" applyAlignment="1" applyProtection="1">
      <alignment horizontal="left" vertical="center"/>
      <protection locked="0"/>
    </xf>
    <xf numFmtId="0" fontId="4" fillId="0" borderId="0" xfId="3" applyFont="1" applyAlignment="1">
      <alignment horizontal="center" vertical="center"/>
    </xf>
    <xf numFmtId="0" fontId="1" fillId="0" borderId="0" xfId="3" applyAlignment="1">
      <alignment vertical="center"/>
    </xf>
    <xf numFmtId="1" fontId="1" fillId="6" borderId="24" xfId="3" applyNumberFormat="1" applyFill="1" applyBorder="1" applyAlignment="1">
      <alignment horizontal="right" vertical="center"/>
    </xf>
    <xf numFmtId="167" fontId="4" fillId="3" borderId="24" xfId="7" applyNumberFormat="1" applyFont="1" applyFill="1" applyBorder="1" applyAlignment="1" applyProtection="1">
      <alignment horizontal="right" vertical="center"/>
      <protection locked="0"/>
    </xf>
    <xf numFmtId="0" fontId="4" fillId="3" borderId="30" xfId="3" applyFont="1" applyFill="1" applyBorder="1" applyAlignment="1" applyProtection="1">
      <alignment horizontal="left" vertical="center"/>
      <protection locked="0"/>
    </xf>
    <xf numFmtId="1" fontId="4" fillId="3" borderId="24" xfId="3" applyNumberFormat="1" applyFont="1" applyFill="1" applyBorder="1" applyAlignment="1" applyProtection="1">
      <alignment horizontal="right" vertical="center"/>
      <protection locked="0"/>
    </xf>
    <xf numFmtId="0" fontId="4" fillId="0" borderId="29" xfId="3" applyFont="1" applyBorder="1" applyAlignment="1">
      <alignment vertical="center" wrapText="1"/>
    </xf>
    <xf numFmtId="0" fontId="4" fillId="0" borderId="29" xfId="3" applyFont="1" applyBorder="1" applyAlignment="1">
      <alignment horizontal="center" vertical="center"/>
    </xf>
    <xf numFmtId="0" fontId="4" fillId="0" borderId="87" xfId="3" applyFont="1" applyBorder="1" applyAlignment="1">
      <alignment horizontal="center" vertical="center"/>
    </xf>
    <xf numFmtId="2" fontId="4" fillId="3" borderId="24" xfId="7" applyNumberFormat="1" applyFont="1" applyFill="1" applyBorder="1" applyAlignment="1" applyProtection="1">
      <alignment horizontal="right" vertical="center"/>
      <protection locked="0"/>
    </xf>
    <xf numFmtId="3" fontId="4" fillId="3" borderId="24" xfId="7" applyNumberFormat="1" applyFont="1" applyFill="1" applyBorder="1" applyAlignment="1" applyProtection="1">
      <alignment horizontal="right" vertical="center"/>
      <protection locked="0"/>
    </xf>
    <xf numFmtId="2" fontId="1" fillId="8" borderId="24" xfId="7" quotePrefix="1" applyNumberFormat="1" applyFont="1" applyFill="1" applyBorder="1" applyAlignment="1">
      <alignment horizontal="right" vertical="center"/>
    </xf>
    <xf numFmtId="0" fontId="1" fillId="8" borderId="30" xfId="3" applyFill="1" applyBorder="1" applyAlignment="1" applyProtection="1">
      <alignment horizontal="left" vertical="center"/>
      <protection locked="0"/>
    </xf>
    <xf numFmtId="166" fontId="1" fillId="8" borderId="24" xfId="7" applyNumberFormat="1" applyFont="1" applyFill="1" applyBorder="1" applyAlignment="1">
      <alignment horizontal="right" vertical="center"/>
    </xf>
    <xf numFmtId="3" fontId="1" fillId="0" borderId="0" xfId="3" applyNumberFormat="1" applyAlignment="1">
      <alignment vertical="center"/>
    </xf>
    <xf numFmtId="2" fontId="1" fillId="8" borderId="24" xfId="7" applyNumberFormat="1" applyFont="1" applyFill="1" applyBorder="1" applyAlignment="1">
      <alignment horizontal="right" vertical="center"/>
    </xf>
    <xf numFmtId="0" fontId="6" fillId="2" borderId="63" xfId="0" applyFont="1" applyFill="1" applyBorder="1" applyAlignment="1">
      <alignment horizontal="center" vertical="center" wrapText="1"/>
    </xf>
    <xf numFmtId="0" fontId="6" fillId="2" borderId="64" xfId="0" applyFont="1" applyFill="1" applyBorder="1" applyAlignment="1">
      <alignment horizontal="center" vertical="center" wrapText="1"/>
    </xf>
    <xf numFmtId="0" fontId="6" fillId="2" borderId="45" xfId="0" applyFont="1" applyFill="1" applyBorder="1" applyAlignment="1">
      <alignment horizontal="center" vertical="center" wrapText="1"/>
    </xf>
    <xf numFmtId="0" fontId="6" fillId="2" borderId="65" xfId="0" applyFont="1" applyFill="1" applyBorder="1" applyAlignment="1">
      <alignment horizontal="center" vertical="center" wrapText="1"/>
    </xf>
    <xf numFmtId="0" fontId="6" fillId="2" borderId="63" xfId="0" applyFont="1" applyFill="1" applyBorder="1" applyAlignment="1">
      <alignment horizontal="center" wrapText="1"/>
    </xf>
    <xf numFmtId="0" fontId="6" fillId="2" borderId="64" xfId="0" applyFont="1" applyFill="1" applyBorder="1" applyAlignment="1">
      <alignment horizontal="center" wrapText="1"/>
    </xf>
    <xf numFmtId="0" fontId="6" fillId="2" borderId="45" xfId="0" applyFont="1" applyFill="1" applyBorder="1" applyAlignment="1">
      <alignment horizontal="center" wrapText="1"/>
    </xf>
    <xf numFmtId="0" fontId="6" fillId="2" borderId="65" xfId="0" applyFont="1" applyFill="1" applyBorder="1" applyAlignment="1">
      <alignment horizontal="center" wrapText="1"/>
    </xf>
    <xf numFmtId="0" fontId="55" fillId="2" borderId="63" xfId="0" applyFont="1" applyFill="1" applyBorder="1" applyAlignment="1">
      <alignment horizontal="center" wrapText="1"/>
    </xf>
    <xf numFmtId="0" fontId="38" fillId="0" borderId="64" xfId="0" applyFont="1" applyBorder="1" applyAlignment="1">
      <alignment horizontal="center" wrapText="1"/>
    </xf>
    <xf numFmtId="0" fontId="38" fillId="0" borderId="45" xfId="0" applyFont="1" applyBorder="1" applyAlignment="1">
      <alignment horizontal="center" wrapText="1"/>
    </xf>
    <xf numFmtId="0" fontId="38" fillId="0" borderId="65" xfId="0" applyFont="1" applyBorder="1" applyAlignment="1">
      <alignment horizontal="center" wrapText="1"/>
    </xf>
    <xf numFmtId="0" fontId="55" fillId="2" borderId="63" xfId="0" applyFont="1" applyFill="1" applyBorder="1" applyAlignment="1">
      <alignment horizontal="center" vertical="center" wrapText="1"/>
    </xf>
    <xf numFmtId="0" fontId="55" fillId="2" borderId="64" xfId="0" applyFont="1" applyFill="1" applyBorder="1" applyAlignment="1">
      <alignment horizontal="center" vertical="center" wrapText="1"/>
    </xf>
    <xf numFmtId="0" fontId="55" fillId="2" borderId="45" xfId="0" applyFont="1" applyFill="1" applyBorder="1" applyAlignment="1">
      <alignment horizontal="center" vertical="center" wrapText="1"/>
    </xf>
    <xf numFmtId="0" fontId="55" fillId="2" borderId="65" xfId="0" applyFont="1" applyFill="1" applyBorder="1" applyAlignment="1">
      <alignment horizontal="center" vertical="center" wrapText="1"/>
    </xf>
    <xf numFmtId="0" fontId="0" fillId="0" borderId="64" xfId="0" applyBorder="1" applyAlignment="1">
      <alignment horizontal="center" wrapText="1"/>
    </xf>
    <xf numFmtId="0" fontId="0" fillId="0" borderId="45" xfId="0" applyBorder="1" applyAlignment="1">
      <alignment horizontal="center" wrapText="1"/>
    </xf>
    <xf numFmtId="0" fontId="0" fillId="0" borderId="65" xfId="0" applyBorder="1" applyAlignment="1">
      <alignment horizontal="center" wrapText="1"/>
    </xf>
    <xf numFmtId="0" fontId="6" fillId="2" borderId="117" xfId="0" applyFont="1" applyFill="1" applyBorder="1" applyAlignment="1">
      <alignment horizontal="center" vertical="center" wrapText="1"/>
    </xf>
    <xf numFmtId="0" fontId="6" fillId="2" borderId="100" xfId="0" applyFont="1" applyFill="1" applyBorder="1" applyAlignment="1">
      <alignment horizontal="center" vertical="center" wrapText="1"/>
    </xf>
    <xf numFmtId="0" fontId="6" fillId="2" borderId="118" xfId="0" applyFont="1" applyFill="1" applyBorder="1" applyAlignment="1">
      <alignment horizontal="center" vertical="center" wrapText="1"/>
    </xf>
    <xf numFmtId="0" fontId="6" fillId="2" borderId="119"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08" xfId="0" applyFont="1" applyFill="1" applyBorder="1" applyAlignment="1">
      <alignment horizontal="center" vertical="center" wrapText="1"/>
    </xf>
    <xf numFmtId="0" fontId="6" fillId="2" borderId="109" xfId="0" applyFont="1" applyFill="1" applyBorder="1" applyAlignment="1">
      <alignment horizontal="center" vertical="center" wrapText="1"/>
    </xf>
    <xf numFmtId="0" fontId="6" fillId="2" borderId="110" xfId="0" applyFont="1" applyFill="1" applyBorder="1" applyAlignment="1">
      <alignment horizontal="center" vertical="center" wrapText="1"/>
    </xf>
    <xf numFmtId="0" fontId="0" fillId="0" borderId="64" xfId="0" applyBorder="1" applyAlignment="1">
      <alignment horizontal="center" vertical="center" wrapText="1"/>
    </xf>
    <xf numFmtId="0" fontId="0" fillId="0" borderId="45" xfId="0" applyBorder="1" applyAlignment="1">
      <alignment horizontal="center" vertical="center" wrapText="1"/>
    </xf>
    <xf numFmtId="0" fontId="0" fillId="0" borderId="65" xfId="0" applyBorder="1" applyAlignment="1">
      <alignment horizontal="center" vertical="center" wrapText="1"/>
    </xf>
    <xf numFmtId="0" fontId="6" fillId="2" borderId="135" xfId="0" applyFont="1" applyFill="1" applyBorder="1" applyAlignment="1">
      <alignment horizontal="center" vertical="center" wrapText="1"/>
    </xf>
    <xf numFmtId="0" fontId="6" fillId="2" borderId="136" xfId="0" applyFont="1" applyFill="1" applyBorder="1" applyAlignment="1">
      <alignment horizontal="center" vertical="center" wrapText="1"/>
    </xf>
    <xf numFmtId="0" fontId="6" fillId="2" borderId="137" xfId="0" applyFont="1" applyFill="1" applyBorder="1" applyAlignment="1">
      <alignment horizontal="center" vertical="center" wrapText="1"/>
    </xf>
    <xf numFmtId="0" fontId="6" fillId="2" borderId="117" xfId="0" applyFont="1" applyFill="1" applyBorder="1" applyAlignment="1">
      <alignment horizontal="center" wrapText="1"/>
    </xf>
    <xf numFmtId="0" fontId="6" fillId="2" borderId="135" xfId="0" applyFont="1" applyFill="1" applyBorder="1" applyAlignment="1">
      <alignment horizontal="center" wrapText="1"/>
    </xf>
    <xf numFmtId="0" fontId="6" fillId="2" borderId="136" xfId="0" applyFont="1" applyFill="1" applyBorder="1" applyAlignment="1">
      <alignment horizontal="center" wrapText="1"/>
    </xf>
    <xf numFmtId="0" fontId="6" fillId="2" borderId="137" xfId="0" applyFont="1" applyFill="1" applyBorder="1" applyAlignment="1">
      <alignment horizontal="center" wrapText="1"/>
    </xf>
    <xf numFmtId="0" fontId="6" fillId="2" borderId="63" xfId="3" applyFont="1" applyFill="1" applyBorder="1" applyAlignment="1">
      <alignment horizontal="center" vertical="center" wrapText="1"/>
    </xf>
    <xf numFmtId="0" fontId="1" fillId="0" borderId="64" xfId="3" applyBorder="1" applyAlignment="1">
      <alignment horizontal="center" vertical="center" wrapText="1"/>
    </xf>
    <xf numFmtId="0" fontId="1" fillId="0" borderId="45" xfId="3" applyBorder="1" applyAlignment="1">
      <alignment horizontal="center" vertical="center" wrapText="1"/>
    </xf>
    <xf numFmtId="0" fontId="1" fillId="0" borderId="65" xfId="3" applyBorder="1" applyAlignment="1">
      <alignment horizontal="center" vertical="center" wrapText="1"/>
    </xf>
    <xf numFmtId="0" fontId="6" fillId="2" borderId="63" xfId="3" applyFont="1" applyFill="1" applyBorder="1" applyAlignment="1">
      <alignment horizontal="center" wrapText="1"/>
    </xf>
    <xf numFmtId="0" fontId="1" fillId="0" borderId="64" xfId="3" applyBorder="1" applyAlignment="1">
      <alignment horizontal="center" wrapText="1"/>
    </xf>
    <xf numFmtId="0" fontId="1" fillId="0" borderId="45" xfId="3" applyBorder="1" applyAlignment="1">
      <alignment horizontal="center" wrapText="1"/>
    </xf>
    <xf numFmtId="0" fontId="1" fillId="0" borderId="65" xfId="3" applyBorder="1" applyAlignment="1">
      <alignment horizontal="center" wrapText="1"/>
    </xf>
    <xf numFmtId="0" fontId="1" fillId="0" borderId="64"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65" xfId="0" applyFont="1" applyBorder="1" applyAlignment="1">
      <alignment horizontal="center" vertical="center" wrapText="1"/>
    </xf>
    <xf numFmtId="0" fontId="1" fillId="0" borderId="64" xfId="0" applyFont="1" applyBorder="1" applyAlignment="1">
      <alignment horizontal="center" wrapText="1"/>
    </xf>
    <xf numFmtId="0" fontId="1" fillId="0" borderId="45" xfId="0" applyFont="1" applyBorder="1" applyAlignment="1">
      <alignment horizontal="center" wrapText="1"/>
    </xf>
    <xf numFmtId="0" fontId="1" fillId="0" borderId="65" xfId="0" applyFont="1" applyBorder="1" applyAlignment="1">
      <alignment horizontal="center" wrapText="1"/>
    </xf>
    <xf numFmtId="0" fontId="6" fillId="13" borderId="117" xfId="0" applyFont="1" applyFill="1" applyBorder="1" applyAlignment="1">
      <alignment horizontal="center" vertical="center" wrapText="1"/>
    </xf>
    <xf numFmtId="0" fontId="6" fillId="13" borderId="100" xfId="0" applyFont="1" applyFill="1" applyBorder="1" applyAlignment="1">
      <alignment horizontal="center" vertical="center" wrapText="1"/>
    </xf>
    <xf numFmtId="0" fontId="6" fillId="13" borderId="118" xfId="0" applyFont="1" applyFill="1" applyBorder="1" applyAlignment="1">
      <alignment horizontal="center" vertical="center" wrapText="1"/>
    </xf>
    <xf numFmtId="0" fontId="6" fillId="13" borderId="119" xfId="0" applyFont="1" applyFill="1" applyBorder="1" applyAlignment="1">
      <alignment horizontal="center" vertical="center" wrapText="1"/>
    </xf>
    <xf numFmtId="0" fontId="19" fillId="2" borderId="35" xfId="0" applyFont="1" applyFill="1" applyBorder="1" applyAlignment="1">
      <alignment horizontal="left"/>
    </xf>
    <xf numFmtId="0" fontId="19" fillId="2" borderId="36" xfId="0" applyFont="1" applyFill="1" applyBorder="1" applyAlignment="1">
      <alignment horizontal="left"/>
    </xf>
    <xf numFmtId="0" fontId="19" fillId="2" borderId="37" xfId="0" applyFont="1" applyFill="1" applyBorder="1" applyAlignment="1">
      <alignment horizontal="left"/>
    </xf>
    <xf numFmtId="0" fontId="19" fillId="2" borderId="35" xfId="0" applyFont="1" applyFill="1" applyBorder="1" applyAlignment="1">
      <alignment horizontal="center"/>
    </xf>
    <xf numFmtId="0" fontId="19" fillId="2" borderId="37" xfId="0" applyFont="1" applyFill="1" applyBorder="1" applyAlignment="1">
      <alignment horizontal="center"/>
    </xf>
    <xf numFmtId="0" fontId="4" fillId="12" borderId="60" xfId="0" applyFont="1" applyFill="1" applyBorder="1" applyAlignment="1">
      <alignment horizontal="left"/>
    </xf>
    <xf numFmtId="0" fontId="4" fillId="12" borderId="107" xfId="0" applyFont="1" applyFill="1" applyBorder="1" applyAlignment="1">
      <alignment horizontal="left"/>
    </xf>
    <xf numFmtId="0" fontId="4" fillId="12" borderId="82" xfId="0" applyFont="1" applyFill="1" applyBorder="1" applyAlignment="1">
      <alignment horizontal="left"/>
    </xf>
    <xf numFmtId="0" fontId="4" fillId="12" borderId="98" xfId="0" applyFont="1" applyFill="1" applyBorder="1" applyAlignment="1">
      <alignment horizontal="left"/>
    </xf>
    <xf numFmtId="0" fontId="4" fillId="12" borderId="105" xfId="0" applyFont="1" applyFill="1" applyBorder="1" applyAlignment="1">
      <alignment horizontal="left"/>
    </xf>
    <xf numFmtId="0" fontId="4" fillId="12" borderId="83" xfId="0" applyFont="1" applyFill="1" applyBorder="1" applyAlignment="1">
      <alignment horizontal="left"/>
    </xf>
    <xf numFmtId="0" fontId="10" fillId="2" borderId="102" xfId="0" applyFont="1" applyFill="1" applyBorder="1" applyAlignment="1">
      <alignment horizontal="center" vertical="top" wrapText="1"/>
    </xf>
    <xf numFmtId="0" fontId="10" fillId="2" borderId="103" xfId="0" applyFont="1" applyFill="1" applyBorder="1" applyAlignment="1">
      <alignment horizontal="center" vertical="top" wrapText="1"/>
    </xf>
    <xf numFmtId="0" fontId="10" fillId="2" borderId="104" xfId="0" applyFont="1" applyFill="1" applyBorder="1" applyAlignment="1">
      <alignment horizontal="center" vertical="top" wrapText="1"/>
    </xf>
    <xf numFmtId="0" fontId="19" fillId="2" borderId="68" xfId="0" applyFont="1" applyFill="1" applyBorder="1" applyAlignment="1">
      <alignment horizontal="center" vertical="center" wrapText="1"/>
    </xf>
    <xf numFmtId="0" fontId="17" fillId="2" borderId="68" xfId="0" applyFont="1" applyFill="1" applyBorder="1" applyAlignment="1">
      <alignment horizontal="center" vertical="center" wrapText="1"/>
    </xf>
    <xf numFmtId="0" fontId="17" fillId="2" borderId="55" xfId="0" applyFont="1" applyFill="1" applyBorder="1" applyAlignment="1">
      <alignment horizontal="center" vertical="center" wrapText="1"/>
    </xf>
    <xf numFmtId="0" fontId="19" fillId="2" borderId="66" xfId="0" applyFont="1" applyFill="1" applyBorder="1" applyAlignment="1">
      <alignment horizontal="center" vertical="center" wrapText="1"/>
    </xf>
    <xf numFmtId="0" fontId="17" fillId="2" borderId="66" xfId="0" applyFont="1" applyFill="1" applyBorder="1" applyAlignment="1">
      <alignment horizontal="center" vertical="center" wrapText="1"/>
    </xf>
    <xf numFmtId="0" fontId="17" fillId="2" borderId="56" xfId="0" applyFont="1" applyFill="1" applyBorder="1" applyAlignment="1">
      <alignment horizontal="center" vertical="center" wrapText="1"/>
    </xf>
    <xf numFmtId="0" fontId="19" fillId="2" borderId="61" xfId="0" applyFont="1" applyFill="1" applyBorder="1" applyAlignment="1">
      <alignment horizontal="center" vertical="center" wrapText="1"/>
    </xf>
    <xf numFmtId="0" fontId="17" fillId="2" borderId="24" xfId="0" applyFont="1" applyFill="1" applyBorder="1" applyAlignment="1">
      <alignment horizontal="center" vertical="center" wrapText="1"/>
    </xf>
    <xf numFmtId="0" fontId="17" fillId="2" borderId="57" xfId="0" applyFont="1" applyFill="1" applyBorder="1" applyAlignment="1">
      <alignment horizontal="center" vertical="center" wrapText="1"/>
    </xf>
    <xf numFmtId="0" fontId="19" fillId="2" borderId="69" xfId="0" applyFont="1" applyFill="1" applyBorder="1" applyAlignment="1">
      <alignment horizontal="center" vertical="center" wrapText="1"/>
    </xf>
    <xf numFmtId="0" fontId="17" fillId="2" borderId="30" xfId="0" applyFont="1" applyFill="1" applyBorder="1" applyAlignment="1">
      <alignment horizontal="center" vertical="center" wrapText="1"/>
    </xf>
    <xf numFmtId="0" fontId="17" fillId="2" borderId="59" xfId="0" applyFont="1" applyFill="1" applyBorder="1" applyAlignment="1">
      <alignment horizontal="center" vertical="center" wrapText="1"/>
    </xf>
    <xf numFmtId="0" fontId="19" fillId="2" borderId="67" xfId="0" applyFont="1" applyFill="1" applyBorder="1" applyAlignment="1">
      <alignment horizontal="center" vertical="center" wrapText="1"/>
    </xf>
    <xf numFmtId="0" fontId="17" fillId="2" borderId="67"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20" fillId="2" borderId="1" xfId="0" applyFont="1" applyFill="1" applyBorder="1" applyAlignment="1">
      <alignment horizontal="left"/>
    </xf>
    <xf numFmtId="0" fontId="20" fillId="2" borderId="2" xfId="0" applyFont="1" applyFill="1" applyBorder="1" applyAlignment="1">
      <alignment horizontal="left"/>
    </xf>
    <xf numFmtId="0" fontId="20" fillId="2" borderId="3" xfId="0" applyFont="1" applyFill="1" applyBorder="1" applyAlignment="1">
      <alignment horizontal="left"/>
    </xf>
    <xf numFmtId="0" fontId="20" fillId="2" borderId="6" xfId="0" applyFont="1" applyFill="1" applyBorder="1" applyAlignment="1">
      <alignment horizontal="left"/>
    </xf>
    <xf numFmtId="0" fontId="20" fillId="2" borderId="7" xfId="0" applyFont="1" applyFill="1" applyBorder="1" applyAlignment="1">
      <alignment horizontal="left"/>
    </xf>
    <xf numFmtId="0" fontId="20" fillId="2" borderId="8" xfId="0" applyFont="1" applyFill="1" applyBorder="1" applyAlignment="1">
      <alignment horizontal="left"/>
    </xf>
    <xf numFmtId="0" fontId="19" fillId="2" borderId="55" xfId="0" applyFont="1" applyFill="1" applyBorder="1" applyAlignment="1">
      <alignment horizontal="center" vertical="center" wrapText="1"/>
    </xf>
    <xf numFmtId="0" fontId="1" fillId="0" borderId="0" xfId="0" applyFont="1" applyAlignment="1">
      <alignment wrapText="1"/>
    </xf>
    <xf numFmtId="0" fontId="1" fillId="0" borderId="119" xfId="0" applyFont="1" applyBorder="1" applyAlignment="1">
      <alignment wrapText="1"/>
    </xf>
    <xf numFmtId="0" fontId="18" fillId="13" borderId="131" xfId="0" applyFont="1" applyFill="1" applyBorder="1" applyAlignment="1">
      <alignment horizontal="center"/>
    </xf>
    <xf numFmtId="0" fontId="18" fillId="13" borderId="132" xfId="0" applyFont="1" applyFill="1" applyBorder="1" applyAlignment="1">
      <alignment horizontal="center"/>
    </xf>
    <xf numFmtId="0" fontId="18" fillId="13" borderId="133" xfId="0" applyFont="1" applyFill="1" applyBorder="1" applyAlignment="1">
      <alignment horizontal="center"/>
    </xf>
    <xf numFmtId="0" fontId="18" fillId="13" borderId="36" xfId="0" applyFont="1" applyFill="1" applyBorder="1" applyAlignment="1">
      <alignment horizontal="center"/>
    </xf>
    <xf numFmtId="0" fontId="18" fillId="13" borderId="237" xfId="0" applyFont="1" applyFill="1" applyBorder="1" applyAlignment="1">
      <alignment horizontal="center"/>
    </xf>
    <xf numFmtId="0" fontId="18" fillId="13" borderId="167" xfId="0" applyFont="1" applyFill="1" applyBorder="1" applyAlignment="1">
      <alignment horizontal="center"/>
    </xf>
    <xf numFmtId="0" fontId="18" fillId="13" borderId="168" xfId="0" applyFont="1" applyFill="1" applyBorder="1" applyAlignment="1">
      <alignment horizontal="center"/>
    </xf>
    <xf numFmtId="0" fontId="1" fillId="0" borderId="146" xfId="0" applyFont="1" applyBorder="1" applyAlignment="1">
      <alignment horizontal="center"/>
    </xf>
    <xf numFmtId="0" fontId="1" fillId="0" borderId="142" xfId="0" applyFont="1" applyBorder="1" applyAlignment="1">
      <alignment horizontal="center"/>
    </xf>
    <xf numFmtId="0" fontId="1" fillId="0" borderId="75" xfId="0" applyFont="1" applyBorder="1" applyAlignment="1">
      <alignment horizontal="center"/>
    </xf>
    <xf numFmtId="0" fontId="1" fillId="0" borderId="190" xfId="0" applyFont="1" applyBorder="1" applyAlignment="1">
      <alignment horizontal="center"/>
    </xf>
    <xf numFmtId="0" fontId="18" fillId="13" borderId="131" xfId="0" applyFont="1" applyFill="1" applyBorder="1" applyAlignment="1">
      <alignment horizontal="left"/>
    </xf>
    <xf numFmtId="0" fontId="18" fillId="13" borderId="132" xfId="0" applyFont="1" applyFill="1" applyBorder="1" applyAlignment="1">
      <alignment horizontal="left"/>
    </xf>
    <xf numFmtId="0" fontId="18" fillId="13" borderId="133" xfId="0" applyFont="1" applyFill="1" applyBorder="1" applyAlignment="1">
      <alignment horizontal="left"/>
    </xf>
    <xf numFmtId="0" fontId="1" fillId="0" borderId="147" xfId="0" applyFont="1" applyBorder="1" applyAlignment="1"/>
    <xf numFmtId="0" fontId="1" fillId="0" borderId="148" xfId="0" applyFont="1" applyBorder="1" applyAlignment="1"/>
    <xf numFmtId="0" fontId="1" fillId="0" borderId="144" xfId="0" applyFont="1" applyBorder="1" applyAlignment="1">
      <alignment horizontal="center"/>
    </xf>
    <xf numFmtId="0" fontId="1" fillId="0" borderId="143" xfId="0" applyFont="1" applyBorder="1" applyAlignment="1">
      <alignment horizontal="center"/>
    </xf>
    <xf numFmtId="0" fontId="1" fillId="0" borderId="153" xfId="0" applyFont="1" applyBorder="1" applyAlignment="1">
      <alignment horizontal="center"/>
    </xf>
    <xf numFmtId="0" fontId="1" fillId="0" borderId="123" xfId="0" applyFont="1" applyBorder="1" applyAlignment="1">
      <alignment horizontal="center"/>
    </xf>
    <xf numFmtId="0" fontId="42" fillId="2" borderId="131" xfId="3" applyFont="1" applyFill="1" applyBorder="1" applyAlignment="1">
      <alignment horizontal="center"/>
    </xf>
    <xf numFmtId="0" fontId="42" fillId="2" borderId="132" xfId="3" applyFont="1" applyFill="1" applyBorder="1" applyAlignment="1">
      <alignment horizontal="center"/>
    </xf>
    <xf numFmtId="0" fontId="42" fillId="2" borderId="133" xfId="3" applyFont="1" applyFill="1" applyBorder="1" applyAlignment="1">
      <alignment horizontal="center"/>
    </xf>
    <xf numFmtId="0" fontId="67" fillId="0" borderId="132" xfId="3" applyFont="1" applyBorder="1" applyAlignment="1">
      <alignment vertical="center" wrapText="1"/>
    </xf>
    <xf numFmtId="0" fontId="67" fillId="0" borderId="133" xfId="3" applyFont="1" applyBorder="1" applyAlignment="1">
      <alignment vertical="center" wrapText="1"/>
    </xf>
    <xf numFmtId="0" fontId="44" fillId="0" borderId="2" xfId="3" applyFont="1" applyBorder="1" applyAlignment="1">
      <alignment horizontal="left" vertical="center" wrapText="1"/>
    </xf>
    <xf numFmtId="0" fontId="44" fillId="0" borderId="3" xfId="3" applyFont="1" applyBorder="1" applyAlignment="1">
      <alignment horizontal="left" vertical="center" wrapText="1"/>
    </xf>
    <xf numFmtId="0" fontId="44" fillId="0" borderId="0" xfId="3" applyFont="1" applyAlignment="1">
      <alignment horizontal="left" vertical="center" wrapText="1"/>
    </xf>
    <xf numFmtId="0" fontId="44" fillId="0" borderId="5" xfId="3" applyFont="1" applyBorder="1" applyAlignment="1">
      <alignment horizontal="left" vertical="center" wrapText="1"/>
    </xf>
    <xf numFmtId="0" fontId="44" fillId="0" borderId="7" xfId="3" applyFont="1" applyBorder="1" applyAlignment="1">
      <alignment horizontal="left" vertical="center" wrapText="1"/>
    </xf>
    <xf numFmtId="0" fontId="44" fillId="0" borderId="8" xfId="3" applyFont="1" applyBorder="1" applyAlignment="1">
      <alignment horizontal="left" vertical="center" wrapText="1"/>
    </xf>
    <xf numFmtId="0" fontId="42" fillId="17" borderId="131" xfId="3" applyFont="1" applyFill="1" applyBorder="1" applyAlignment="1">
      <alignment horizontal="left" indent="1"/>
    </xf>
    <xf numFmtId="0" fontId="42" fillId="17" borderId="141" xfId="3" applyFont="1" applyFill="1" applyBorder="1" applyAlignment="1">
      <alignment horizontal="left" indent="1"/>
    </xf>
    <xf numFmtId="0" fontId="42" fillId="2" borderId="131" xfId="3" applyFont="1" applyFill="1" applyBorder="1" applyAlignment="1">
      <alignment horizontal="left"/>
    </xf>
    <xf numFmtId="0" fontId="42" fillId="2" borderId="141" xfId="3" applyFont="1" applyFill="1" applyBorder="1" applyAlignment="1">
      <alignment horizontal="left"/>
    </xf>
    <xf numFmtId="0" fontId="36" fillId="0" borderId="35" xfId="3" applyFont="1" applyBorder="1" applyAlignment="1"/>
    <xf numFmtId="0" fontId="36" fillId="0" borderId="36" xfId="3" applyFont="1" applyBorder="1" applyAlignment="1"/>
    <xf numFmtId="0" fontId="36" fillId="0" borderId="37" xfId="3" applyFont="1" applyBorder="1" applyAlignment="1"/>
    <xf numFmtId="0" fontId="4" fillId="0" borderId="1" xfId="3" applyFont="1" applyBorder="1" applyAlignment="1" applyProtection="1">
      <alignment horizontal="left" vertical="center" wrapText="1"/>
      <protection locked="0"/>
    </xf>
    <xf numFmtId="0" fontId="4" fillId="0" borderId="2" xfId="3" applyFont="1" applyBorder="1" applyAlignment="1" applyProtection="1">
      <alignment horizontal="left" vertical="center" wrapText="1"/>
      <protection locked="0"/>
    </xf>
    <xf numFmtId="0" fontId="4" fillId="0" borderId="3" xfId="3" applyFont="1" applyBorder="1" applyAlignment="1" applyProtection="1">
      <alignment horizontal="left" vertical="center" wrapText="1"/>
      <protection locked="0"/>
    </xf>
    <xf numFmtId="1" fontId="18" fillId="18" borderId="131" xfId="3" quotePrefix="1" applyNumberFormat="1" applyFont="1" applyFill="1" applyBorder="1" applyAlignment="1">
      <alignment horizontal="center" vertical="center" wrapText="1"/>
    </xf>
    <xf numFmtId="1" fontId="18" fillId="18" borderId="132" xfId="3" quotePrefix="1" applyNumberFormat="1" applyFont="1" applyFill="1" applyBorder="1" applyAlignment="1">
      <alignment horizontal="center" vertical="center" wrapText="1"/>
    </xf>
    <xf numFmtId="1" fontId="18" fillId="18" borderId="133" xfId="3" quotePrefix="1" applyNumberFormat="1" applyFont="1" applyFill="1" applyBorder="1" applyAlignment="1">
      <alignment horizontal="center" vertical="center" wrapText="1"/>
    </xf>
    <xf numFmtId="0" fontId="18" fillId="18" borderId="35" xfId="3" applyFont="1" applyFill="1" applyBorder="1" applyAlignment="1">
      <alignment horizontal="center"/>
    </xf>
    <xf numFmtId="0" fontId="18" fillId="18" borderId="37" xfId="3" applyFont="1" applyFill="1" applyBorder="1" applyAlignment="1">
      <alignment horizontal="center"/>
    </xf>
    <xf numFmtId="0" fontId="18" fillId="18" borderId="35" xfId="3" applyFont="1" applyFill="1" applyBorder="1" applyAlignment="1">
      <alignment horizontal="center" vertical="center" wrapText="1"/>
    </xf>
    <xf numFmtId="0" fontId="18" fillId="18" borderId="37" xfId="3" applyFont="1" applyFill="1" applyBorder="1" applyAlignment="1">
      <alignment horizontal="center" vertical="center" wrapText="1"/>
    </xf>
    <xf numFmtId="0" fontId="1" fillId="0" borderId="111" xfId="3" applyBorder="1" applyAlignment="1">
      <alignment horizontal="left" wrapText="1"/>
    </xf>
    <xf numFmtId="0" fontId="1" fillId="0" borderId="200" xfId="3" applyBorder="1" applyAlignment="1">
      <alignment horizontal="left" wrapText="1"/>
    </xf>
    <xf numFmtId="0" fontId="1" fillId="0" borderId="111" xfId="3" applyBorder="1" applyAlignment="1">
      <alignment horizontal="center" wrapText="1"/>
    </xf>
    <xf numFmtId="0" fontId="1" fillId="0" borderId="112" xfId="3" applyBorder="1" applyAlignment="1">
      <alignment horizontal="center" wrapText="1"/>
    </xf>
    <xf numFmtId="0" fontId="1" fillId="0" borderId="49" xfId="3" applyBorder="1" applyAlignment="1">
      <alignment horizontal="center" wrapText="1"/>
    </xf>
    <xf numFmtId="0" fontId="1" fillId="0" borderId="111" xfId="3" applyBorder="1" applyAlignment="1">
      <alignment horizontal="left" vertical="center" wrapText="1"/>
    </xf>
    <xf numFmtId="0" fontId="1" fillId="0" borderId="112" xfId="3" applyBorder="1" applyAlignment="1">
      <alignment horizontal="left" vertical="center" wrapText="1"/>
    </xf>
    <xf numFmtId="0" fontId="1" fillId="0" borderId="49" xfId="3" applyBorder="1" applyAlignment="1">
      <alignment horizontal="left" vertical="center" wrapText="1"/>
    </xf>
    <xf numFmtId="0" fontId="1" fillId="0" borderId="111" xfId="3" applyBorder="1" applyAlignment="1">
      <alignment horizontal="center" vertical="center" wrapText="1"/>
    </xf>
    <xf numFmtId="0" fontId="1" fillId="0" borderId="112" xfId="3" applyBorder="1" applyAlignment="1">
      <alignment horizontal="center" vertical="center" wrapText="1"/>
    </xf>
    <xf numFmtId="0" fontId="1" fillId="0" borderId="49" xfId="3" applyBorder="1" applyAlignment="1">
      <alignment horizontal="center" vertical="center" wrapText="1"/>
    </xf>
    <xf numFmtId="0" fontId="1" fillId="0" borderId="58" xfId="3" applyBorder="1" applyAlignment="1">
      <alignment horizontal="left" vertical="center" wrapText="1"/>
    </xf>
    <xf numFmtId="0" fontId="1" fillId="0" borderId="68" xfId="3" applyBorder="1" applyAlignment="1">
      <alignment horizontal="left" vertical="center" wrapText="1"/>
    </xf>
    <xf numFmtId="0" fontId="1" fillId="0" borderId="43" xfId="3" applyBorder="1" applyAlignment="1">
      <alignment horizontal="left" vertical="center" wrapText="1"/>
    </xf>
  </cellXfs>
  <cellStyles count="10">
    <cellStyle name="%" xfId="6" xr:uid="{E82B0351-35C2-41DE-BD4A-763545440A68}"/>
    <cellStyle name="%_E2" xfId="5" xr:uid="{DD5F9FC3-A5C0-4C5B-A945-BF4FAAD48A35}"/>
    <cellStyle name="Comma" xfId="4" builtinId="3"/>
    <cellStyle name="Comma 2" xfId="7" xr:uid="{FB98439F-144E-4C8B-BBB4-84888E9D6427}"/>
    <cellStyle name="Normal" xfId="0" builtinId="0"/>
    <cellStyle name="Normal 2" xfId="3" xr:uid="{C31BA67D-B07E-45EC-8D28-743F975EE87B}"/>
    <cellStyle name="Normal 3" xfId="8" xr:uid="{E7CCEDB6-F9AD-4C53-AC08-95F9B37F1895}"/>
    <cellStyle name="Normal 4" xfId="1" xr:uid="{00000000-0005-0000-0000-000001000000}"/>
    <cellStyle name="Percent" xfId="2" builtinId="5"/>
    <cellStyle name="Percent 2" xfId="9" xr:uid="{F70E2DBB-05BE-4B89-81B5-43563FB5F7AF}"/>
  </cellStyles>
  <dxfs count="31">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color rgb="FF006100"/>
      </font>
      <fill>
        <patternFill>
          <bgColor rgb="FFC6EFCE"/>
        </patternFill>
      </fill>
    </dxf>
    <dxf>
      <font>
        <color rgb="FF9C0006"/>
      </font>
      <fill>
        <patternFill>
          <bgColor rgb="FFFFC7CE"/>
        </patternFill>
      </fill>
    </dxf>
    <dxf>
      <fill>
        <patternFill>
          <bgColor theme="5" tint="0.79998168889431442"/>
        </patternFill>
      </fill>
    </dxf>
    <dxf>
      <fill>
        <patternFill>
          <bgColor theme="6" tint="0.79998168889431442"/>
        </patternFill>
      </fill>
    </dxf>
    <dxf>
      <fill>
        <patternFill>
          <bgColor theme="5" tint="0.79998168889431442"/>
        </patternFill>
      </fill>
    </dxf>
    <dxf>
      <fill>
        <patternFill>
          <bgColor theme="6" tint="0.79998168889431442"/>
        </patternFill>
      </fill>
    </dxf>
    <dxf>
      <fill>
        <patternFill>
          <bgColor theme="5" tint="0.79998168889431442"/>
        </patternFill>
      </fill>
    </dxf>
    <dxf>
      <fill>
        <patternFill>
          <bgColor theme="6" tint="0.79998168889431442"/>
        </patternFill>
      </fill>
    </dxf>
    <dxf>
      <fill>
        <patternFill>
          <bgColor theme="5" tint="0.79998168889431442"/>
        </patternFill>
      </fill>
    </dxf>
    <dxf>
      <fill>
        <patternFill>
          <bgColor theme="6" tint="0.79998168889431442"/>
        </patternFill>
      </fill>
    </dxf>
    <dxf>
      <fill>
        <patternFill>
          <bgColor theme="6" tint="0.59996337778862885"/>
        </patternFill>
      </fill>
    </dxf>
    <dxf>
      <fill>
        <patternFill>
          <bgColor theme="5" tint="0.79998168889431442"/>
        </patternFill>
      </fill>
    </dxf>
    <dxf>
      <fill>
        <patternFill>
          <bgColor theme="6" tint="0.79998168889431442"/>
        </patternFill>
      </fill>
    </dxf>
    <dxf>
      <fill>
        <patternFill>
          <bgColor theme="5" tint="0.79998168889431442"/>
        </patternFill>
      </fill>
    </dxf>
    <dxf>
      <fill>
        <patternFill>
          <bgColor theme="6" tint="0.79998168889431442"/>
        </patternFill>
      </fill>
    </dxf>
    <dxf>
      <fill>
        <patternFill>
          <bgColor theme="5" tint="0.79998168889431442"/>
        </patternFill>
      </fill>
    </dxf>
    <dxf>
      <fill>
        <patternFill>
          <bgColor theme="6" tint="0.79998168889431442"/>
        </patternFill>
      </fill>
    </dxf>
    <dxf>
      <fill>
        <patternFill>
          <bgColor theme="5" tint="0.79998168889431442"/>
        </patternFill>
      </fill>
    </dxf>
  </dxfs>
  <tableStyles count="0" defaultTableStyle="TableStyleMedium9"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eetMetadata" Target="metadata.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32"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4</xdr:row>
      <xdr:rowOff>0</xdr:rowOff>
    </xdr:from>
    <xdr:to>
      <xdr:col>3</xdr:col>
      <xdr:colOff>304800</xdr:colOff>
      <xdr:row>5</xdr:row>
      <xdr:rowOff>85725</xdr:rowOff>
    </xdr:to>
    <xdr:sp macro="" textlink="">
      <xdr:nvSpPr>
        <xdr:cNvPr id="1029" name="AutoShape 5" descr="data:image/png;base64,iVBORw0KGgoAAAANSUhEUgAAARwAAABnCAYAAADSZv1WAAAAAXNSR0IArs4c6QAAIABJREFUeF7svWeQZNd1Jvg9//KlL1/VXdXVHm2AdvCEIyxJOFGkQEriaLQakjIxG7ERG/Nn/u2P3ZjYjY2NHa1EihJBihRFChQBUSQcRQNDAAS60Y226O5qb8qb9Pn82zjn3peZ3WgazYQ0FIliJKtR6Z6597vf+c53zlUSP0mgANBiJAr9Q+H/RCIfChAr4j/Fs4ASAaCHCkQqkMgnVPk8vz0Rr6Wf9HeSJEiiCCp9j5r+Vb6o850xoGrveV4cToK45+XpZ9MRp8fWeZrfkACJfEf6dT3fy8dDZ6YooIuQQEXM38F/7fnUBDoUaOkxpufVOTHxXfR5Cp0bX8erfugD+VND+aDjotfSp8pHz/v4+vV8DL9d/tC/Y3l96XSu8W3v/f73//L+FfgluAJKEiQ0zxg0CFjopwMccpSHcYRE5ZdBTRQxqSIxsaIEiNWEwUqhSSAnXTrv6CO7k0XClpwscSymNr2GQYgnPf23nEXXmrg02Xou3BVAQ7OUPiEFOz6f90DRe2Zo+p0pxvZO7s4npH9Mf/fiSu8buujKAMTXhR58zASA8sFnIa5HkgiwUxR69CK0BE06p55rQZ9G9+t9oPklmEHvH8I/6wooSZzQeEfQJTQCWPjBayliYgmKABz+IXbDS6wGaEqHEXSX5PSVcpolgjWIyat2Zkr6qqsnOK33NAV/1pT62c9eeQ16MOKfdXFSjJAHfs33is8WIJkCVg/CirO4Ahm67+gcF2FQCo3yjwzYnU+MBVB1fiQqKXQt34edf/5Nff8d/6OugBIltA4Lop8OegICmvQUYBDgJHEi2A+BDlN9lWlGHEci9FFTTiQCE8lZxKotGUnKSug3fZcfAUEUI6RHHCOKE0QxgRughJFkAvQdCYgJ0SMi4ErE8ST0W141YlbphEz/KbmOhEx5mJJp8KnwYSvQVRW6qkFTCApFcEb/1lSVnyfmpaoqYlWBQg/6DI5jZBhHz8sIkd6jafT6LkukK3M1VKTAxEEVs0IZXTEdTPi/xZWjEC29cl2uyDdMMqf3ec7/qKnz/vf+t1wBJUpoChNLEaEKAY2ecgsZm0SxiKBoArDaQKFUJCZ9rBG91wRQcDhFAKEgjBL4YQg/COAFIYNLEEfwwwRuGKHpxmi5Hlw/FM+HEQICEgYyIlCS/zDICP2G/0cAJFf7K9Z2GT5xaCZnODG3RKCRBBgVGrMCcQ6mrvPD0DSh4HB0KUBGk2AjgEdlMqcSmDDACOAhYEmBS1MBXaXPVGEQ8eP3i1AxBS36HJ2+z9ChqZoAJgXQ6XXp3eucG31HN0TtsCcZmQkG9P7P+1fg39YVUJI4TBKFgqduEEMsplc0DqVkI0IiwTqqVQEkiaGi0mii3vQZJHTDhKpp/H7f9+F6Hjw/QBCEkiWpDCApI1FospN2IUkSswhVBx0TzTgxqen/VKHzMLkQDIMYSKqOiMhCMpAOA6CXCYZArxM6kfihf5uGCtMQABUTqiKGKkPHNJwRuhV9Dr1IsBHCBAZBGQoJ4Zn0aSEcEyAmzN4iRFGIKIqQpHqVbkIzMlA1gvUYKiKYWgJbV+GYOhzbhG0aMDUNutTNGNT4knU1IL4GLIBfQ6P6tzUG3z/aX6MroCSRL5Z/5i5yQvYupwQ2qtB4VmoeFlfazF7CMMbM/AIqzRYCohK6A8PKwrAyyNg2TJ1YD4VJIYdDPC1oRSe2kNDEFixD1dRO+EJgQ/9NkzvNR12ZqekCRhq4iUPuspr0FERYIsNCBgzBGFKUUFQVhqXCNKVQG8WSrQCEl4x/coIzU6GvYVYnsZhTcxqLuQmFXAxCQkSn60OMLaIHh4sxwjBCGIXwYgVepCKMFc7YxaEHJfJgKiGypoZ8xkTesZCzTQZDQwVMw0DGNKDTtUkzb504rOe+/RoN3PdP9d/mFVCS0EvESikDqavAhibwSj3CmeklzC5VkWgG+vtLGBrMoNZq4cyFFbiRCt3OwdBNKIrG4QIHaprKq3LgBzxRVUOT4COYSUeFYV2E3qdyWKOpIVQl7AkZUh4jLrIAjk4MIv8gMjfpT6qNUIhEAZNgRxJbZYjFYRIBn6bC0DXWXwgMOUlOr+WUeswgSco6MTj6WtKSWP5WdRBDI3YYxol4RKQ3ibS6yEAliPhvkcjqQRP6FelUYQCdPj8JoSY+h2JFx0J/0UbW0uF6ARqNNr/XsWwUcw6yGQOGLoBHMJ8rr82/zWH4/lH/ulwBJUl85gJJorF+kgqqQtEhLQaYulzB2csryBQsrF4zANMwYVmAAeDyko+FaoAgpgmpwHV9RJRGp8kpQyCagBSxxMQG2PtCE5smL/EYoR8R/dE1nfUMXQ2hgUBHAsxV+Sqhn1yZoeHPleKrkMFlmh6q1GUobBMhGntmCO6iiIElYxnIOiYziCgMocQEC4TDqfYjwCzm0FNI6XwO5BdSFPhRDJ80qJDOUxxHGsilrJEAmBgOXZdY0ZjxRL4LDTEMNYauRLANHX0lB4MlC4amou0KIT0JI3htF5qaoJS3GZR0Frk5Sfi+lvPrMlt/Bc5TiZOAAhyp4dAgJmFYTCkSht0QuLjYQsTqpo5qw4XvNtBXzsC2DWi6xQyn7iqoe2ARmCaJqRss2JJ+4wekYVC4kcDzPBaFSedRVRGSCAYQQ9c0GDpZ7NLVu4exyH+K0Oin6BbMlHozOEJvEgAkwjkhKgtDoBLHsHQVxYKJrK2BSIjf8hiIWFOxdNiWBtskchSLzBh5ZghQFBVhoqDth2i4Ptp+RBDJ2hMxoTAWWTgKtUivoRCOwIhCKQpBKfQi6FJjHwg9/p21DZQLWeRzBnQ1gu8HaNddRF6AXMZEXzGHYsaErZPQLETp94XjX4FZ+Gt0Coqf+IkCvSMadwFHrNHtWMHJC8uYXW5gdnEFJ6dOYurkEcR+HYW8g+HR1TDsHHSniOLAGIr9A9B1A5mMhnzBAvGgtq/A8yMEQYwwIECSmSc2uumCrRBhkW62NDPUiZGkQksAJl5DvwVDSoVU5iws5YiJyIY7VUi/YSxAkIBKI+NiAmYzGUuItI6pIA4DeI0WEIYoOBn0FzMo5TRYlkx/k/dImrLpM4nRtYMI9ZaHWsuDG9E5EYRoiIi1pVoOsbsO+yI2pyEkQGI9SIRSSuRDjQIkUYB2q4G5uRlcPH8WC3NzmLt0me/O7bfejPs/eAeuW7cG5awNx6QQ9H24+TWaq78Sp6qEHFKRkpBmqUTQQGqD8OcYOHp+EYdPXgapKgQiK4szuHTuFFaW5tFo+qhU26i5PhTLRiabAzmTKbPU19+HgYFh5Et90HSTmQxRkHy+hGyhBJ3+xj6bhPUeAioOq9jLkqafSa+QrILCCwYrYkwia0OhCmWY6G+cTmcxVZZbMNsh0Zaeo3NKPxOwdAP5bAa5jM2Mzm3U4bfqcEwTg31FDJboObJgA4FPx9jNjtExuyGl9X3UG200XQ8RHaOidfxEqYZDmk6r3Uaz0YTruRJsCYBDuO063FYdjeoKWo0qPN/j17SaLfitNjTdwOiqYawnkMnlMFAs4rr1E9gyOYqSY0uH9vss51diJv6anISSxAQ4NOWEIMocIQkBlSRdFT4MHLmwgiNTMzCzDtZvWAXLjOHVmwhc0iAsDitmVyqYXlzBSr0Jz3ORxCFnsnTNhJPLw7RtmQpXkMsVkMvlpebjcthFUZyuayL0oJVfAQzdgGmSSGoI/wyLsBTWCGYjkkhpyET2f6koy4yUSLenLEDUOUnPHod8Gdti/YbCJd9tIgk89tFQOEXZIV0Fe3SEoc+Awpk3wPMCNNseGq0W6s022q7H5+KFMVzP5zS4pmmwbJu/g44gCIQ1gEVkJGi1CVganBa3TQW2qfM1MiwHpmXDNDOcLisWMhjoy6BZqcOtNDHSl8Pa0TLylikyae+HVb8mU/VX4zRFliotIGStlXLIVMhJE0OBDw3nln28efAcAkXDhvXrYGgxmvVFfmnOKUG3TTTDGAs1D5VaG6quIGMKTYQmm6pobJqjMIbEUJooMaXWyZsThuz0Y4cyp9EjYdajKCtNmUsXsLjkwonLmfCOF6ZjC+y6j1lQJbDQmW2J10oepyoMCKQZcWaKBOQwABjoYsSBDyUOYRqk35CYLDJSmmHw54SBEImJyYmHCBGJ5QjntCjhMAwCTBMGaTgSDMkqQP4c0rJIRLYM0pAsOBnSvFR4oYK2F6NK3qZGE04mg3I+i6DVgBl7mBjIY1U5B5Ochp0atF+Nwfjrexa9XnTOoPycSyEnwM+9YFd/7i/y2T/3Q/+7XqBEzHDS5LH0mLAWIk6KpItlP8H+dy+j0U4wNjYKTVexXFtm0DBMB5qZQTtRsNRoo1pvMJMg160GyjxpMAwxsYmliFICSvmIeiyRlSJdRSAIe3A0Il0JgwKb/ujFdJSpw7enPkn4YmRJBcdZ4rUyT8UTn42NEp2EebprGiRjoGAJAow4i0VKi0YMizxCIrOGmEQmyuSJ8Ip1aDboJOzC5rIMaYokYZn8hpxV5wMh1iZS4YHvM7hpSgzT1JCxTeTyFkxLR8uPsVhto9Joox2RbydhJkbgB6+F4byBDaNljBQcmMTe+DqkJ9vrUbpqTPSOO2lZuvJPAsQ7RbM9vs8rCzPka37KkEs/85fVitgp6hXrlpzX8qiln6vXFZJOTxml97znv2vOXePmSEepNHFSZJFGG+kVF8fQe3TSm86eNaFdpj/i+stOCVdYSH5Bo2jnhHvqA6866vfe418M3JQwoVxL93/sM5EfntYBtRPg3fNzWKl4KBXKMLNZLDWbcIOYdQZVt+FBxVKjiaWVKgOOSVoMpY2RcKhEXhe2yhHg0GymHwo9CJQodc3+G9JxNASJxz0wNIP0HMEOeLDISnThGI4l0xEZLWZSjAKi3ovxS96ItL2GCMrEEwxw8ifNiqUshNPhPSXzLEhHwjrA9zGJWY9i97CsJeOKedKUpFYkWll0yzwIbOh5Q1WQ01XkbRKkNQ7TCN18MlY2fSzV2miRsK5SpktYmv1mHVbiYd1IAdet6kd/xoIujY1XjLKr6rYkIeRfncBSYr0YvqkxQSw5alpOIl+TDuXuWEvHSXeu9nqfOiH5L6k3qAOIV8wNOYllwiF13KfnLAyg8r+uJhbdaP0XR6Be8tIBEQoF0g/n3KUcu1J3lIkOMXBlXxi6VzzrhZtNusfEPOD7fcWK1xnp4Pf9PAaVWuqFtSWFud4FpTM9OoPspwHOld+lxBEFAh0sF6GKREX+pQAegFOXF3B5bgW6mUGxvx8NT2RoMrYDO2PDS1TMrTSxmAIOARGlvQlIKDRKQYZKB/gkxGRinYXVItJLdE61Z0wgZl+LcClTFos+g+WYtC8D0YzU2C9HRFrdziKzXLFSsOGSiJ5eP2JFFz8MZrJkIr0XFNZ1smB8vBqzFEFtqKaLAIeKTCk80ztiMK9OxKho0lJ4SOwkiuAYOkqOgbxtwNQVfr9Hug5pUIaJABqq7RiVZohay0W92UToeyhkM3DUGGU7wdrhHMb7csiRoE4HQwdLoZXMxnVHfffm9wJr7/MJD9TUUUTPCF92d3CJCSBWsp4Skt5Fll9y1XCUoWNPddgvPhn/xV4p71nXLXoVJHaRo+fKXY3l8r9FS5Xu1ZHWy15Quvo80o+XDvquLZRhXlYxig9ILSpiQRAOfVoIxEf0XGta/DqAI/o58XzoGdcdY136BE/ubreG1Gt3JXNKJwT9lk76ayxkXcDpHRDXOvGrACch3p5O3ZQq9CA5TRyq7r64WMWFhWUkmo7ywBC8IILn+ijYDjKWiUYATFc8LFYbbGpjpsQCKUUUKms4BC4ilSsQLS2ApKtEryd1xzIUjPQ50GMVraYH13V5kguWJD6jW1PUOfJO9XbvKaerL5+gbPfQe/p8FFJ4FoAjetKkQNO5lJxiJ8ZBfqGw0x+MsmNJRIyKPDbkv9EBRUeskW2RMuwUPrXh6MBo2cFQ0QKVbnkuFa968Mh4SKK4Y8ENNSws+ZhdrKFSqSDwWshZBlYN9mEwn8FgTsNwyUDBVqET2FIcRwySAad3KIqjFiFiCqryrDuTomd2dF/UYYTphJDBZxdwerGld0GTup9YgUUIKf/xLwYhv/gHi/U/QUjOss5xiYmePlJA/WkneAVUI5YxgOgvIBz6KXPmWPpqqJKLpLiuNDfE/KDssPDBC6hJ75y4dt1+SWxdTa93L6vif8vvS7vgpbh0LRJz1TAQvKj3eHu/JC0nFgMkPZrev4rT/G8BHLkqpU2eOicnJyrdprlaEzMrVUSGhv6BfvheDDVMkCUxVVHRihTMNkJcXq5jpVnnivBY16BaJtcaEVuJKGvFIZWomKYMkEgiyRWIwpE4RoH8MZIhxVxvFDIjEAs6VW+TPpJivmwV0UMTpc/vGhcjLW1IR4RQncXqIMFMtvrh5mCpPMJFosRYyBiQ8DxnUZ3rpOitosY+jnVEtPJQ7imK4HstxH4TA0UHG1cX0J834fsxKnUPjbbHxkHNtBBBx9JKG8srNQR+C7aRsA9obKCA/qwDM1GR0RRkbaqrEqEl60SsrEsBvXsVZVAsggPx6B1pEp2uJUwSXZfUvvOuzkBOWzteY6pLVtxduX+Zyi3SSR5I0GHO0OmyKICnh8PxnOsF5JQdpaO04zOXPSClPJDqJrzUpJM4BTTyrfeMOQYc+l96HNeCT+I69DnCFiJXzM4U7wKQhILe2LZnqZEKwhVfIGoI0kcvNbsa1SQA9PCra+HYe47+Wh8jX6QkpPxyzN6lZVe00pRayGKjibMLc2gpMSZWr2GgodU9brahUrihWVhyQ1yYX8H8SgWhqiKTLyBXynO9UdsN0WpSKphSyKIgkVLeNMCF3Crbc1Jlte8jI9PWxIho8tPMpsVciLhdZpOCRRqXiludTqqeIIFZW/pGicqpisglF7JkgWumhDdItMVIxaCIywiELCXbkMqKbcpKcYsNroMlIDWQUFuORgOaEmJyTR/WjBUYKOrNEK2Wz207fDpXRYfnUfV9C6oaYbg/i9F+B0VHR97UYZET2w2hJBGLzLouXOGUhqchwwWwVzGcNFQSBL2Xa8jJJvp2dAdxZ5Kl4mU6hLrDUsTaVw0t+TFpaxO+xJ1eSr84B/mXfaVgOMTTU2YiRFkBBt0uSMIQesWCzacvlSwOQbscRAQ53TBUwBQ9T4DTq4ISgxGg1AUJdpHKOSeeS6+dmOIpQxWAw2GQ7PJ49bUSaZ2rGrR1GGa3C8TVt07OEgEl73kybdLU+209VPjn3bCfCThJxMkUsXYLvKcaqc5BSEhrhiF+MnUUBy+ewqqJcWxetRaD2RK0kNZnQgIDdT/B4kqDCw4Nw4JNleMZ0nJEuTVZ/ZcrIZYqHtpBwEYXMvxFxBbk5OcsUBgxk+EiRb5RCU8s1lepdECm0TvKAgEGK8sp9RNytxj8cpDIik++Fr20l14k30dqViRFn04JQyf1HkHTxfUhoBWrDvX8CdCmzBMA29KRy9osmHsNF41qlbWn4dESRVpoeQEsXUMpY8Ok6xEGbFTk6vsg5vKFwRIVbtIKQFXkAfxWi0stck4Wjm2xwExSOxKdyTgRenZWy1smALe7aqUrUndl6g6cDhnuVNZfA1F6B1fv0+nslAKzmEIpd0g1h583Mv+1nk9ZypUZnXSS8zhKhdnORZHHJhGb7hMtjGIK0/SXQNCboGBwkgAgIIZHYBoSdQGn+yVClBXCbPoOEQ4TcEnNUrbDE8SgC07iONLvS+9ALxAKAfoa01l2Q5BfesV97cThPU/+NLi6Equ6YyxleO8FKWY4osWoOHHKSFMGpHMF5AUnEvjCoTfxlR98G/XYxfYtW7F9wyaMF4cwUuhHyS7CgInAjxEFEfc+jkNFlDOEgJXRkMlqaPkJZpYSLKw0QFVciaYi1lT+N/eP4fRyd/Vl0sl4RaBDDIdWBCmmdXoFp4ebKuoyRJIZK/4vvlnyxDpMp2eiyowSr360orC7WaS/iE2Qk5l1IE6RiwedZ7vdYrdz30AeIyNZZB0d7XaIpYUaGpW6rDZX0HYDFIoO1q/uw1A+w6udGwRIKIzhE6OPD+C2lrC4fAHV6gJC14ffCjHctwqb127GYKmfC0ZFmzCNhzLdr47Q/VMi6l4anAqeHC7KDIQYoulkEtdOsMhUNL7WwJR+rVRElyyZWZcwHvxrockv9j1yzvAI6CVrbLdIte9Og6NuJoFxRbJeXvhkc4UelsjXkodM14Qq7olgzunnd6UKOgppUuOjF95+LseRigkDCVOBFEDoIOXrrsDCNBvVo8UwwyFL6XvBJl3Ar+y4ILFNdjdIq6Y7cMGyA1UPpOdEY67LzNIb8IsBDlVo0u4LKcOhG9ALljSi6esUFa+eP4IvvfwPeHPqEIp9RfaQFDNZrB9djVvX7sDO0Y0oZwowVEoz0TU1uJiz7UWCZKoq/FBBpRWj2aYMjcJdAKnTHxnouOKaVnuF/i40FNZ8dOHf4ZAqzWqxGbCLjIJvpD/iQktG3Plr2v2P8+Y9cSmTZdnPhpuDSarNv+UKRGDIHQ4JmOjf1D8nSWAZGvJZC7kctaoQhkDXD7jxWBRQjVQEPU6QNy2sHihiuD/D50PhlB+58KM2Gm4DC7V5TC+exrnLxzC7cAZR5MHSssiZg9iz+U7cvOVWDBUHZJW4YFidHj9ymF6LGQuxXNB9On6m8lK3ogHOiVeFc3BSMxDnzxaAtOmq/ODOgOLm8IJ2i8JYgXq8DEiT5i8bx+HBIefvFYDTGQk0cWkW9DhK5ZhNOwRQeoXc52QOpQWHOluKMSKbyklPl7jmvaG/uHJivsoDITd/WguoGMxaqZuCaDkiWqMokdDUOjuBKN2ax3QE81DujYnkE9yZ4T2hGtNzHgfCcS/artCX8lHJBArNU9E5gnYroR+ai3K3FbrPhBG88HeZ2ZWg83MYTq+Gw93trmBnVNpNjuMEh6sX8NS+7+H5vS/DLufgRm0srCwgo+nYsXoTdoxuxFCmhKFiPwbyA1g9sBoFqwQl0bi1aNMLUWsHaLgh/3dA1dnc0oGcvhRixGj5AYd3ikm1VxFrHRROkWuXUuvkkeHeNapQ94VDWTqIefD3CJZXCGkyxk5RqDN7utqVYDJyMlOjMEJxchDTcYQBO585axcGnD0jwBnoy3OfmnazjWq1zsdrkOjtWLBNFTlTxUDOxnDWQtmkaR1iujqPc3PnMLc8jZXaIhar4rHSmEPVnUeYtJGxKLQqYbg4iQ9sfwC3br4FQ7kydEX0zxFFrNzRrJttuToc4MuRhhO0YkpRWFbbp7v90MCjfIkwi0k6mOoc8k8iRJXkv7P1TsqGumyQbgobNH8x3vGv9ioK1bucredrGY3TUEiW9KTjicFHR8LZRxlMyWwnAzjPUFGfRxYIKekJM6YEX57QEnx48eoIRbRg0T0hT6mBiOrwepiLRu1ueRUMoWiphE+AI8YgfQMHH+kqk/7u0dV6QYDnCS/iYtGhjyY7R7pQpFJ3yku5djCJYXLChFtiig4LbG+hi5CKFd1r2Q2gfgbgRCRIdIIUMVC0NFDksyLAIS9OjLP+Ip49/Ar+/uXnoZVtIKvj/OwFuO0mJgbHMOyU4S41ELsBskYG2yY3Y6J/DfJWDv3lQYwMroKqO/C8CG47hOtGiCPypGgwNQO2TX6WCE1PgWpaSNQYK5U6lpfrXDJgWTanx6lcgGurOhc5BZwubxHNs1JIkhclnQWSGvaynE7Li44iLVY6Sn0HUcgMLCLZkWrEAp8RP2tnMFAu8uSvV+oIvIDba9i2iYypImMr6C9aGC05yOohGo0lvHvuKF4/8hMcu3ACfuyytuNS0abvoxU0ESUuso6NYrYES8lirLQWd+26Hzdt2o0BJw9DoQpz4abm7Bh9AGs6cqhcPQD5tRQQyyFFA4iAkyk3sZK0dfyVECGC1pQdpasoDXx6lyDrQvug1Z3Tdl2nslg0f4l+uuyOQ70rNlqTqzSX8wSIZfpc5C4pQ6SLh2jjxpNdrMcCfJll02rJrKEHaDtjTSBAKgPzbOOaPjK7CmMfLbDLfozLi01UGz5sU8Ng0caqvgxM/tw0fS32L+tlLleny9PnevCns1BwHSJ531TylFGQpGKpHmBuuY4mrf5kso0CDBYtjA0WYJCNRRpqxX2Xe7jRLw7tu+nynsCvm9KXYnfv6qP4SSBJmaSHqbOgc1ZEwUOEKrCctPHK6b34mxefxorSgjmQwcWFGSxXlrF6eARrhlajvlzDqTNnsFKrYmhgBLaWgRapKGeKuH79Nty16w5cN7IJeqwh8hLWKFyPBFkD+YLDk7TSiNH0ItiOxkLzzEwFs/MrfMpmxuEqc6rPkm69LqywDURmvOhmdtyjnQBLgHM6leSsENUB6QooVo4oiRBxwaWPkCrRtQRBHMDQFORsG/15B/2FLNdr1SttJGHM3ficjMlhlqFSiVqCRG1jqXIJF2ZO4szMCZy4cAJnZ8/BjX2U+vtgWhaqtSaajRaarSpUxcf4yBDWjK6B0tbRZ4/h7l0PYNfG3Shnshz6IJab+kjAEVmQHsDpMJ1U8RYTgldGTUNMBbJyoDf9BAsVH/NLbVRrLlw3AKcRuLUpkMtaGOjLYaicQSkjzovfza01KHMnsjAKlX5Iei4aUf8S4Q3fWwJdCdSJAI/0IEXShGQDaYaUxy5mBE060dZEAIfAKxKRBbMWACz+TU36Re1euhpyBpbjkxSeBNhzSMytUxKcnavhxTeO4a2jF1BpBsjYOsYH83jg5o344J4NsLnej74nZbMp4ElBqie9libtRWAsftLgSvSGogVHh0ffO9PEM8+/hkMnLsFTTO53ldFC3HPjWjz2wM0oOybnV4iJMbfi0xJQS4CTdpjohHdXXFE6b3m8PWOhAzjC7ysYQZr9IXJDfwrpdrDjOMKBS4fxlef/DlOVSzAGs6h18YjNAAAgAElEQVSETVyem0Y5m8emNRtgmDamLp7D1KXzIkGYxNBZTjbQbxRww6rNuH3zjdgwPImR/CByVhGxr8Cnvpus08SI6I1E8y0DjmNz6HVhpoJz0/PUp5S/QzMoYyOo7hXUkRW8HiEtZTNpeNV5vexx3ENLxS4LRD2pd4/fYTIUrpb6chwqZW0d/Y6FUsaEqWhwKd3foCpzHdmsCZv6JLPIGGCuNosDJ/fhjUOv4uLKObSUJjx4zJgIYK1MFmGoYG5+mS0DuhailFOxZqQfa4ZGobZ0jGbX4o6dH8Z1E9vhUPP1zrnRStW9X71WgM4F6cT3ss6LtDFFQStKMLPSxrHTszh6ahrnLtcwX/FRb8UIaP1hFyQNp4CbjxFLmxjOY/PkILZvWoV1VK1uKjAUureiGzZXrPLKp4um0L9EFEfgL4GJVCpTNiZBhACYjZpKAqos7Ji4SctPFM7aGqSl0IRlczn1sSbQIZgiBkIsr1ONJ0OOdDYJsEtnF2esYnF9CAJnV1r49svH8PXn9+LckotIt3j8Fs0YN28cxmd/6y7s2TiMrJHmx6SMkHqLeVILAT9dNtP1pgupYkSINrkKl80stwI8+8N38eTfvYhLFR9KbhBNMvKqDXzywW34k089iL4sHQtdgwSmFMHiKISqk51FtOnrkap74FA+cy3Aibl4UwZ+wm7bsUmngBMopDwIPDs9fxpP/egZvHnuEOyxElwzxtR5EjljTIxPor9/CCu1FRw7eQKVepXpO7Vd4CZfXgIrNjDglDGaH8Kg048d67dj94adWFUegxYrcBsNPjkKmxSelDZMy0C16WPqwiKmF+tIVBOaaQO8u4O4eTz1uJZSkkn+nYpRNEhSBtAJBjqLMJ8xbw0jYmYaVSRQU5qbGAt1A+zLmchRsaWuQKduf14M3yMzWQLL0mGZlLOnbF+Axeo8jp07gr3H3uTfrbCGWA/QilrQDZVDQ5/0Ko8EdbIKtFgsL5eyGBkkV7GBsmGjrBdx49rbcPvWBzFcmuCqM16xZLCcBoxCe0kj6J7lWQ6IVKuhiv5zC3W8efgCXn/nDE6eX8FKM4Eba6Az8ShsZHJDVgaDdTIm8bEPEy5KdoLJkRx2bl6FW25Yi21rB9FP3Ql5Ysosl9xh45eJ4jArkV5ekY0j0ZfMpCLbQn262xGwWAtxaaGFxUobfhByk7OxwSwmRwrIWaJrlNAyRForVijIpoXcQIuc9ostXJxtoNEigVVFIWtizXgRg2VqnZvAQCha3REbhMbfuf/MHD73jR/j+wcuwbP7YOTLiAIPWruKEcvH7354B37/kT0YydsiiuYRIJiYELil8VDGVmkolXL6bvkCGVdFEj1SFMzUXfzNtw/g757/CRZ9E7EzgHrLxbDdwu/dvwl/9Ik7ubskXSMTYBsHh+ZRyPMyLTDtBRyWY+TxCW/QNRgO79qQAo5Q/Dqqdap9CcuUGFAz1Wk8++b38Nw7LyE30Q/PiHBk6jiqjQbGVk9g9eoJNJsNnDhxAvVGDQrtW0UrCKMrAaaKJFKQN/LQQxV9ZgE71mzFnk03YN3wOCbKo+jPZlmINjST+9BwditOsNIKcG6mhstzNbSpmwT3qKHnqapcmAIp2mZVIs0GdJwLEnR6JmYaRFJWmrIPRB2J4eQdE30FC4W8zi0qWEj3Q9ix2M6FMjNk9CNabdg67/wQxT4uLl/EoTOHcPjMEZybO4vF5jzaYROZLPUoVuB7Lgve1BOamnctVmqoNF1EqsmhYrGYwchAHv22Ca0dYNDqx30778ctm+5GMTMoDWTi/jD55JQurZ49IaPMSQnVRbg5aJDVvAj7Ty3g2VeP4pX9pzFTCxDrOUDLCeN/3EIUt4QwyMBmQ1Ey0FWLE/CcRwkaSFrzGMzGeOSD2/DxD+3B+rE+bjtCEb2I6kWjMrEEvHf4i6VWzJwUCFLan5Zj/DTw7A3SfsonX0nu5JelWgO3tqVOAHzNCHDoxhrwYh2nZ2p48bVjePXt0ww8ZOcYKFi4//at+NiDOzBSpIUm4n7XQkQRLCdUNFTcGPuOX8azP9iP42cX0WrTfdGxYc0gPvbwHtyxaxQ29VbiijnqmU0T0UQ7SvD2mTn86d++hu+/MwPfGYJVGEDou0jqcxg2Wvj9R3fjDx7bg5EcAU4q2tP1owktp3gXidIYqiMRdK+ZuOA0bqhQ+HLDx9efO4q/efYtzLQ06MUh+L6LsrKMf3//RvzxE3eibJuiO6ZUjrh4mtkUfXWPaCwXeS5V6sy39wZafJ+TWGg4XedpV2vuJnmEe4O+bMVdwSsnfoJvvvEc4oIOX/Nx5vxpbksxPDKGVeMTaHttnDh1CksrS0yvufm4rEfiHTTDhMMDAzoiL4IeKSg6OYz2DeO61Rtw04bt2DS8DkO5IeSdPEydmgpTqhxYqHs4NjWLueUmAkWHZtnQTMJgsZMBhTlpGwxmLITK0iVKu2eKsSJUf95hMyG6rCBDzb8oha0oGCxnMNhHzbmIPQnhOPRCxJ7PvXEMk+qlErSiNurtGmaWL+Ps9GkcPPkOTl2eQjtuw3BImPPRbDdgWQZKhTx/F3l3aKDTCrpSbaAVBMgWixyuBYGHvnwOY6UBGJ6GEWcE9954P3av24OcVZCTWKwaIvtBzCwFHDEAOslQJj3Ct9GKE+w7PY+vv3AI//STc1j0NRj5rGh25ofMYIqZBEMlE+W8xcWyDTfBQjXEUpUyhSRwKtCDJopqAzdvHcTHHtqBW69fg1LOFl06aDLLFiIp6RetPwjOhB+FYShl2+T9UhTQnmc0gAkEaEKKzIwmHiltTfsZ0RnKhmpi5wzRzqS7c0XXRCfGroA0wQClWExSKV0zFu5oXGqotEL88MAZfOHpN/D22QpCrcj3aCir4GP3bcenf+NmTBSpjzRpVyKLmWaL3FjB4csNfOW7+/Hsy/vQpESXZpHLFdsmh/Hpj9+GR26bgEOaXkw9FdjtBiQGQlXBpUoL33ppCn/z3CGcXggQqxkosY+y6eKO7UP4zG/dgT0bBpA35C4inXa7dC1lllJSXt6Sm86XN8YVLW85uyYjALq2dNpkO7nUDPG150/iye/uxWxbQ6ZYQuStoJws4VMPbMMfPXE3L3x8yQlw6DdvFCncz7wTLedVaFCLhATvR8eufcF7eNFhv05XxFHiJGTA6dbbpOGVEMcEKsm+K0jQCOt48/xB/PX3v4mWHUCzgYXFOSwvV5DNFjC6agwEYeenL+LS3AyvsKS56AZxD9I7SYyNYNDOk9QnJqBWD5Eo8KS1NATGnAGsH1iDtcNrMDE2ifWr1mHt6ATymQLml5u4cHkZHmW3dB2JZkK3LG5l0Wi4cFsBp/+oDIAcv3yR6SRUopMknApBlHfBJESWF9ExTJiUCg8DZG0VeUcXXfi4aFQWZnMv4wA1t46LS5fw7tljOHbqGKaXL6MRUA3ZMlrEaHI2crkMA0i1VkE+l2WnMNeEhcLrQXVl1DWQ9vzKFXMszFMHxYFCH0ZKwzADG5P963HvTfdiy+rrkFGpP7SAFOkvlrG7KEhMixh4ynXMeILDnVmo4O9eOoynvn8SZ5YUaHkyEMaI/SoGsip2rBvGzVtX47o1JfTnaKsfoBbEOL/o4cjUIg4cOY/z56ZRMBLcf9NafPTe7bhh/TCcDNXRiQlIgKTSgCFQZ2Dv2vPFAijsgKSDpBEgUXs6fyG3RtBZiKaVW/BUoSVJnsSnLtkde6ZEGQaFvp0lkqqbU17F7xNFm+Ka6Fx/J5zAlJ8Rtgc6ysWmh++8dRJ//vReHF+IgUw/97YedSJ8/J7N+PQjuzFRIC2HGI4UgOVEpqLl16Yq+Ny3DuDVw1MUh4siY8/FDROD+OzjN+GxW1YzwyGxXxjuhHmTvrudxDiz0MKP3p7GvqMXsbBUhWNo2Lq2H/fdtgnb1/XDIV0wzQxypkk081fJ78ZKgeSTEnCYx9B4T7+np30LfTM1+59u+Pjy88fx5HMHMOcZyGSzQHMJ/WoVv/PA9fjDT9yFvgy1ABZfQUXHFDZTFosiCkrj87fGEVQ6Hp4joktDB3DYutKtNRNYItPiKUUVjbCkw1YCTqrl0A32EhfvzB7Dn/3Dl7GMGpyCxVRsbn4BYZhgYGgIum1hfnkZF2em2UFsZTJcqhAGdMPQAQKXChgJfEwTGcdhdb/VaCJuBzATA1ndhh5pGC0O464b78B9t9yLQqaPs1s6deIzdLHHU6xCszS4YYiFpQaWanU+BduwYSq0pQptrSvibrHqShCSvymcsiwRFsRBwPEqpbVpb6icbcHWNTSDFi7MX8KZS2dx9hLpH1M4dXEKy40lOKUsrJyJuttA22/Cdkxkc1k2CLqtJntqeH/ymOi8YIrUfpUycDQ5FZ3CzRB5J4PVg6MoWiXoroXrJ3finl0fxHjfKtaNBHtJa2vETEsrfHpyb9IQKZiFm6h47ehFPPndt/DyoWm01SI0Kw+/2cBYScVHbl+HD928DpvHSihlSfAW6WBai+s+MFd1ceTUDE6evISSreGunWuxfe0Qe4zElj+CLaqx7D1NAKIJrYB7HPU4oXuT7GnI1zXhCaCkxY1bX8sdOFKfFd/Qzh728t1XylVXrKTiFew+FQSeKvqJ0XQ2thZgTAiw2PLwnb2n8fl/2I+p+QCqXQQCjwHniXu34tOP7cGYQw78niBQZkCpnOf1qTr+9FsH8eqRM1AcG5qWQHUb2LmmH3/y0Vvw8J5V3AcpLRMWxyMzXrRDLRJUGyFWak24rgdDVdGXz6C/nCOZUgamYswyv6VzYIImhNsUcMVzEnKlFpsK4MxUZEhEgDPTdPGl5w/hS88fwLxLlpQi0KxhSG/jk/dvw2d/+zZOjMgISuh0rD+JvaSEVVSWHXUKoGk8CnYjdnFKj7gnsPtZgNNJ7KRHzY7kECeWz+C/PvNXOLV0DtlSBrqpYn5xCZV6C4VyGdlCHgtLS5ien+VMkmVZPNmop6+lkQhLtDFGu+nCowusG8jlaCM9A40mtbegOJfSBgn8ehtJO8LqvjHcufsO3L3nTmyZ3IhyocwZA8oS0d5ZumlAMVU0fR8LlTqqtN2LQu09HWgqbbtC3ge6YCHiwGNTEzUIy5i6TGcLCzrtS8U7OlDdlJKg4dcxPXMJ+48dwGtvv4HFyhKCJMByfQWVZgV2zsLgyAAHuiuNCodQJHIXCgU2K/qux/4c2lOcdiSldHLLbSAIfd6lVCHQDKgJe4C+YgGjfUNwFAd5pQ93XH837tx+J/pzpZ4cogAcse+XjITl/WQmKhY8OdloMgHffn0KX3luL45eXgEc8g0ZUJou7toxgs88ej1u2zyMHNdv+RyCkuWAPKZsRlNUNN0AzabL2bdS1kSGt0cW1c6po1V8t3A/CxAR/aMJPGpejIWqh+V6i+vOyNNEP6RnURP7csFBX95E1hAhrhzTUFXKAInGZWK4U38WcbIUXlfbIRartM10iw2XxBrZ/W2aKDoOSgUHpZzBx0tvIy7PXQdkkoCZoaJgoeXj2bfP4S+fOYATMy2oVo53Qx1ygMfv2oZPPrQbAzaBp3BW04JlaAkcU3Clt07X8Wd/fxAvHzyNJOOIbgJeA9dPDuDfP3wz7t4+yqxH6G4iNMoYCQq2ziJyKhfUXeqRJDqMUzRPoG5Qc21OwfcAi5QXql6C2Rp12Wxxy1oloiskkueOZWCglEOJNgPgjKIIe+nOUEJxtu3jr184iC8+tw+zbVrwy0CzjgGthSfu24o//NQH0GcZaIYJ5isulit1+J5HzbmF698kFp/DaH8GfbYw4Upthuc2b5ndMaX+DMDhYSMZDrPYXmVPFcr8hdosnvynv8Vrx96CldORKWawUKlibrkCp5BH38AAZudmMT03B8O0mLl4ns/eacd2kLUsPvnQpzCCBjmYBdAEbbWb4sATYgMaZ64il5AlRtkpYsPYOmxduwnbN23HxomN6C/0MYNhiknhj6Gg5YeYrzRYKCVBNqEWGqrCe1Dx/hTkBk4SZE0dxYyFLN1YgnDZGIyybLPzs7g4fxHHzx/HweMHcfLsSSxXl5Er5JEr5uGHPus3iZqgb6APlmOh0aqj1W5xeEj+GgJQOnfu3UzdDWVrjSim1hQBdMvkAe96bQ5xCHBKmQLMyMJIdhUeuvlhfGDbB1DK5jsdDtl8xrNOAE4aHnfARmp17BMBcKka4alXpvC333sHpxbq0JwcFzTrLRcfvmUCf/z4Ddizrh8mTQhyy6ZOaxZFu02eBI6l3hORGqZjT5so0CRiAi1X1qYf4eJ8FScvLeDEpSrOzLYxV/VRp6p6rsuhrE3MmZBVA3msGytg41gZ68f6MVLKkqeUdR2yF4hVXNj/K+0QF+eqmLo4h5OXl3BhrsqtbWkXDcqUKlGMjGZgIJfD+HAJk6tKmBwtYO1YGUNlRzKEdO81ARgL7RDP7b+Av3x6P969TNcoz723M2rILV23rx0GZYiVhECN9ouPMNxn4fbtY7huzQj2TS3j83+/Hz8+fA6hnYNG9zXyMViwsH1yEGuH8iwfEOBFvoesFmDrmjLu2rUOg1kL89UW9r57Ce+er6LWIv4RYCCn4ubtE9i5dVy4fTn0p00XE87UHjozi1MzVZyYqWG+2ubyIapdpDQ+tZ91zAQjfTbWrMpj40QfNo+PYLy/gCzJYwBmmz6++vxRfOG5vZh1TWTyJUTNKsp6E//uw3vwqY/uwcJ8HQenZnB4ahaXFqq8vxyoXEchILRRymVw3WQZN2wYwsbxIYwOiOtrEpPnjSylW79Xw+kynFTYuYYtnXN/VD8Tg1ppznsrePbt7+HpH3wHiZkg15fDXKWCi7OzsBwH4+PjWKosY25mHqquc3bKbbUREcPRLWRtG7FPLCaBTk3OOduYWsMVZgO+77PPhMIiMlPFtKRRP51YhZWYWD04hkfu/wjuufkODObKnPJjas8TB2h6PqptH/Uw5n2gaDV1bB0Zg+JhUSNiqWKHBspS8YRSgJnlObz8k1fwyls/xrnpc6i0Vpi5BLGPDHXfo/40GYu/p9FqYKWyzPFv32Afs7i22xblEaQHySCINCuiyuSSJnOjldERIeBMV9OlXSvayGYtjAwOwVYthLUQE+V1ePyej+L2bbehYOc7WxCLKnZR49UBGxZFZIJSKnIMCKqC6WaMb712Gl99nlbvJtRsCQZ5KOoruH61jX/3oW146MZ1GCGm2mFKaaN6eWHYqZwGbyKXRP2/RGdD4fim+J4wmwDo0nITLx84x9mwqZkaFloxar6CdkTpdxEGsGaDAAbtOKqL1Z6AZuuaIdx5wxrs2TCCkbIJUxObCbYCBWdmG3h1/1m8eegczi1WsOQGqAUJ2gkNb6HRsGckSWArgGOoyGd0jJQN7No4gPtv2Yjt60ZRMKjoVbh36XgXWqFgOE+/jXenm9DI5e04rE/Q4qTTp1NoQzobdTlwW1g/lsXvPbILv3HHduyfWsRffXMvfnz4PDwrB5V2JOEkRgwL9H4qjRZenahdR1lv4YE96/CZj9+N1WUHP9x/Hl945nW8O91CSLpM1MREH/B7D+/Bbz1wMyc06Lxqboi3jk7j+ZeP4dC5WVSCmK9BK9IRxjaiiA6SdkpJYGoRbC2EowcYLhjYPjGIe3euxx03TGKw7GC24eOvnz2CLzy7D3O+DbtQRuA20O/E+M3792DjeA6v/eQIjk5NY7ERoRVTk3+NxwhHILSoqhGKZojVZQM3bZ/Eo/ftxubVRRTZSiFLR7nm6hoMR6xfPWpy+hoZErItmlZNFahFTew9/w6++NSX0YzbyJSzqDTruDQzzZ8xMTHJeyzNz80LmVNR4bZctFttHuwFuiF042STcPpN/00TlHc6MAwhJLPgbPJ+VfTDHfZokwefCiJVbNu4Bbfvvg3Xb9yGsaFR5OwMdMVgAZPWd2qBWnE9XqkdW2weZ3Ez95SeEr0MUafN55YWMLMwi7ePHMDeQ/tw/vI5Lq40TNLlIzYwGibtNKqxt4jS/bSH1EplhWusiOXQ81SiQMeeKvYURjaatHVOgGKhgHI5D91S4Ieu2Gam7XJjr3zewcSqVbCo4r7qY9PYVvzm/R/H7g27uUxE7HkuUqGiol1kCUiTEp6HHsCRegcZ2qqRgu8dvIAvffcA3jxeQaCXYdkWEr8KBzVsH8/jzp2TuPG6Cawd6+PQhnf2lDIvZ54koLFmI1PygQybKAtC94n0Ddpr6/iFBXznjRN4Ye85nF+M4KkOi/siLBBhNZ0vKQC8FQ/1HKHkAS0YxIATDzeMO/jEAzvw4M0bMJC3sdjwse/kLJ5/7SR+cugyZqshAt1ARJk9jXYyFXu6k2metC4S/8mWT8EJ7SGmxS76zQZ2rSvhkTtvwJ271mOsZDPLpZGw0PTx3N4z+Ktn3saxmSaUbBlaJiv2GGMW7iGKAyQqheM+DL+NG9b34Y8/eiMeu30z3plaxhe/tQ8vHzyDlpmFRl4axeAC38htIPTExgL0EzWXMWK6+Nhd1+M/fupDyJoKnvrBCfw/33oDF1sGfy+CCjb2hfjMw7vwux+6GVlNw0rLx0v7L+Kp772Lt45Mw6M93BwdseLxNkWISax2uNULjVsan+T3ImCN6hXk4zo+uH0Mn/7ND+C2XRsw3wjw1WcP4QvfeRszng27NIAkDjj8Wj/ej9Cr4+L586g3PQSqxQ/KOBHzoywteY+I8SlBE0q7igFHwUMf2Ib/+VMfxLitw+bQMzWN9QIO+Z3l8t7rbeA/pZI/OSxpgHFIRcKxjwvVy/jTr/45zi9dhl12ECLiMKrZbGFsbBUDxfzsHKKIwgnaVqaJVqsNUzPRXy5DIxGPBGNKm9Mg9Ek70bmSmsKRNN0pOgTSli4UFtHe36IITdTD0H5OGQyWBzExNo51E+uwY+sNGOkb4XCG2j/Qvt/0Xls3eIDTdKUBTxmrxeVFHHr3KPYfOYgzl85jqbqCWrsGL/CZyuu6Apv2reK+Nz73ICYwYbsS9fFJKNPUQhgFMC0TJu1BRS5jWsE5vDN4NVhcXuLrki8UMNBfgmnRvuFNrNTr3KqVKF4um8HqsTHkDAdWbOOWLbfhkTsexeTwWpi0OymHOl2RRoRVNFdTZ7UIQzsdU4gVquz6wOFLS/jq9w7jH189h7m6CatQhGaGSII69NhDKWNg1UARa8b6sHasH2vHBrB+NI/VfTpKZHYknw2PhbRDopRjKcvEtJn26grxztQ0nvreAfzTOxewGNqAVYaimIh9D2rkwjFjFHJkpiRxx0er5aHZpk0FTYSKJZrGu8vYPmbiDx67CR++bQu7Wl85Oo2nXjiIN4/MwlVyUCyH6+zCsIUoacMyE07n015d1Eup1QrRaCVohiYC3eF7oYZ1WP4Krhst4DfvvR6P3L4Ra/pzfErLTQ/f23cGf/n0XhydbiKhIlnb4RCTmIXFAqiPKKQSljZGiw7uv2kzPvHBbdgwlMPeUyv4wtP78dLhs3DtPFSnwPqiQVtJo42M6iKOPG456yDArjX9+Ph9u/DAbdvQaPv42g9P4k+/sx+XPRu6nYHqLmMLAc6Hd+CTD+zm2/r6sWk8+Y8H8NKhOUQW2ShoYW3BimsYH3CwYXwUA+U+eLGC6ZUaTl9cwKX5BvuJaFfXzatyePwD6/D4nZuwbmwQCw0fX3v2CP7quwcw69lwSv1CYJe1W5FXR9RcZNNrqa8My8lwB4RGtQY/UhGqGSS6xXpn7LXh1ZexqmTgf/39B/H4TZMYMGmRuYLciPGaEP8XAbpgESmt7gUcqQsQ4IiOrDH7cT73jb/AG8f2wSplYOdszM3NYX5hHqtXrcYA6TgzM7zjZOAHaDXbHFbQtiflYol1FxJTbcMUK4EfwDIM2JbFJQ2UvKOJljFM7v5nUoqNdrz0SNMXu1w2XJc3lKNxaugWirkitmzago2TGzEyNIxCocjZL8ugYk+FDVXNRh2V2gpWVlZw+txZHDl+rJNNI5XTdjLsm0k9HqT70ISiPaRo5wUqtOSUrMw6+RF5bVpotJrQeTM74RkiJyGt3gRSC0sL/Bra/G9oqJ8ryamPTq3REKb3JOaCzaH+fmQNB8OFYTxw80O4d+cHuepeZIHSSm6xanQWh7RHjxC+ZFaGQIwEVvICqVj0fLx86CK+/txhvH5oBp6WgVXMciqTG9WLDiXsRyIWSIWDawYNbBy1cf3kMLasHsGqUg5FW4elC1Ml7yFGD02DFwPHL1XxrR8cwzMvH8VMO4FV7BP9nj0XA7aGjeP92LZpGJPjORSzxNBCVBsBzl1s4NjUIk6cm8fCSgX9RR0fvWcLfvvBGzDaX8C+M3P42otH8aO90/CQg5UrIgxcJEENAzlg02Q/tm0cwvpVBZQzBqvUS1UPJ87VsH9qHifn6qhFhnCmhz60dh271pbYvv/gjZMYpZ1kewFnpoXYKTCLzVkatm8Yw01bV6HgREhCH2oYcvi5dXwQG4ZIgE/w5qkK/vyZd/DDQ+fgZbJQdBOK52OyL487dq7C9jU2qCSAFt+8qfL7to4PoK/gYK7m4Ws/Oon/77sHcNk1oFOBsruMraUIf/jwLjzxwG4sNjwOib/2T0dxrqrA6R9BHLjIw8UtG8t4/M71fJ/yGRt+TADq4/jFJfzw9TM4eGwKY2ODeOz+6/HArnGsLlEWTcNCw8PfvnAETz57ENMtC5l8mbcuojHkuS1oUR3bxvO46foJbFo3hELWQOj7mF+s4s2Dl7D/+CyqoSUEdqrNajeA1hI+cuta/G+fvg9ry9lrdkRSEho1UnxM9WGZfJWqtkAgToCynVsM9UbQwNe++3V86wffARwNA2ODaLUbmJmeRjabw8T4OE/qxbkFHtD0LqpPoj4aGcpS0a6eLlXGmsx2Qj9gz0s+m+OyBhrQtqojZ9pwNIMr2CnsIvGZtAnyR7uUdg4jeGHIgla68R05Y/vLfRgeHgkqkCEAACAASURBVIKTc0T6VokReC4qy8to1Gr8fdRxj/rcUJl+xsowK7Np90ui+bJYjXwe1HyLwIYuVdtz0fZFPRRvC0O7aHpNNNpN7nFDGRhWBkQekbf5rdarDFiFfB55NtwBvh8wZadQgD5roK+IUr7ARa3rhtfhsbsfx+1bb0XezovUJBPRdG8Y0awpbWeQslFxGyntL92wvB8WSZDAXN3Dm8dm8OIbU3jz6EXM1DyEVI9mmlCpSpgd4HQ8tEdHAEsLkNUjDOVsrOnrx5ZVw7hpyxh2bBrEcMnhrAcdD3lpzi+18O0fn8ZT/3QMUwselFyRK6gzYRNbRnK4d/ckbtu+GhNjJTg5A4YmataCMEG1HuDC9AreOnIe+w6dQbFg44mHduPGratxeq6Gr/3gCL774yksNQ04+QFEbhtm1MR1awq496a1uHn7GMZHCig6Bg1DZmJeQKZFF8cvLeOVw5fwo3fO4/S8C8UuQQlCZOM6bts6iN95aAc+uGMCge/ihb2n8YWn38KxORdJpoA49tmj9Bt3X4/f+fBODGVElooelMGkgkqqr2oHCt48XcN/ffod/PDwWYSOw9k5rd3G7jWD+INHd+P+XUMcxtP9Iu9XlnZ3pTQ5aYY1H1/70Wn82XffxnRbg2GZ0NwlbCnH+MOHd+OJ+/fg3FIdf/71V/GPb5zHCorIFPoRtGsYciJ8+mO34WO3r8ZEweQwmGYa9ZmquyGmLlRx6vws+gfz2LJ+CGN5m8sUWDRuuPjK8wfw5RfewWwrg0x2gP00SuLCQAO3X78aj9+1CTvWDqGvaPM9o3WW2sccPbuEr3znEF45eAkN2LAKfSxNBPU5bO5P8H//L4/jlvWkR76X4rwHcK5oFSkAT/g9aHKxl14MNIoTf/Dmj/CFb34Z1ajFgGOZOlqtBiv5YyOjHJJNT0+j2WjzhSBmQCIj7zWlqnDbLgyV9q+i2qSAK65FK02HgcmAys5hMtfrJJTKXSu5eRUdk0pyHND2PDRbbc56UX0TdcorFUsYHBpAJpfhY6a0pGXocJtNzFy+jHqtxkhPAGNnMnDsLDIZR+6UqXErUNKSqCSBbhE1BPMjEnnbaLbbYv90jTIPEVpeGwHVYGkKh2OkXxHY0IaBpPNQiQf10MlkLFimwVSdgIZUmWazzfH22jXjMGl/qoaLrZPb8PEHfgu7N+xCRqctkmWnQa6xEHSUBcjeznWSpAofsuhxy05QagfNIq/CWbvTMxW8dvgiXj94AVMzK1huteHxHltU5WywhyYm7ZFaWHBWJYYaJCioCjaOZHHP7gl86Nb12DLeh6xBLDPAj49exJefO4iXDi/ANfuh6iYMbwU3TebwW/dsxj07J7CqP8OZQJISOWXeE79T2EtFjOdmxJ5mm1aX2cdB3pgnnz+Eo5easJwS1CiG4dbZefub923HHTtWY7jP7tTvEi/lPRRk+rodxjg938QLe8/imVeP4/isB81wkLg1jOZiPH7HJvzuQzswXMzg2bem8BdPv4Wj8x6QoZDIx0gmxhP3bMOnH70Jq3Lk0xK9pVm3kj6aVqjiJ6dr+H+/9Q5eOXIWsWOxIK4169izZhB/9Bs345Fb17APpzO3uNeN6CRIgPP1H57B575DgKPzoqd5S9jcF+Mzj+zCx+/fzYDzua+/hu+8fh5VpQynOIjQa8FGAw/dth6P37UW28YKKFgaL9q0XTV5y2gB8SikIpmCagBjYTck5z8Bzpee248vPv825j0HuewwYteDFlWwbTKD//T792LP2kGUDJHylk0umRVX/QjffmMef/aNH+LUkgezPCzGWHsFo1oV/8cffQQf2jWOItUXXvUjAEeGVGmvD8IZUbTXLYcR7Cb1BJLTMcTxiyfx+b/7Ms4uXWK3bCGXEScUxsxUHIvCrHlMz8ygRQ2rdKL5oo8x7dpAbIVuHAFO5EdcPkAhF/VC5lU3FtW6OqnjpGNIqz511eOUraYx8yB9pNVsIvZjjAwOY+2aSaxfM4m+/j7ehtgwhd+jmHG4Anzq9EkOpy5NT7NXqNJqsF8oVyhwFspSaJcEHVnTQkbuLEFiObUvaPkegwpXDFN9VBTwudHzhm2KHsce9XTW2adAbKbdbnC6nEInYnS0EykBUK3RQq3eRL6YZ8Cpr1Tg1lq4fefteOKhT2Dzqo1cx0T4wVZ8uVdWWmCb9qxJpTa6jWmFsChqEBXcBE4iDBXMcLHu4fRsDe9eWMa52QXMLlexsNjG/JKH5UaAehTDJyepmQN0hxeb0G1DcxsYyyv4yG2T+OT927Ftog9L1TqefvUI/ubFI3h3QYWSHYEaRthIWZb71uGjt01idb9Frh5Rf0Paktz2JM3qcyCogOvl6FgJNE7PrODLL76Db756CoueBcfJQWlVsXnIwO8+eD0evm0jhssOXxMqkeAxm9b98IQWBjUqPaDU8Td+dAzf/NEJrHis4sFO2rhj6yA+89hN2LFxDM8T4DyzF0fmfCRkgotCjDkhnrhrEz798I2YKJKORgV8tGgKpzAz/UjBT8iH8/Q7ePngKSS2AUNPOHTbOd6HP3z8Fjx66zoe4x2TJk98AhwVszUf3/jhSfzFP76D2aYFwxQazsb+EP/hsR342IM7Mdfw8LXnDuLrLx7BhYqG3OCEWFb8BkqWh62TBVy3pszMs5jNYLCQQX9OxUDWRH/JQcmxYFFqnbeMjRGpOmbqPv76xcP4i+++hXnPQq4wiKjZgJNU8OgHJvGf/6f7MJwxWVhnk7QM1gkDWlBwaNbDf/niC/jxu3MI7T7EmoXYbWJEqeP/+uNH8aFdQyiR+PXzACft/MUbn6QaZNpFjPuAiCJOepCO8/UXnsHbU4f5bju2yZu3kbJvWzZyGYdLHmbm59BstbgPCyMl9VqxLdHqkvUDKtkXPYIpp827eULl5uI0uSh1zv1vODMjQIuajgeeyCDQBnrDA0NYv2Ytdmy7HuvXrsVQX5ljS5c+E0DOsvhh6JA6ThWXFuZw7NQUDp08jhPnz2KlUWOEzZgG8hkyTFmwKeNBe5CTEVAngAkR0nGzOJzAjymkCxhE6c4Q4FATMWJHWScD3aDtgSNEFL6FgTAVUhVukqBSbcD1ApT6SygWc5i/PA0ivQ/f/WF85PaPYLg0LNlN15bAoNPj4BT5OGG0u1KlE31rhDAnq8llGpsuq5cADerA2HJRbblYqHi4MNPE2UsrODWzhKnLy5ivBfA1B7HtAJqJiDJw9UWs71fxqQ9fj8fuuo5B86kX9uGZH09h1qeCoyIySYwP7VmNz35kE25a63Bqlu5rQgyKHnR3adLJzBpfSwYNQadJl99/eg5ffPYdPLf/MmpxlhubOWEND+0Zx2cf34Pdk0VYGulIlEOkRvzcyp9BRyPjGZ07sQpFxXwzxHNvX8QXv/02jk1XOJTUQg+71hbwmcf24AM3TOBHeyXgzIaI7TJvXjiWCfDJezbiM4/eyAyHi3tT8xPPiQT1UMHrp+v4/D8cxsvvTCE2aQukGJrXwI7xMv748VvxyM2T7B7m3ahkG08mqgw4Hr7x0gl8/tsHMdvIwDQdqO4KNvUH+IPHbsATD+7kFryvn5jHV599G9/fdw6tJAsz18+JETVxgbDFwjkJvLThYtHS0O+oGC1lsHashC2Tg9g0MYSxviwc6utE1oW6j69+7yj+6tm3MeeayFJmrVlFUanjdx/cjv/4xK0YtAxRziGPm0tRaMtqVcOFlo//8uT38ewb51HX8tAyBV6URrQmA86DOwZQMmViowd03sNwfhrg0N0Ubgwy5Il+wl7i4ftv/xgvHXgdcyvzfENoYtFiTG5iJ+Og3mhguVJBy/PgUQbBdeHTlifcdsIS+g73BybwJXYUMJOh+RNwH2GqGTEYcMiLQ4yW6q/ajTZylsPZqS0bN+P6LVuwfnIdRgcGebJT+rXZ9tHyI/blGAkZ/0gjsrlBFmXD6FyqzTouL8zj2OkpvHv6FI6eeBczs9Pc0c+2qJmWjpxjc6sK6rzGGjv1fJUDiJu/U/jCTtLU6i8FXGmZZfDWGVZ5BwvKUlHo4FFdhqKhVC6yplFdXubOiQ/f/TBu2XwTsnZO1LGlGSLRDanj5OWMQuo9l8Z3bgDfmbx0XcWqJho+iY5xIrQV9TZpX2M6lLZLe2a5uLhcx/HzCzhw4iLePj2P8xUgskpQLQt+swrTXcIDu8fwBx+9BZau46nn3sazb5zFCkqIEhNlI8EnPrgVv//QRlw3RClqYga0WFEaV3Qn1Kh/MDuOCbw17tFCu2bQdaHWHXun5vDkc4fw4oFZVBNyiysoaS4+egcxjh3YOmzAUqnzIvWkIb8upWnFwiXCSVE2EioqFjzgpcNzePLb+/Dm6Rn45JUJfdwwnsd/eHQH7tk5jtf2ncIXntmHw7MBIptqqSKMZHx88u4N+Oxje7AqJ5IWsu+faBFBFpFQwWun6vj8M0fw6uGziMjxrsVQvBp2TpbwJ8RwbpzghYuTDVLcZ4asqJipe/jbl07ic/94EDPMcLLQ3RVcV/bx2UdvwCcf3Mmp6KVWiNePX8JzbxzHW8emMVcJEcTUdpcW1ZBDZk0neQJcD0jGcQp5yUA5Wjaxc/MYN9bafd0IsraJWRKiXziCL71wEAuujYxT4JR9WWvitx+6AX/y8ZsxalN5NflQZHmI7PtDRtppz8f/+cXv45lXT6Oq5KHny/AJcIwm/vfPPISHdo2hj3taXPlzRZaqVzQmbOJUaKdYI90Ao1uhS2UOrx1+C8+9+n2cvnSeu11aTCmp8JF+ayyaVqoVtrQTUteaTdTdNlSTCsYo5KDw4v8n7z2jrLyuLdF5ck6VE5WgqEQsghAIEAgBQijYSpYs25KDHK5v959294/++/q+cV+/H2+Ma9ktW5bkIAdZySCSkEAIASJTRSgqAZVzODmf02Ottb9TByzHp77j3u7S0BCoTp36zvftPfdac801Fw3JI7tRAgdRoVIOT2BEsTZ1xRLYJEIJGDIG2M0OFHkL0dTQhGWtS9FQtwglRcWwmS1shEWAGApFMBsMgzxg6MJooZgNJPSjk5AEhzrmU2x2C8xWI4vvpv1z6OztwaWrHejsuY6BoVsIhQL8GvItJsAiYKEITGeUSRMJSl2MRv47ATJxU1K+TyFJFTUipXV6/l10X0jHQ9U+IpGJNDYZzVy1y1CrQ1aHtubl2LZuCxaV1rOEIAc4GjPM5L2Qg7yxlNRe0i06hSX+5GyYUZyUq2Ikyv681IXN303JXGrlKSQdUfJ+VOkIRpPoGZnBuyd7sPf0AAYDelbgUidzam4Eq+ud+IcnN6CixIe3PryMt471YSrhYq8irymDxzYuxvM7FqO13AwLufJnJIqRar40zYoNrGbATm0SctAkUsCZnkn8bP9lHFSAQxIFtz6Ch9cvxDd2LcWycitsegIyOiK5xqY6whXYM5ApwIll8eHlCfzs3XM4c3MUKdJrZeJYWkGAswJbV9Tg5DmKcC6gfTSFFEU42RQDzuP31OGF3atQ6yEmUTri+bqp5UIHhFIGnOz140fvdODjjn6kzFZeC9lUGEtrvfjuw6vwaFslj2fmdIwLGNIGQp93OAc4HRgJWznCMcbm0FyQwLd3L8NT25ex8I+YD388hb4JPzrIOK1nBP2jYUzOJTlFnounSIwvwWyGKqQWdsYkSQJpZdzmOFY2FuIL99P6akY4ksCv9l/ByweuYCJm4UJPNjwFnyGEJ7cvwT88sZ4Bh339OBVT1VHOcgwYi8Xx/77yPt4+0Yc5uGGw+3habKkxjP/rhZ3YubLqT6RUd5TF87U4qhCRc+anGyWSeQl9abmcvXoe7xzci+6BmzA5LbC7KI3Qc6c1LexoLMI2FcRrkFyTJOizoSDn6yarlZXIpL+g8iwDD4nmdOA2BENGj2Q4iUw4BZveyilGdXk16qoXoa66DmVllXC5PBxakjqZpkVQ+kMhTSgUwlwkggitDSZ/DSw65F4dEh1mMvz/KHpxu6kUTlGH6G2mA7O4NXgTnd1X0dPbhdGxYczNziBFjZ0U9dgs0Jn0SNI8LX0WWSLpqJRO6mIqo9NpRtUn4qhI3Ggyw2qmBUBkOQnVqLxOgj/qx7HCbXchFgixa+KWdZuw7S5SoJbJEFjVo5Srg+cqiupJKXtUilgEMOQF3KvNjaJkus6tlDIdlH2JKOJJKWEWmZhpJ5EYe4ufkBH+VBaHO0bw031Xcer6NDJGO/f3pOaG0VppwnefuBtN9WXYc+I6Xn+/C4N+KzeGWjJx3NNSiBd2NWFLczFcZpoxz7mdRAaMospmk+0opAObdEMEEsmMDpduzuKVfVex9+wgZjPU9mKAKeXHPUuK8c3dy7FpcTE81CNFn40reJTSKu2HSlu4kqfTYSSQwDunqIG1HT3Tc0ibs7BmIlhbX4AXdq/B+tYaHD3Ti5feuYT2sRSSNjfI37LMmcQT9yzENx9YhTq3hfkMrhxzpCnjeok0Pn0zIBzOxT6kiPcymZFKJ9BSX4DvPbQcj60sgVNNetA63llrzddGEU4XfrznMkbDklKZYrOiw3mIUqqlrIbXYJSi6XCMZruFMTITxeh0FGP+MMaDEYz645iYJRlGCCPTYcRADc4WIB1HMjIFhz6MTSvr8A/P7kCly4zfHrqOH+25hJG4FS6XE/rwOHzGAJ64vxXfe2IjyqxmHhklFVIBHOo0oCRrPBrDf3/tIN452YeZrA9Gmw/paARlhhD+6Tu7saOtAm4Ks/5chKN9TwMd7eU8eC5nFSBaHMm39egd6sPv976N9q5rgM3IehxS55I9BImzIvEIJqbGEYiGoDeZkDVZEIhGWdJPpC+lJuTbQZuU3pK6q+mkN1KqFcvAmNajwleGtqaVWLWkDaXFlbBZXbA7PTBb7dzER6NoSM1sNlkQDoQQmJ3jZjYK08mYl34vRR2kQqV/hUgSQwdi9Mmtj8WwIJGgOGTSrJxUKo5gcA7DwwO42HEJXd1doqlJRBhoDJRmWU3QW/RMGBMISUUvw+BEUQ5V4ex2O2xEBlIqRjbdBEY0rCsLWA1m/jc0PYeyghLs3roD29ZuRqmnSI0LkYjgtq+8v4oWj05zAhetF0qbOSWaGdrf9GnJYS4UFyNtGrZHbR6q5VLyNvbPlG5xOsWiOh0+vj6Jn+y5gmPto0jqbbBQmBwcZcD51hfvwqqWahzvuInX3mvH5YEEDI5C6DNxFFmieHRdDb50bwtrTmxEnnFKQXVFRSBzzCB9QiRQjGd13G9EFZ3RqTB+c+Q6Xv+wE4P+DCxOUuCGUebU4aENjXhicxNaKtyw0UQDLucKmSvm3vIPbYxAjNKzKbx+uAtHLo0iTL1rST/cxjC2t1XhW7vuQtOCUhw83Y+X3m5Hx3gcGYcLmWwUZQ5KqZrwrQdXocquh4kHINK9lbEptAGJlP60ZxY/fOscTly+hazVxQQqcXlL6ovx/UdW4AsrC2HTUYVLuUpRZz2lJwYtwrmOH+29xIBjNdthjlKEk2ZgfXL7Ml6jBDQcGcpMSakgpumAzLBLQiSZhj+awXQgiYEJP05dH8SH50fgTwj3mE1GkYrMYWGpG99/ehs2Li3BW4c78cN3L2Ik6WTA0QVHUWAK4vH7W/FdBTgmLaXXVF5MrYAjnP/ntYN4+8QtBhyTzYtsLIpyfRD/9N2HsKOtBB7F4eSv3T8S/mlImr/MpUOWVrn2IEX8R5wAecO8sedNnLp4DjqbEa4CF082SGbiSOvSCMXDGJ0aw2Rglkljg83OVpbRWIIXBN0+A5XGDTSbO4vQrB+mpB4FNg+KnAWorajBytaVWNGyAqUFZYhH0xgaHUcslYXFQWOEzRwtkSLVbLZgdnoWgbk5fiIk7TZT+Gyg5s4Mvz+7kpFjvrKm4DKyjqIdCvPptEzBbMjCYbNwuwHlu6RMnpwdx83BfnT2daP3Vh9GJka4YzyajMJsN7MHjs4sFZB0mszXSZCY5s5lh83OURjPMuIStJg/Uapl0ptg1ZuRCEXRUL0QD297EOuXrIbXTg2bEsLfFt3c/mCEhJS6uapKqbGvnL4QwS49ZjPhJBOxF7uGYLGYsWZJDRqrCnmMjbjCyC9SsMUOjUNzYez5tA+/+7AL10ej0JldMgguMoa7FrnwwiNrcVdrLZPMrx9qx4FTNxFMW2C225COzHFlZ+ddjdh+dxMaqwvhtpLEgdS7GU4npE1Rh2A8hf7xALpvTjAorVpcgRKvHceuDuOV987j02sjgM0FM7UbhCOo8tpw/9o6PLCuDi3VPi4HE4tDEaGYjpFtahZTgQQu9kzgwMleHGsfwUyCyv4GJGPTaCg340vbl+CxjS1w6E04dGYIL73TgcvjEaTJuygTQ4E5ikfuXoRvP7wWzUVUsVEpi4g8OBKkvuLTvTN48c2zOHHlBrJmElRauJWFyvvfeWgpnr6nmpsmRRpCEYM0Cqep141SqmNd+NF75zEaMcNqssEc8bMO54XdK/HE9hUsr6D2DfpMs/4o5mYCcFqM3OhKTbcMAbS2qNDCtiIZXBiZww/fuIJPqIOdon+jAclIGLVFDnzr8Y24b3UJ3n7/Mn687wrG4k447E5kA2MoNIfxGHkaP7EB5VThzdOAccRIESiA0VgC//zaYbz1ST9mswUwObzQxcIoNwTxT995CDtWFsJLop87jsu/DnB4o8q655tGqQTXBugxZ/HOoT348PhH0FsNqF1Uw5qUKMnOCXASEfSPDWFgbBiBWIyVqbTYKLRPkIseNWTqZEwMMS2kvilwlaKxfikWVS9CTXk1ykvK4CJSK6lDNBLH2OQMRqemOD0D8SkmSnOssFhtEnomqVOVfHfMsBjNHN1QlEZ9TkJEy+eh9EZODLIb0MGQScGYzcBltcDncrA/DfE2rGQxZRHNJOGPBLkxdWR8GDcGetF3qxfjUyOIUtRDj4K0BOwDIJMSaLFwvxDdKeoPo0vWmbiJ1Waxw+Ugv1wHSK7bWN+IHRvuw9LaxbCSMvazACcX3cybxWuFE+F1CHuk3ypJ+qYMMO2P4OTVIbz7SRfOdQ7DajVhdWs17m2rx4qFxSj1WJn7IjCmCCOYTGJwIohTHf344Hwfrg2FSKAPncGGVCQErzGMh9fX4as7VmDJgiIEowl81H4Lvz1wHqe7J5C0eqA3WaGLx9mfuXVRGVa1LsDSumLUFlELAm0MHebiGQzPRHG9fxoXrw7ietcAf+/xbcvw4IZGFnbuPdGJNz7oQPdoFCZ3kZg/RUModuqxqqEMa1ur0VJbispiG1ts0PUHQmkMjIfR3j2Cs1f6cX1gmrkWkuLHoiEUufTYuaEBT93XihXVhYiGE/jgLDVvEocTQZo6p/XkRBnE8gUePLV1KbavXIACK5tJgPQ9FKXaaSObjLg86MdP3j6PD85eQcpkh8nmRiyegseSxc62Cnxz13JUU8c4RSrcDyhpK40T8sdSTBr/aN85Fv6ZjTaYorNo8RLgtOGJ7W3M+5FUoXskgKOfXsfly92oqyjGQ/etRVOVm+8ZNSTTmBqqQM3G0zg3NIcf/r4DJztuwWB1cGQfD82hocyF7z69BRuWePDO4cv48XvtGIvaYbe5kA1No8gawxe3NeMfnrw7D3BknDAXSnQGtigdicXxf792FG9/MgR/1geL0wvEgihjHc5ubF9RCB+J7v8+wFGGzZrPCqtchU2m8Pvop8ew79A+hGNhLFmxBFaatKBPQW+m7uAUhqfGcGtkCJNzs9zFzeVuUsDGUrwviccgC4YCpwfFheXwFdbA4SiB0+ZmoHHaySvHjEQyizCVccNRjJH/TiTMeb+Z2hdsVm6YpCiHWH2eRU524NxwJpuJQk8KdUm0xwkhvc5AIimKbjLc4Wo16OG20ERRG9w2G2wmkpPRlMwEfxYdJ7XUuJ5AKBrAxNQoem92oavnGsYmhhBLkT0FgY6acGggTDRwdzmDoNEMu9kGu4WiJ9IueWE1WNnAqqGmAXcvW4va0iqxtpjXWc4fFRqxxp9AKlD8J6VRkgdMPJEeMYDD64/OXMf+Uz24NBCFP02pHY0US2JhqQ0r6gqxsMKHAjcpvK2IpNIYnvbj2q1xdPVPYyKYREpPhvVmpKJxIOrHioU+VtDe31aLAjKFyWQxNh3E+6c68fr7l9AxGgVcxTAa7Az+ZDNBHtE1ZTbUFptR4DKxF/BUKIXBySgGx8OYmY0hHo7BmgljTaMXX93dhruX1mI8EMNbx6/jnaPXMTCTgNntlSphMgGLLsPNndWlblSVOuBxGrlsOzMbx/BoCCMTIXYMoOoYa3KiQThMSWxduxBPbluOtQ1lLE4jApW623/y5qc41x9Exl2IrM2CVDIMpy6JxaUurGuuRHWRh+/dlN/PZffVixdgVWsNbk6G8fP3OvDOh2cQJuWtt5j7jTKJCCqdaWxoLkVjXSm3zUTDYSRCAVQWunFPWzPMJj1+faQHLxLgxEj4Z4UxMo0mbwbf3t2Gx7evQiSRwfmeMez7tAcfnevF2KQfxQVerGyuxT3Lq9FQVSiHhl6H2XACnUNzONE5gI8ujcAfJ6rBhhRRGok5rGutxH/4ynYsKjHgzUOX8T/2EtCZYXf4kI0GUWAK47H7mvD9p9Yzh0NNRuQhJWIwkR/EocNwLI5/fvUY3j1BgEPd9S5ko36UGOfw36gsvrIEBWY13CAvp/qrIhxh/CSlysU5ef081291Y+++vejp68XChnqUV5aTNzXMDguTqLMhP8amJzHj97PuhEq3BCQ+pw9epxc+J/3ZBbfVASu50aUNmA3FeIQK8TI2qxNGo5W9QCamZ9l7J5xM8WwdKnsSKaw30WKTlIUUxFxlI3dBaqOnypSBzKTU/CHVkkAgRNEHNYdSZEqkIAmkqOnOmMlwD5ebwMxMU7yp6TOBRDLGKSPxPGYLSdGpjBvFyNggRseHxFwrHWfnv1AkwK+nSIqIdHIo+UeQmQAAIABJREFUpH4xEjcaDURkWziEpkIL/bexrolndxV7Ctgc7PYK1fxRka+80SqtZNWpidHoKdFJT00Kl3qG8Zu9J3H4TC8mk07AVQYdEYmZOIypEBz6BKck1GlvMhH3APjDcQRIsU18iMEkauVYDKZkFA2lDnxhyxI8uqkRNeR/QmBNqyJNUYUfB0/34p1T3bgyHEQsbYfR5FRtGHEgSyZe6ZziOJ6hLnHh8AxZI0wkwAlNoMabwDMPrsIX7luNAo8TnSN+7DnZjYMnuzAwFUfKQP1KFpUm03lLjbbg50jXwp41RO5l6T7LbKVMIgyfI4N7VlTgi1uX4K6GchTYBNSJB7nUN4mf/eEMDpy+gajRCaPbzXoxsgXVJ+PcwEqmXjS1IBycRWWRBV/Z1YYvbW/jdHXfpzfx6lsn0T0WAlxFMNg90vyZDLHI0OmglhmRFVjSYWxeWY9vP3EfCh3Abz+8jhf3XsBIzMxOlgjPYLE3je88vJoB58ZwAD9/5yT2nryOsZgBFm8RTQyAgSppXgcqSj08N4y4r9lQAkPjYQxPBZhfkj6aKEypEJoWuPDkjpV4ZONS6FNx/HbfJby8/xxGY2ZYqKwd9sOVmcOXdy7DPz6zGaVEGhN1woP+pOonpiJ6jEQT+O+vfIg9n/QjkFHpbmQWBYY5/Ld/fAw7VlflyuL5DORfATiqaTCHUmqeNB+lcp76owHsO3QAH5/4BL4CHxqbm2ChfN1m5jIyNS76AwFuQaBF7Xb6UFmxANWlC+BzeLhB00Ld4NxgKeN+KZzmugstyAwXspmsCsUi8EeirJilNZUgwpHIRu5jynBpXTgPkc+zbzGhiaY5UakhgROlVkTkEkCxuI94ACIgKe1KJFknYiUBH9mMkiczRUZkGK3LyrxzGvliJtAhslK4m1SG+rMo+gliam4SU7NTCIVpBDCpk6lsriwlqC9HT+Bj5c9M0dziusVYuGAhPFbiSohMvYO/yUunctVE5cSvvVSab5WAjnLt2RBOtvfhwzO9uHRjBmNhHSJZM7Lk98yV2gSymsOiMjpnaw3WKdE9SsOUTcFr1qOl0oftaxZi2+p61Ja6eCgeIbswcTou84/5ozhxbQgHT3ejo3sSM0EgmtEjRlGxsh6lNhFWBuuN3DBqzKRhSSfhMWZQ7TNiTXMRtt3dhBWLF8BjtyCSzuDGVAgftw/gozM3cX1gFnORJIsXyYicxH1kzkXugvTRTXqal5Xig8MMPetRakqd2LhyAbatqUXzgkIu2bIDMrWIQI+JQAyHzvbhjUOXcG1gFsGMARmjBTqzgbm/OJE1BJDJBGtsWmpc+O5jd+GrO1byQXhtxI/fH7qKfcc7MRSgsN2DLJn/02ZNJ2REC5mEhedQaEngkc1L8B++vA2FlhR+e6gDP3r7NIbDBgYcUyqIpZU2fPuL6/HgplaMjIfx9vuX8MH5G7jpTyIEE3922hcErERiE+AyL0TyA/IFYkpBB6uOnh0ZfrmxfX0jtq9tRIXHgVl/BL969xRe2X+WIysDURbxEKrcOnzrC+vw9AOrUWghmkMql+wPoO4zcUVj0Tj++cd/wJ6PuhBK22Gi/shUBPVlVvzX7zyKjUsq4DKJdcmfBZzby+J5Kz7vG3LCapUycjbJ4MjJ49hz8ABv/JUrl8PtIh9jNZyd53TTtAMLfJ4CeH2FKPAWwWG2M4EmwCDzrTnHVbNzuIhKp5Oml2ITeCrNKSUJLVz2wCXBYEqMr5RZmECOMuHO8U9yzZKMzHdfkySPK0hc7RAVNf2ZyGJiQygl49YKsi+naIVEfPzZRLtC/1CvFm1gqlDR1E5y9KMeK38owM2bgWAI4UgIkThFQBEx8taTSTuJH3XwuQtRX7MIlcUVsJksrGjNZU8a86Y+x7y6WIji3FPixyJ/k4csChwybuodnMbF7hF03JhA31gYw7MJzEXTrLkhWQIT2aTyJo8atqjJwGLWodhrRW2xG63VxUzmrqgrRpmbTNFEBCpktaTWmuGYP5ZkpfLl3jF03phG30gIQ7NxzMTTiGTTSPBUVEl5nUYjSpxmVBeYsLjMiWULS7BkEXEyblbN0sehR0r+O1ORBDr7Z9DeM4zugTF2/hufiyEYI+2QAcmsmHtRIc1t1aHEY0ZVoR315V4sqy/DyoYylPvsoBYfViKzDog+rHS8j8yGcfraMI5fuIUrN6YxEUogRn10BGzkkkgso47MvRJYVuvBV7cvw+71TXxwBZNZXOufxfune3C6cxhDMxEE4xm+t1LhFZ2QgewtXGk8sH4xvvLwejgMaRz6pId5qokQ2HaiwJ7BmsYS7N60BM01RaxHGxoPooM+O6W6gzSfLYxgJI1olErzacRJdEvAQ82hZiPcFiOKXTbUlNjQWO1G2+IytNaVotBpZw2UPxTDe0cu4O2Pr2E8aoCenDitWaxuKsXDm5ehuaqAm0yZtcoDHK3PYC6WwKu/O4yPz/SxDYjRbIPLYcS6VbV45N5lqC5ysfjwzwJOPtjI1tS6dRS65NfLVXWEWg3o6+zVK3jrvb3cN7V2VRuKi3xsp+i021BaUgKvtwA2mwN2h5OjHLr5zOVQhYnAhqY40PahCIU/pEQgml2GXLksbZk8oQyo5KVqe0kFQJunRe/DY1nzTDek2V3AYv5LdrKmMBKzde4CVJojJklklKsimtm7VxvZkTMKJ0EfDZOjsq9MxiSxWyJFqucYQsEAAqFpBCMziCVCbNtBa55EWhXlC1BXVYcCtgmQlDAHOOpS88f2aFcrExoEaLRPJCNt5weRsbgyo0MgmsDYbAj942H0joUwNBXCdDiOEJlMJWlOEwGOjsctO21G9sStKfeiocyNmkIXilwWFqERRSXFA562zs+CUiISHfIXp65AMJbExGwEgxNh9I9HMTYXxlwsggQDuQ4WgwFehwMLit3MJ1X6bCj0kISASzr8YMWHV8r8lDZSROuP0OcIYGgigNEJiiQjCMVSiHMQYoDNYkaBx4HKYjuqi+2oKLCjyGGFnaw1mFzlpFO5WBJIaQJ+anBN4dZYEL1DcxiaCmKGtFyJJG96WqMU6bocZiwqdWF1fSEWljqFR9MbEU0RaMXQMzqHvpFZTEyT3xHJI+heGWA0mdmYv8xjQmttAZYsKuPu8/6xMLoGZxFOCN9X4NSjtsSBqiI3bKxQF5V/KJnFVCiG0ekARiZJbhKC3x9HmBT83CWeZu8e6p0qctpRVexBTbENpQV2nqJpIe8adV+pAfrGyDQ6h/wIJg0sHXE79GiocMvvpYZn2QI5t0de82ynQi0+aXT1jmB4MohYiiJ8IzxuMxbWFKDYY2NqQjoS/kyEM7905U+3ewDeEd6rblkBAaB7YBB7DhxCx+UOLF/SitoFVbCaDKgoLUVVZSWcThJTScjHPip8csncGm3vMwiwXWUKeiWnzp9KoF2VgIWAj5Y+cQrFmg7VCqC+RWAjxV417ob/qyYZKcVnftQjxuRKzctCRwVmJMXnNECBnhYrKQCjShh9cWqnojTWFuXc87Osy4knwojEZhAIziIY9CMUCrM4i6aWVpcvgMPqUJFTHuBokJJfoVKgLFM2tMq5XLdmIcKjaZX7n1ieCjhTdkAbi6pL4XiSqy40QYJlA6TANul40zutRJ4b4TLp1GklToOqLZSBXNQudK0i+pc/a0S2wCC1s8XiGa7cULNrmo3MadKpNPHarCaekmFWEy34/XnsjNhBaGOoCc80TKONQ6kMuQzGYglQQy9pVYg8p8Zf8jSyWwwMMjT1UptYoIGzNu9Cuq5EnU1VHrp+ipjjqQyiiTSi5ECgKpu81g0GaXcxG+A2ZmHRifE8Vc+oV4zsbImbIo/hCDkFsgxCnAEoVSVAoTEwbHXLXDZRAnqePkKfmSM/ko+RpZKmKFdHoRjWy/NOpLKIxdJcfifFO5XN6a7TJidQtJoNsFuMDBx8/3ITEWQjSB8gFVIIeuXwJlmWvF40alp8wpivTTpRa4gWEqWwnGGw7S31P9MzFV0YwTjJPuie5n8Jh5P3/7R+IHqRpj+9bZ1r18E2l3K00/dHp2dw+MjHOPHJJ6itXoC1bStRXVWJkuJimdJAJxR1Iaek4Y4Qn+cXUUOhlggoANCc7VWKfVsgomAmBzT8d6XGVc4ZGhTkdEP0/tr3uKdIU++qz8LnngZQeWpq5pBUqCHLktIglerwgxcOQNP20PXSZmLxtpA1qq1f0zHRz1LvTwyJRAShUBBT09P8+rLSCm5AJd2OTDBUkVre05qPcBREsmI4rzGTz20i0tXGSWcRjmcRSUpbCkdnvGBkYdrMBC5iZSDRnAZcEgkQ8ItnIC0uAyJxHcJJ6jgXW086d20WMaqithFOORkgJOenIXei1hJzb/oOLfBIPM3ktObpQ3ESVbLcliyclPdTVYntSKRnT4tGebgbL0b5HPw9VlFr/TfS2MudzbyWtIG0sjHiKeIASYyqLGONOjjsRjgspECX1F6G+c2nispgVSlv1NGlNhH5xxi4gzzNTc1aNzwlXzy1KZ9oy7WkqFRfrc6cQ2PuM2hTOXS5gXYMDyJxFt1aLoGleyF8Q24T56yuRcQp42ikf03WskTvub4/3gtqHWswQ35K/ImJ5JjfG4IDotliaQkDlQh2+UpU+quJSOlAkSeVt4X/JsC57Ufn5dZ0IYFwFGcvtOPsmbMoKSjAhrvXoaa6kjcQdYTz8C7KxRXnQvoQ4fjoxopClz4E20wqwdptfFJu42sWDHLyqb2Si2D4Rim0F5Dmc118NdSOEvl/3k1QC4i7sNWpIjyPNoZFuBJuE1CpXQ7VtBRNk87R72adD6mnlTOfpjBlgKAqGm0wMJE8MzvDKViBrwBut0uqU3zZfwXgaKlTTtpP+hatgYDGu2Rw+cYEznUNs8MbWZ5Sjp+laZ9GPZYsLEFbQxlKPRYY2aAlr/7Frn6ijqVDYmA8gHOdI+gZDiKuI9KZrjKOBSUOrGqqxOLyIjhJ1c0mVbRBSKklBl3MkWWJS8rgav80zl0bwmQgAZ3FyvxfJh1Bpc+E9c3laF1QAgv55TK3ou6fyi35NM0DHDpF9VxBEdU2N/NxR7p4z1ADJ4FSMgUMT0dwqXcMXQNkik/SjCSnGmuXVaNtcTm3HtA+4xhNA2A+ubXSrnhd8lLi/rN5xTr7SlNjL60BNfyNwIbtXfgHlO0C2/QKaHDEoThAAiydjgzdZKghR0s8lUMOY4EHmTNG90UgR/V0ceQ93xQqLL5MjGUfcv5ddL3yueT/CY1BYE0HIHft86RTo/rstIroNxDvpMGM2i9aFKrEwLk5dhoNQveFCyh0OFOEc6eJ+p+JcLSUSjvTb9ulatwaP2daeqkMK4AHBobgdjhQW13FSl01n0/AhKxEc2pNma4g55X6UBT5cHMbdRWLAZTccJY7SlOn6lSn/2ozeOQ98h6NVvZWAb7W+8WBhwr/bv8s2lVox4OcFxpGaTmLBgS5HFBt0Bz/rEBTBX4yo4mBVkhSSQHlhKD3IgdEIpQpzPb5vLCTlkiBn2YJkLvOO8y25oliaYLMgSiftPQbDYgldTh6vgc/e+80zvZNIGWkthML0mT1mk5g59pF+MZDa7C8voTnIM0bsSvui6M0PY8hef90F3574AKu3fRDR1MkTDok43OoLbPisW1t+MKGpagpdItcgz2wxXBfxirTW+twayKMNz68gjfe78B4MAOj04VkJgpjNoANS0rxwoN3YWNLHWunODowiN+zcOFy16gapTGLtB15+gKZeTO8UdQs0wUInLTtOh2I4/C5fvziwAV0DU3LfKpUFAsrPHjmwXV4Ytsy+AzSvS5rURTawleoxILH/JK2SoCNv8/NmDLOmDRdbIqmJmoQcImflERLstizYmzG7Ty0NmQeqVynTAkV4KJnSEUIFZnw7xSgkthTOzAFzMT7SCPB6ZmJ5xDvJT7QNdCQfjsBHKnKcqtJ3twvrU+Mf0+WmofvWHgMxsKKilmo7EPpGpXmZQI2gZU7uVLN0/iOlErCqXkO5y8BDt8uUqhGY5ibCzGyOe2kn6ExH6Ky5VSDeALiADg6VH08zDPMM79cquVBb5SOqBNXzajm4ZlqACMnHQzaisPIU0LT0pNFqj6FBgRq4SoIy+1lPm1UmqUFMBqASVg6z1HkwEb99O28l8AAl9sVqU1aDF4UjPZa+EnpJRmHhRGOBOFw2RhwqKNc1obGVv0xLOazawTe9MXpBfEvzCWoLnC+MyaubLy8/xLeOdWL8ThgcojBdyowi3uaivH9x9Zi6zLlzkbvoa6fIglqRYln9ejon8WvD1/BvuPdmI0YYXZ4uHkxFp6Gwxjl6QrPPdCGdYtKWa9Cl5+LDvmQyCKZzOJ87wT+x7sXsf/0CBJmL3RmE+KJWZR5M/ji5kZ8Y9tStJS4eZoHbyDqBqfPw1/UnkJeOqSnkqcjKZCkcAI4ygIjN8FbTqyBqTB+deQ6XnqvA1NRwEpyjUQADaVWfHXXGnxp21IUmghQxEaDLTwIVNTGVtAz/zdergSqFJlISsf2KVnxkKY1InyQMr5XpwOb/3PGpI3EpTSOoj+lEGeApj1CiTER+NSIrBFXOTJBgFw7EHltEpCokcZqiKFWveX1oUkxFDej7Q1ej8oriUBQPi99JpW+ZSm1VfPgNYxQHCdr6dlwXVqFhDtVC1JtotvzCBVc5KdUuWhCLfm83/FHK/824keF8ZF4CjNzIbYOdblooqITZhLkkaaGkZi6qAnss9x4JhgoizMXRWihhQpH5Vmp8bz84egGCmpz2qKARWU2ql+FHqi6QpXicJqVS3/yJlaqiOuPKld88+ZTMfldeaeLurm3HwDazyiSOm8czTxo07UbONoLBgPsBuh2O+D1uvlesbOfZsKoyPE/hh1ZcKQ/4u3BG4/PHGkszJWqjZiKZvDuqRt47WA72of9yNq8MFBzoX8GzaVWPL97BR5ZV4dKlwUGBf4aV0Kn1UQkhffOD+JXhzrRfmMWMLtgovEjOnJojCAZDaKx0oVn72/BY3fXs0k3R/jsfyMHBP1LdhcftA/iX95px9m+KCzkT5yKQp+axarmAjy/awV2Ll8AH83l5qiA/hXw1DrdOYJRLgUSk86n17xKFNAx+Ur3RdFs/TNh/OqjPvz0QBcmyLTAbIQh4UdzuQXPP7gCX9rcAi+HI+L7wsChYmZOEVXyLyV0iXrmo26NGFCTQbWoSCNwVBFDI3vld4hXj1CzZEamuvT5BFVrLBdYyGBK7hXVzmlFi2gHvcCvli5I9KSdt3JIawMM5SAUfCOwIMBhBBEyPocQ8zFkbtSpdrKqma7z1IwWBcp78/1Tzd63V4I1wJE5qp8BKLeXsz7rNfn/jz5uLJHBzGwYgUAAXq8dBTSDyUgeLLKrGVzIzyeTUQy3QnqNxNJGqVKeqkJZCQDVua7Sa1a3Km2PUDQqssi7IC0Klf2rUjWNHNN2gfpRAkBJqdX0TXWCaZwPn6Z5yurcgrst7dJCbzVETuVZvCm0i9G4GWogTKf5PsXjEXhcDng9Lm6wk2emPRJeYn/i6QghKye9Rp4S4IjPCi9kde6d7h7Hz/a349DFQQQyNpisDqRCfhRbEvjC5sX48rYlaKnwikkU23wSaMnReH1kDr/44BrePH4DoyE9TE4P65BMFP6nyQYkAo85g4fXLcA3d7ZiZW1hzlYj/xAYnAnjzU968MrBbtycNbAXUiY8iwJrDA+ur8FzO5dh+QIy8qawXFI64vOoUkQkL43TYWGndhgqUSd5+NqoImU1srSfI0zxFlO6KKB/JoJff9yLlw9cx2iEMg4LDMkgA85Xdi3DF+9pgkN588hwDKnW0fvZ9FQ0n5+nLZVVVZEkU/1kGpFokp0l6cSXSqusASLSqUTvJKtOKjNLbslcjVj2SlREKREbXdHzyhoQTVHZmQUH3ONHpXGp4AHxdJblDRFqEVKTPMjKxeu08nhfDXh5vVKVT2nh+DPl5Bv5GyVvfeX+mL/+1GvzUSKnB5Pvfcar/yRc6LJ/AnD+EsDc+X0WZ6WzrAugaQ1uj403EfET/ADUSpEIR0qw4rVLIDvvlse5H4eZ2jiS+Y8knC6pgyW6YdDhKkb+3ZAUSNHRCumFyOXr4FRHnO60d5bXz0+yzGV4BER33E6GtjyMVjGN+nExx87/kn6o+d/Lnjl6MltPsTFZNpOCz+uC02GHUVZkLnT/05Avv0QDHBmSRyG1IgmJ/Mu9iw694wH8+mgnfvdxL27NZmC2O2FIR6GLTGFDaym+uXsNNrUuYLGYNv6FrjOSzOBYRz9e3X8JxzunEDG4YSLTNKX7pq1Co38QD2J1vQvf2LUMO1fXw2OVha/db9qM52+N49WDl/He6TGE9AU88DATHMeiIuBL25rx5OYWVJPTANXwUhlMBqIYmg5hYCKEsZmQzCVPUjVIGAu6z7SJnWYjexvXl3uwsMyNEo+DBYMcC9GmzgKDDDjd+OmBKxgJ62GwOGDIJFHhMWLDsgVY01gBK1tzUFMmEeUJFgi2VBehqsDOPBGhlzIuRZRG0dD1TQYxOB7F8FQIM5EY4qQhU3YZBhoIYKJrc2FhFY0wdqPE5xBvG+aCxKOIjOtF051mMrtnKIAb42HW3NATLvFasLKxAsVOI+bmwtyIem1ghjv5SfdDqvgyjxlb2xZiWX0pLOTPxKtDbD/yowyNLrgNJT5ro3/WGfe3AsKfeP3nAjjaHiMyLhJJYmp6BjYyLfdQQ6AiAFmwKPwGW4lyDX9+oJoQdKrCwyFx/qdWUwgUdyaBiACOFjLmwYeEjLmbLSGf+IzNE1lyzfMPR1IqDc3VdeZIa3mAGomdzzlpn11c3ISUnn9fxTGo6EkqV0Sq0dTOOObm5rgnq6jQAzsN0culUxrZ9qee/DzgSLYtxgTKSlz4DhX90DvQ0LO9Z27i1UNXcXEgCKPNCZsxjdjsGOpKHPjqA6vxhfWLUe2jDnWmLvnnR2YiePPoFfzmgyvom03B4CqA3mxhwSIRwzTvixTe8dAMqjzAk1ub8eX7lqKu2C22pgpoJ8NJHLh0kz2Kz/dFoHeWcouIMTaFtQsdeO6B5djWtpDFYqO0qYbncKl3HFdvTWFwMoTZYAxhsqjlSRdEClPqSc8/yxGI16JDTZENK+qLsWFJLVYsKkUhGcEp8pJGD//64+v46f4OjEX0MDl8XA0069KsMXKaqB4j1Z5kLAJjOoS1zWX48vZVuKu5hqUG9BVJZTHuj6JrZAYXrg/havcIRidjmA5l2Go0rqxbiU8yZdKw67PwWk2oKnJiWUMZ1q2oQ0ttCQrdJh5xbMwS4SqOCzPhKD660I29x67j6kAIGSNNW02iscaH55+4F25rFqfPXcdH5/vQMxHFZMLIDaKIRbGwxIR/fHw9vrChES62SJGgf345K3cEJZe4DQs+K7/59wA42nWTGdb0TIAXBHETViv17AgjL4ZvaogaCaIYcMSVjQMgzsHzSthatqSc4iTq0cBG+ByJWBSZrAhPDdSkzC2lTS0q4Xup0rCc2SG/hzj+aRmN9nrOhngDikpTi3AkiPqsp6XCzDweRsJ79TsoR8+CR82Q8I9Eb0U+DywWNdmbN6r6QJ+ZTs1HfJoAT/QmUsJmnkEl5JqGiGT7n3aN4+WDV3Do4hDiMLP+JBachV0H7FrXhK/taMWqOh9Xq2jUIN2Jq/3kuncJ+z+9hdmUASanjVs4WOTIPW5ShUtEg3AaktynRONpV9cVwsSS/iwS0KNzPIxfHe3GG0evYjyS5UbBWDiAQlMUj6ytwfPbl6G+wodrfaN4/9R1nLo+hRszGcxEqEufYh6yG0mqA4ESHDPbJFDaxT1DugwsmSS8+iSW1Rbg4c2t2LSqHhU+B2/noZkQA87L+9sxEdXDZPeyMpaqUqSGT0TDTLhT2wo1MNozQdy/qgbfeXwTNi5fxHYMNOep/eYUjpy/hbPdE7g1MouQP8hWEymYkNRZkCZPJx6ykYAuE+dGVW6JSengtljQWFOMrXctxH2rq9FQ7oSFFdrSDtM5NIWf/P4o/vBxF+ZSDphdNKs+joULfHhwy2rMTE7j1LlruDHmR8LkQMJo43QMwSAaSo34T0+txxObGuGm9i3mUeajGwYfjU+7M/L4dws46kPRHJw5fxCRaBxuD6UKFl6gGgfLrmc0S1wJ5GTTSDLAFSwNnRV3ynyCIlM0fzpKqXJ9WgpwtKoAgxiVohWYafJFUVrmFxQl0tKoa+aFFDDkIhQNNMRLLwdcuTTqDsDJD19zAKdSOCmLEy1CLR1pnjcei0bgctrg8zjYQlNBlfCRf4Yw1rJmDXAUHKpqh4CBxqgycQvg5hRtuh786oNODM5E4XA72IsoHoxizcJifGvXUuxoq4TPaWRRH53YR9rH8MredpzvmUKCo7MEinwWNDbUIJHQo7tnBKFoTGKpVBKttYV4/sHleGhVFQq4cU+HQCKNj69P4af7O3G0YxBp8sm16BEPz6Cx1I7n71+OJ9Y1wGbQ4YMz1/HantM40xNAzFIMAxnxW7LwOrIochngc5JVqxWpjAkzkSTGZ0OYIVeBjIEbYTPRCAyJANoWF+GZXWKfUWI3g/ij14914eV9HZiMgqd38ppMU6RGdrNxJt31mRRS0SAqXHo8vLEVT96/Cg0LijATTeF89wTeeJ9GwQzy2BqzxQ5bNgZ7JgyPwwpvgRd2rwsZkx6hGA0OmOGpHNEEEc0kFzAiGQmhpsiER7c04fH7mrGo2EVKF67eXugfx7+8fgwfnBtExlYIi8vL/XjE77ntVkxNzmAuEGaymeUyeiltp/1B1Bca8R+f2ogvbGq+LcLR1pPowqTV4I++/r0CjnbuJhIZBMIRTE/PwOPxwOt1cnlPyx/ZKoBl9BqRq0aEKIm0BjiSFonOIZ8zYf2NIsK4V0OrWqkNLdyQVMV4goEqkXLhQwscVNRC16CR4hG/AAAgAElEQVQFPCIfkHImfxZObzTmXw2eU3/Nv57PYuLvfKjaazT+iAAnHArxjCy3x8HzvGh8jAqG1Y//KcL4T0U4qgTLVQcFOFKAYMSZi6fx4ZVRvLL/Ej7tHGJnOoPZibA/gjqfCV+7bzGe2rwINSVOTj97puL45ZFe/P5IF0b9KegMWdbLrGwqwCM71iAUBd4+cAF9g9PQmezcL+SzGfDoPYvwje2NaC1z8bMZnY3h3ZMDePXAdVwbD8HkNSOR9rO51ZaV9fjmztXYtKgMFmTRNzaHfad6sPeTPgzPJlFRQf1GhVhc5UVNkROlHnFgpFaA8bkoeoYncalvBBf7pjE8Q2V0C09XtSOIHWur8fVdbVi7sAzj1Bn9US9e3ncF4+E0bC4njLoM7KYMasudqKugaEOiHUM6ifoSNzYsXYSW+jImb4l0/81+mjQ5AH/Whiz5NuszqLQmsbrWhdXklbOgBO4CJ9uGBiIRDI9NofPGKFf2ekdiiMMiY5XDs1hc5sCXH2jDl7YuQbFNz20l5wcm8cPfnsJH54eQsRBX5uIhizCYEIuleMyuw6xHqc+CBcUWlHr1sBDPNheBW5/GQ5uWYmPbQn5NLs3n8HxeFXxnm8HnRMv8TW/zuXI4lHLQ+NZgOMID8FxuN3xeD8xmmRnEG55CSAIczseF4OXKSlbGhLAoXtM5EGhoOh059hkQKIyWdgINfDTvXo0HElc/FmKx8EHbvFJ9kNYJxdMop7Rc2qMhkOJ4JC6SPhfqHZknkUWweDvgKE1R3iO4E2wokuIRNuEwA5rH44DDblZApzEv2kX8JQ5HiGOOnFRlRKGlSuBzqjVOC66O+vGbI1fwzrFOjIYMMDqKEI8kUGCM49F1C/D8zlYsqyng6/qkcww/3NOBo1emEMva2AWl0BzCzrsr8eyDq9gb+ad/OI+PLwwjAQcbdJGX8dpGmlSwHFuWVnLVq2cwgF8f7OKpDuMJwOw1IRwdR4k7i6fuW4FnNy9DU6GLUwuKrIbnxJ2wfyyAuupCLFtUgjKPDTY9bTBKoSQNpy73UCKNnnE/9p25hXeO9WBgJsmzuVOhGTRV2PEN8tTZsJj7jags/vL+axgPpWC0mKFLR1BTasMX72/FgxsWidKYjPVB5mQGuHhCahYd/VP4+cF27DnWjYTJhyy5M2YTqHTr8MDKSjy+sQGN1T6RNCi/X9kHaUwFY/i0exK/PnAZZ7uHAYubJSLkK7R5SRX+8cn1WL/Yy6B2dnAKP/r9aXx0fhRpI01BcLAAMEm9Z8kEq8HbGkqwvrUKy+uKUO4jB4MsopE00rEEz4Mv8dB0U5VNaMfWHZWnz9bU/U2Y8f/rxZ8f4CjqhUp1wVAME+OTsNgccHvcsNtNAhJaqZtKfmmxkxAUovKgAhxu7JxPi5iP0apOGmejyEgBHLG+YMKVOAUGMSqFKcWDUqhKz5PcK01tqeV5HClxSsWdRrmoRwNIqRdwFZivTeN1uDkt1xSpJVqKjs5Lt7TIhklu4gkSSUQiEXYb9LjJOJtIUMklOcrJEU1/DnBk4zHgqB6g21+tclLVz0ThxmQoigMX+vDK/nZc7I8hay9lPxVbKogtSwvx9QeWYGNzGaLxBN4kzuPAVfTM6JE1OWFIhNBcAjyzvQmPbmxCMJHCLw5fxjtHejAeNMJgdSGVCqPCl8KXdrTgic2tKLFZ0d41gV+/dxlHLgwjrLcBVlIoT2PFIh+e39WGB5bXoMRKhmB0GNBUSLDZO60jul9UWuZkk21KZG47837kNsBEbgYXbk3j5wc68MHZfvawySRiWOA14+mtLXh2SzPPIfvF0R68vL+TOSRq8dAlg2iosOGrD63Ak5sb4RN9sdiTKK3KmD+GP5zqw0vvXkDvZBwWdwnSyShKXBk8tL4WX97agpYqr1xf/iGjImgSZo7443j3k1789O1TGIuQx44dSCWwsMiM5x5oxdd3LuGneHpwEi/+/hSOnB9D0lgIE/nTZBNIxuZQ4dPhsc3N2L2uAU3lbrj0FG1KuUAbCUTPXpko/BEg/C/kgP9m8PlcAIeDfI3rzQLRRBLDQxPQG8zw+Dx8grPHikR4KsIRwBFiVwCHeBamCFmRrFWK5qMGiRZku2vpkYCFEuUxOazSMNWrpcmycvtYUcDSOiCqLAIaStO0jm+hjERsKEigUiplxC45MRHBMoOKQ1VtPpS6GfmpsVyrXCd9xRNJxGNxNu9yOq1sM6kSOSF+/2rAUXU3rd9HQ0IVnWllNRbs63WIptI4d2McL++/iIPnxxAxFADUtxSdxZJKM762swUPranHxJQfL+05jb3nRhAwFEKnt8CRjWBrSwG+uXsZ7mquQCiZwqEL/fjFviu41BdA2uxEBnGYstPY0laGbz90FxaWFuHoxX68vq8dl3sDyFq9SCEDiy6MXXfV4/ldy9BW44OD+7goJRJJP2lRqLmTfF4iyRQisTTCkQxCpHdJpzgSYvOtNPknZTE6E8Lxi/34tHOExwKlE0mUO414YmMjnru/BU67ET8/0oWfHbiG8YgOehMpjUNoKLfhuQeX4+l7m1CgkzYJIdD0bO7WPRrAa4ev4ueHOxHWOXg965NhLK934emdLdi8bIEM81PPi+gCHtzIcn9umUSMope+Sbzy7nm035xF2uRi4zGPPoYH11TgB89uQrHLgIuDE/jhGydw6Nwo4uZimB0+JGNBWLJ+Hr37vYfbsLLcy0AjI4fp95rY8pMyA0139Fng8r8v4KhMgERtAwMT3PRXUOCFy2VjARMXX3htpTm0VBKr3DRG6UURiwfqKJe9q0UM89yF9ichYVXPCW96JTnn/iWhg1moxXLgfAWvhjUKcNj1T/7l95ZpYop3krSJZ/LlRV58oiiQEsJapXVaBq1FQlp1gNXRIqyLReNsVUEjf+0MxlqDYI6OVmfkn49wtFjstmZU/pH5z8rBgeJ06I7enAril4cv45eHr2M8ZoPF4UYyPIsSewKPb2nCU1ubMTo2iR+9eQqf3gghbvYik0yjxmPC05sX4Stbm9jtj5z7rwzM4ucHr+G9U7cwHaf1r0MmNoW2Oie+/9h6LKwuw1vHr+GNQ1cx7tfD7ChkFXqZI4Ov3d+CZ+4jm1IrK5wphEnR9NFoio3Vh6fDGJ0LYWwuhPFZGlKYxFw4iXAigQQJR7N6ZFI6ZMhOlMakJNII0ERWslyIxlHqIMBpwNe3NTHgvHa0E68cuIzxsB56snVNRrC4zI7nH1yGZ+5tRCEdIFpzn17P4Hz+xjR+tK8Db396EwZHAdtFmLJJLCi0YMlCHypLrEin49KomqWRzgZk06Srka55Uihn9DpMheK42D2BwakoUjoHE8imZAgbFjvxn768CUvr3OgcmcIP3ziOg2dHETEVwmBzIRGdQ50X+P7jG/Do6mqe/gkiurN0s0kdbGHAYZBTotg7I62/OQT5X/wDn2uEozhV7n4eHp7GXCCCwqICFBS4GHC0w5vEbmS0Jf0oRHDSoDTV/EYOdAQ4WsNDLjXRStu3a2REHSykNEvqVWqSE/KpkrykZvMbWtrrpc5NoEWkLVmNslJTa0RjUanMECL4YmdB5pRElE7RjfYvl+hzOljtqWn6B5kQQYCWJGVqhIbgZTi6sdNcK9Vcl4u6clHc7a3982vhDmDSREA5BZDWS6Yydv6YEhXORBPYe/oGXtp7CVdGojA7PUjGorBkYti0ehEe2daMiclx/Pa987gxlUZKb+bqDymIn39gOR5aU4siEq4AGJ6L4q3jvfjV+1fQNR6C3maDLhnFokITnn1oNSoqi/HuR1dx+NMeRLNkQ+lEKhzGimoPvrd7KR5YVcl+O/RYCEQGZyM4dW0UJ9sH0Tfsx2QoxgZYZF5GxCrpvCi6kQxbzZqnsT56HU+ONDg97OMbDoVRzICzCN/Y1gi33YBXj3Ti1QOXMRHRQWe2A4kIGghwdi3HM1saUTQfPEsrRiyFY9fG8eK+Drx/eQRWTyHsRmkjIWP4dCKCbCoE6NgTUESsOpqLQq0deujT4jCtI9MvE82gMgEGO49CTkZSMMZDWF1vwX98+m5sWlYpgPPb4zh8YRxxSyF0FjKtn0VruQ3/5dn7cW9zCQpMYmie1aUYyLgsTr6JyujqTqz4txTZaNf2uQGOnKQSYVA0MDUdxMDgKHyFhSgv88FmIW9YOXzJhBxpcpijjmLeugI4bM5FXsUEN/mRjVyuJuDTeB1NiKeStfl0SyNz1R2X1+URurxoVRSg0iNOjdQwPgYm1ZlOfU+sTFZeN5rojzBCJj7I1AdJvPJ5HNGhMB4yMAngEH8TCpG9OeB022DjmeUSlcwDjoSK7DXymV95gKMIcenpUs2XiudgUynVZ8VibD65szhzcxo/3d+OD87dRFxvkdntmSxqK0vR1FSBQHAGF6/eQDBOB2oatkwMW1ZUM+eyobEUTiUZmotl8OGlIby67zxO9YwiZSEvZj0KjMCaZYvg9nlwqWsAPUPjSNFssHQa9kwKu9c24IVdS7Gi2sUm9xRN9E0EsO/MTfzheDd6hgNIUN2KfoZSHSRgNUiVxma382QObhhUjaHUl0dWHIGkCZG0HtFwECUuA57aJBGOy2rAa0eu4xUaaxshftsCJAVwnntwBZ7Z0oRCsbYTTkwHBKIpfHhlDD9+rwNHO8dh9xawkI8Ej2RrnUrGkU6GaXwfa4S4Z4e0PTSwhZsepRmSq53U4240sNMldc0nIjGYEiEsr3Pie1+6B5vb6tE5Mo1/+c0n+PDiOJI2EliakY1OM+D852fvx+bmMnjILYLcJLn1Q8SzJByU5EHahP4tgsxtUdfn1drAy12dpIQroUgal9o72emvtrYUHhe57GsexSnWQDBw8DaTrlgKkyltkZ4ZzTxIFgJvMUUgC/CotEjlz1pznNx0rXqk/awGMErfclu0I2+k+dfkyzRlbpVKs5QokUCS/eHImY0AR42k0SZcCukrn4qH7TEwEX9jgMGk54oJker0+yjVJGc2jTDWQOevE/5ppNl8P5qWRNK2UXZhXL0y0vhe5ndobI8eA8EE3vi4E68fvIDhmTiM1NCpo6kCJhjM1CEeQzwl1pjpcBDVPj2e3NLCTY4NJW7lnkcCQR06+qfxy0OXsOd0N8YTZhitbliyJHSjGdtGRBIxxLIJZLJxpCJ+1PvseP6BtcyvlDtNbMpGYPPOiS787mgXeibiMDu9bKORTCZJUocqrxFLFzjRVOlFCdl4WK3cMsMpnD6LsdkIjl8cwskr4wgk9UinEyhzAU9tXIjntrVyL9MviMPZfxUT0QzbaSIZxOJyApw2fGlLC3zceyP3jf6JJdI40TONF/ddwf5zg7C6vLDSdIhMHIVuC6pKXfBQyJOOw0T+RjyDm7RdhPziLSOkvjLzYnCUMzHF5fcY6ktceGDTcjTWl+Py8DR++MYpHD4/xtUwMlM3JGfRUmbCD57dhk0MOGLBK4+SOE/qwZL1znozOfX+qq/Pkt/kopC/6h3+vhd9bhHOvDZFNkA4lcWJ01eg11vQWFeO8hIn33AtLcmQ2zxFQ+ziRhGEVKnIO5b4G7EtVKCjRSgcCGitCmI6JCmVOk04ZVJ3XaVWEoDnWv7mxX+CYLnGz1z5WkxfFSmtzMEUI8SPWnG6PDqYRswQkBCoaMaJihlnGNWR0ZaMDyY9BW3AKFl6RmL8czQ6xEwbJ2efoYDqLyqNNZ5GIiH+hCrCkU4j1TIisyiZDBV/LRrhSyN/0zh2bRAv7TmHU52TSBk9MJldHGEmsgmkjTTAz4BUJApzIoj1zSV47oFluG/JAvhsImXVYq9Rfxh7P+3Gzw934NJwDHp7AY/BySTobhFBSwKnFFLxWVjTAWxsrsQLD63DxuYFsBoNmI3EcaT9Jn6y5yxOdvlhdJfzbKZkLAybIY0ltUV4YG0t7l1SgpoCG9tnkomYZqZP/Xvd4wG8fpgG5nVjJkH3M4MyJ/DUPfWKNLbgFx9ex8sHr2KSqlRGIn+DTBp/ZXcbntrSggKymiDAYftZGl+TxbVhP146eBW//qALoP4r4knSQSyt9+LxbUuwrqWK0ytqoaCNzzYTygWBHqqsaymMaNaoFJZQFZVeS6X3AreDxwddGJzAi298ig8uTCBu8nGEo0/OolUBzsbmEvhMVHKkn6cASs9lfPa04TWn2r3/jwCc3OYVwRyNAw1ngVMXbsEfiKOpphiN1R5YjBS9kB8ODQnTIZXKIkk2B5QY0wOiqkNK9VrRs6MlkJvYoNr2bwOKeZRVbhbKVFI4F3FxUkpljQtSGhyNW815lqi3ytmbqiqU2GDQu1DlTCIvPk8oujES4UujTgAT9fexp4jwSBTdGHQpmHUJPgGpXEvD5SPRBAvMHGYTnHZrrnKlleMF7P6Go0rTCan/ih+tAKzEYpprHX8Ivnb6DH1TQfz80GX87lgPxqImWOxuTv1SxJ7R7iGnv7lZVNizePLeJjx9Xwuayj38WTXfaPqsVDU63zuG1w52YN+5IYRhh8Pu4E1Bw+6yND8+HUM6PI5KRwpPbm3Fl7etQl2hh1WzZB3x9vFr+MX+87g5nYWjoBokHk1HAmit9uKp7S3YfVcVqj00skQ7PDR1ug7xVBqXB2bw2v52/OGTWwjpnfy7aQb5U/fU4rltTXBzleoqfnLoMibDBpiMNugTETZuf5bmd9/XzFUqiklUfMzrbnA6hDeIbN5zEeMJPQwuL2LRAOqKjXh6eyue2tiCCjeZzAngaDSQFj1wMpXJcOPpyNQczGYzygo97BVFrxUmjJqeM7g0MI4Xf38S718cQ8RcgKzZhkxsDksrrPjBs1txbxNxOOI3LDYcNJdKHTeavERxgX9f7PGv81OfW4TDyEukKq1rA5lP6nGxaxa3hqaxsMKJpfWF7B2b5JEuZHOp3N91acSJ5ae7SP+fIh1qfdBaHVReLW2XSifDEwlUJEKvzHE0okvglIvtJOYnUwrRqDVXaseAVueRZEYzTb2tpVNrTciV6ak+k5apnTTPnGZqkfE4vb9e3OiELsnCqEuBYYZyf5OVx80GQnGW03scZtht1LD5x0fSX6Nezl8e804uoiXhGemMLgI/NGyOrok2Bv9JB+5G3nvmBn68px0dQ1HobS4YjGSSQOpWPTLEUQT8aKvz4lsPLsOulQtQ6KSBsqrSqNzlifYamg3jzePdePXgFdyYTsDuoZlMRh7dwt40qRhM8Rm0VTvw7UfWYOeaRTzhlK6ybyqMNz+6ht++fwH9c2nYfVVIJMGAs6zGg6/uaMEDq6tQ4qK5sULE8kxyMoNPpTE2E8ax8/1483AHrgxHkLUXIhqLSoSzaRGe39YMl92Anx+9hp8c7MBEWA+j2cnD4Srcejy6uRFPbWtFDU2uZFtXyftpPYTiKZy+OoBX95zGie4JZLyVPBnCkA5jaZUDj21ajF1rFqHMY2eRI3N9asICrXPqeqfrO36uCx8eu4AirwfbNq3gaZ0FLivsJimhUwHhyuAE/uV3n2Df+WFErEXQ29xIRuawtNyCHzxzL7a2FKOIR+eKDan4FIu7ooSceTL6fx3s+Lt+y+cHOIow5Q5wbtoz4tZYAhc6+lBWbMfyxgq4baTeZH8KdjYkvibJpt9kyEVDDmlYmOoi5xRBohplp5Nb7EKuzoOOeIwoBkNzCsxVwueTKmXyom07ReqpBk+VxuTXf7R0RWhtsowkYVgSOn1apP40WthkgFW57HOEwGbVOuIPZRhbKsHfN1ksCMV1CEaSPKjN7TLCyg2bt6uV/7a2CUWsq2UooKJJwfKFYdJ4yv1CAof82U/fnMSLezvwPi3yrAlmm4OrH8QNpCIBuPQp7Fy7EM/taMWaWh9PQBAFHj0bTXAJ+OMpfHx9HD/d14GjHQNIWmwwe7zSZEmWEiE/fLoYdq6sxHceWok1i0rk6NBJpesPJ7vxi/1n0TkWhslXhozOglQsgmJzChsWF2LH6losW1QKt8vOkw9iGSqfJzA44ce5K4M4fuYGekcC0DkKkDbaEA7PodiRwZMbG/D8/UvgcVjw+vEevLS/HYOBpIBrNgV7NsqzsLasrMWapgo4TBakk3FEI2E4LCbUVBTBaDbgwNluvLb3AjrHU8jaijieMaRCqC8Etq2qwIYl1SjzuJhboo1P+qHpUJR7uDr6ZnDi7A3094/CbjTwWN67l1Vj6+p6rGgogctq4sj5MulwfncC+y+MImYt4bJ4MjSD5ZU2/ODpTbivtQg+CqPZv5lSNFOu6qtozL8LAP61f+hzAhxtmwo5S3+Lw4hgDDh8rJ0VoUuX1KCu3AMrEbFECidTbEJF5VByruM0iwk/saiQCEU1mJOYS6l8heDV0ETpbXIFJ+J/8orTLIgTPY023kSj8nPxkfo9vHU5IshvXpB+DLZCoCFmHAWRXWgaeiMNvwN3V1t0WZiIr6Fh78oc20hjTww6WHhyJfEGRsyFkghHkzzzyesyw2SSaOyzmj75cj6r2e62FTIPOBpLJQNPtNZ87W/CJVDOT945RGBTxeraaBCvHLqMd453YSKc4YZBA226VAIx/yRqi6x4dmcbHr+nAbU+C2tLWHDGEaWAFl1jQqdD50QEv/moC28cuYyhSBpGdxEMRgsQjyPtn0aVA3hiczO+tn0JGksk5ZJIK4WzPWP4xcELOHSuF4GsBSZHAQwGIk1jsCQiKHcb0VRbjAWVRbDarGz0NjzpR/fNEQyNzSCVNcJs9yFltLPQLhYJoMSZwWMU4dy3hD1y3j3dj5fePY8rI34YvAUwW41AIgxDLASPUYdKnwd2mw2RcBDx0Dj3cH35gXVYt7QRtwJR7D91A7/Z346+8SRzXsQh6dN+2HUhlHvNqCsr4Hnf1IXuj8YxMhPAwGQQsxGaUGKD1WhGNhxENjiOBV4dHt26Es88uhELCknLk2G/oB++eQIftE8iZi4mW0IgPIcl5Vb852fuxX1LS+CxpFmHw8G63sJ7RHjMeU7tXxtA/tbf9zkCDitYVGlWz9UQCv7eO9aOM1cHUbOwCts3NKPCYeGZU+SjIiI/ymFpggFNN5RohvJerSLF/VX0Om7KFDk/g4Am8lPVLO17LM5TBtKq4J7T24jFaF716zbdiipqM+9zJ3FMkQhl3IrAIMChcbKGLAMOzfKx6kVZym0MNDKFyqBGPawESADCsTQm5iKcGJZ47fA6zTKehTfevH1GrlLwF8FG5YjzV8s/qmJC9b4CDDI5ilIt6ojWulgNbB+693QffnnwPDpuTgEWF8wWB9KJGFKhSaxcXIgXHl2HHSvq4bOSxkQBmVax48UuOqrxSALvnbuJn+49h/aBIHT2ApiIKE+EYSQuotqHr+1ejYfWNaDISh64ktqR/flYMImT14bw1tFL+PRqP8JpC3QWN6CzSqUsEeUyNnFirFyg6Z1xUmobUVdbjrqaSgRCaVzpnsBcJI5UKoYStw5PbG7E17cvRX2JB+d7Z/DL9y7h4Nk++A1W6Gw2SdHSSehTSWTIQS+ZQTIZg90Qxr2rqvCdRzdgy/IGxLLAaCCOI2cHceB4D670z2E2nkGGBJv6DJKkyUnE2RCM7jSt+zTPZTczQW0hhXIiCmuavGusWL+0ClvXNmJ5aw0cJjDgXLw1hhd/d4yjzajRB6PJDn0yhBWVDvyXr96PjS1FcJoI7BXg6MSiQ+OLJF3+t//1OQGOfFAmVdlYWUZc0K35+PINvLr3BCIZA764425sXlwKr83MuhQScqVozlFShprJ2FnRflDqRVENARINOJNpD5pRhRQCtViERVe5Zk0h1HIOf1r/Frv7q5/JVbNk02r6mfnkS9hV8cqi1MHAoTw9XTG5zPBCI/0NTTN0kJWkQSwp6XUENnQCkuk+tS1kEgn09k9gOphCZakXC8s98JBPkEZk/12Ao+kC5lPP2wBHwY9GITO7pcbUUHjBcZDegHM3xvCzvadx5HQ3QkmabW1DJhVHsUuPXRtb8OR9K9BSXsCfTbyG5R5yRxODItdnEE4mcaprCK/sOY1j54eQNji5iqdPUQRgwo4NLXhi2wo0V/l4SryOUwOq4BiQ0hkxG8+ivW8S+z++jNMdNzAZzCCcsSOhI98XPXSUa7Okn9jBGLxOYEVjOe7fsAT1NWW4cLkff9h3AYPjAY6aC10mPLKxGV/ZsRxNVYVsy3n22ije+OAKPukcwmSUPEpJg0TqXTWPXqdnbxybLoQtqxbgO4+uwz2tdbz2SPsSSGTRPRTGifZbOH6pF9eHZhFMEmgST0Zm49IAyikOHUC6LKlyeJxvqcuC5Q3l2HJXI9a0VqLIbVGTJdifAu23RvHibw7jw3P9SJp9MBqtINpq190NeOGRdVhcZoOBtD5ssE4ZgAkZSqs0E/3/0wCHyTJFYhGYEKcYQxZXRmfw//36MC/o1kV1eHpbG5ZWF6Oo0A4jdeSmDcikifsA98fEaGgbjUZVM69ZYUqRpAIYBhI2F9LaHpTWRhloS0olVSoBnXz1n2q81I4FrYjO6KUqO8qMnCtRyjuZlchK3KcR0Qw4Oh0segPsNAKW+ByjiX1t9NzWTB68ScwFo+juvYXeG0MoKyvF3csb0FDmZYDKj2by/XP+unNqnm2Supm8350WF6wFUdUMLplzSqR4HL0Ro4EoPr7S/z+r++7guM/zzGd7R1vsooMACIIg2CkWkBQlsIhF3bKKxyXKOfY5F+fGd5eb3J9XZm7m5u4y+SO5OOdz4jhulGyZKqREkRQlmp0QSZAEKVZ0gsCi7GJ3sX0XN+/7ft/ugrYzsgXNJNBwRAKLX/nK+73leZ8HF64NIhhJwWi2cTNpa0MZNq9sRHtdBTzEv8LGRiuJ0thqXkBi4JP5I23uU1f68XHvfcQSYA/PYc5hcUMZOlc1YWmDD3YrpUnTqh9IKFF588CMRNbALQ29dx+g994E+scTmE7QoSMNnGZjFiZjFmVuA5Y1lxl4HYYAACAASURBVGHj8lq0N/hYMnh4PIQe0s0anEYknoHHaceqJVXo7KhBvdfFY0PcyDeGg/jwch+u9k0hFBPKUvIw2APkUnMGZQ4DNrZXY/fGxWiv86q+OvEMqWwejGdwc2QKF2+P4eZImPXN42lpOCbjRYaZuYhNhEcyoMnvxpq2aixrqUGNl4QFpPFUmpmlYXRgIoTDp67iyt0JNrIEcCSZ5R3rm7C8rgweyp/lqOe/QCMrulXz5XQ/ZVX80y2xz+FTC+bhsBupupZlL+WQMuTQNxPB//zxMex/+zwqKnz46tNdWFpXAuJ7pkF1OzxwWOy8XxK5DBIZ8nRkETIQkJCdFE4pD4oY5jSojv9ehH9h6VH+rMr/6H4mxbLHC0t5N9q5IBIjSbqJxyA8Okpkj4wM8dQwAFAIjCRkIXWkLCyGOa5Q2Y1mdpupTG60EC42jelwCFPT04jFZzEyPIzZmRA2rV6KHes7UF9BBFC64VOWCOdYPlUYVbwKtNFRkIF5BkeMUHESnHM7LFsjDYpE4p0kkqxEFuF4GilyLw1GploodZpQYjXAooTWuF8rL1DIjR58HQFGimufys0hmsjyhqemSnpFymN5HGa4CVGt5E2klscrRrWb0LXJU5KfEENhME70Dilu2KQ5pf1GHgONW4nLxh6Ci6o8RSwE5CVH4jnWSKMqos1qhNNCeTZtksUwBpNZjM0kMTObFJCpYieU5zWyoF+5y4YKt4UJzIVJkQiExaTTc9LTz2YMmIxnEQwnuMOeid80x5LBwKT4pXYrfCU2VDgFryXqU5JZlJGTL3rm0GwSkUSWPSbC5ridFpTbDEygzjBCNvIC4BQaWRVPS1T+L+JrQQyOmg4p2BG5NaNx09x4MhZP4n/tP4G/O3gRJeXV+NozXdi0yo94ModgKAVT1sAAKKuZwqA0u8PEHUv6zJTbEQ1yjdETYyCEXnPIEeG1Qv1ShYiNEwGvVCuCoDzVbFBuSNGasjnkixaXxwtlTQ3+oWvSwuWknNGkyNtlzXEOhyVq52A1mOG0OmE2W2A0GRBPzmIyNI1UKo6KUjOS0QjiwTBWNFVh47Im+EvdeVqLz75KtLtW/C4qI6sMjt4mku3V6WV6fQ0T/A2leXbRlWFgJ7IgoytXV82tguvWJl69zjzNEfmeQovPu5PCSckM05ec2PrK+i3yz5EPINQ21Ro9xUOQZ7HXRQddHtBsj1p2Thn6PH5Jku2K8EOTPeSfm4UYVUm6AOmdD6/QcykqWXJ/jdFRBCf8flTWJy9cY3F4GPhS82GquiRQqDwqz1TJy+TTjYUJ/tRI48++7n6/KyyIwaHlQrY3pbB2DkaiplgsjZr//vH4Nfz1m+dwbziAZYur8MdffxJmZwmufzICr8OFJbV+UQzI0MmYYaNDpNmR2ThiiRSDu5iHhipFJhNMJgv/X6didOJSjJOWShXwnZwpUiLmE5+NjihVciZI5Ya4BYH7ugTNmWf7E/eDtwLllQj/kTSQYH2O+XbpGk67Ay6bA06rEXZzBh5HDuVuCzKZJHpv3sXNG/fQUuXHrg0rmESbTtBCEPT7Tdxv/62C16NXX34/5o9EDYos5H/Etdcrl55Ozao0YbFOQ/GW07Jp8hv0Hx03WrROpzA15aB62qJQdv4AyDM/bBo4rGVLRdlAWk/0TDRHlLuQ3JGWRxXngw4YJZfLN1CSunx7pXMltbU8gECbIS0mJ/NeyE2xt6yMgTaFOj0r36bP0/OllZtBxoQo2YXInp5WAIXKo1OiMNrgcKGBX1x/RtOTKNZJ9TQKbsohqB7xvL3W0/YvIGu8IAaHxovyLzSkNIBUzzBmKd5MAWYX3rtKFJPdOHvlE+QycaxfvxImlwvjYwFsXbMauzetQL2XhNgEmEftDYlUArFYnMnGSWCPjQ7jP0i1ksIsyU2we8lazwYOCUi/KJHOIUVl90wSqXQCyWQCmQwpClKjpWBnHDYHHFYbSNfIYrXAZjFzKGExmYWqQoWFWSLJTqeQS6aRSiUZYxEnzhZKDFNbg9kMs8UCu9mCVCKB4cE+GHIpLFpUxx7X+Y+vIhqJ4alH12H3+qWoLXOKRPwCNNo9vH/zrkS+dlEIq4oNlJzL2tPR7R3a49MAsiI4IVdDCqDGvCHIe/RicDg/xBubezmUQSi68281OFJUK/heSuCO7aIOZ2hDa5y39ht4uxZZM/Et5IuS/NSjp37OCRPikJFsoNxBEc5rniXO+RV5Wxx25gt+8+6kDwx55zTmqIGTDzcaJzKIVNWk3JOGKSjVd+5xIA30QoWJk/EMblLjp0dCkz4pdh0NRaB3ZrOjB6349PpnHlotiMGh6eWhUvkUIyuasmgO88yevjuO775+FO8c+xVSqRgcTjtaV3SgvW0Jtq1djY56ImFKMWze7XSg1GnnJC1vC1Wh0qEVeTqJ5BwyGRLTk4ZR7gHK5tgboj+JVJoNTiQWx3QkglA4ilQqxZ3MVosFLrqHx8OJRafDCrvdCgcZHDIeZGweytmQZyMoHGoWZJkAmC0Uo4s3lIinEE8lMTQ2g57rfRh+MAmr2wN3hY9F0lKxGLZ1NGDnqkbUlDkkf7MAXw+vt/lBgr7BbzM6+rd174g6JvPJAA2u1LkbjcPWpXexHhI6CN6JvR7+toAf+YrFRoYPCOWBiUuSrxHqbZ73sXS/FuebRKu8YJAEoat8VGURtDcrBkfOC2VQituoi2APBZJrCX8eft5iVVUeRd1ErIyQ3vSsKmUQgWm5jiC2NLI7b1Dyb6CMYf7U0Ua/2PBIj6A0ZaoWlfxYK39dO7P5Fy6yvwuwvj6PSyyYwaFkKydchAVBsCW5NGMR+qNZ/PDQSfzgx69hfGiA0Zzb9+3BKy8+h1WLmxAJjGPg7l3miqmtrUZLUx0cdps0RqoyM3dnE2LXLOx7THpFc6Hmiiqb3IdF4Y9UsBmGPpuiJGKBSJofk8pedA6ZAZvNAAsZD/J8qIyrSLj4FFdQeromJUSJiyWRJUZCqdoYsmmEpmcwPDSGyeAMTGY7KryVcHrcSJnMmIhl0Ht7CMlEAl2rmrGtvQY+l1UShQtgc7TJkC1eHEAV7fJ59BUyLvlNnc/RSKgiVQ+FRS5uRn04F5T3ArjJg2V+JEhRKqNF7zfPqeF/SPe0fgqdsyl+LuZnFoCSGCVpA5v3lfcwVHJIhz3yIRUo5Z03HYYUXUJKRPrjheeZNy+FHV1McibPoylJ8uikInUREupTP1cvRgZTJJiL9MY54pTx1reVMG3+LHFOspAf1sFiITFWjMBZgHX1eRgafc0FMjickVXVD111NXGHLGXcQzng4OkefP+H+9Hb04PETAhPPPEEvvPtV9HZ1oR0KomRsUlMToeRIt4YuwextNBHitGxsIFx2Iwo81DFwwqb2cyeAlWKLIrLxkhYCKpIMzkRVU2IW0dmk7x8motMBojMJhGOUJhF4D0jUzJQiZ7UII1U0VAyoVRxIKZ98piCs2mEExnECCMEwd+Yc2nEZ6YxOxPkHE5r8yI01ftQZjdjMhzF0Uuf4N2TF+GrrsUXdm7G+mYfSs1EfrAg9mZeCKK6yB7aQPlpFqJ6FbZoe1Dc6CnZEp02FZugOXJl+YtpUH0NygIYkaVkvfJmJJAqCtF44Iu8B7lMUWOtvqryhlTHtdYWl40tpzx7NPldp3JQtInz5kV5PHqDa5ii2oDKV8jvpcIW1jB1CRQLsW6RB1hk/NQrqBmkCpbyK9nrUUlnXZDQ+mBKwltL9vBIa2lhnpf5BjEfLqlOcx0VFg4KPRfaMOkV9dusTbHZL6wJ/bdig/dPG5tiQ/ibPqknqDjGe+igWBA+nDzNg0wHPxYtRIHI8TI9d6sPf/uD/Tj8ziHExsdRWV2DP/rmq3hh73bU+yrYo7HY7cgYDQymmo5kOGmcTCa5wzoWk7IjYTtsVissZrMQXlO0bDLDZrOxN0RKn8SVwp6KGn9JLkuvFe0N6lhPJAjdTMVdkVnN5LJIJDNIJFNIJVNIk0ZRllCkkrshw0NXsFjMLH3jLfWgxGFDid3CqGGn1cTGj543MDGF7ktX8M6xExiaCGLX3j14Yc/jWFLlZWyGSnd+5oOkcOrlu86KTj19eXHJC4VomSEaGsoyCI+vWGVhYlXd5apjnbddPoQgOoQMg9uEYMqEHNGmMuOcAhbmz2K16PJrVIwPeacykooXWnWz55+WYfrFFBu0W3WQIs8+xweC7HnZLLLxhdJmjmW5KPSl+whqxcCYKfKcpOdO+IwKlSF5SMMcqcQqsn12ndXYFIdheq3zCSahUT6xzOtRrXj+VRWOKlya9uyokKahqzK26kW0n6XZI/n+hWYVNpqKt0ccIWoJEgqVggGVcc+H12y0NEcTfbfIc6TfVxXdeQZZPU6xOZs/FjTAqlKoLsm7nnIpHGSrthflixUv9AXycOQ19KswFoG5b8Tw0NwOTARx+PhpHDz0Pu7f68ODB2PwV/uxomMJWppqsW7VCjyxvQulbhfXOkR4TgxFMgPEScI6lUWcDFAyBRLcSyRIRF7oHQ2kekgnoYlVwsToMSGSCrwZJyRutHDoCGaHkslEaZomwimqYOU3n0wkGTaH1QKPnbApVjhtJq5GkYEhEXkTIUrJ0yJKjkQCF3qu4b1jv0L3xSuc9F7WsQxf+MIz2PLIclSQciUtfkobLkDSWJt3GfeiU6/IJZctIDkVGleB63GRG1Qr42XDYEB1PPDGJVVLMSZZMtAKXWyZywguh9evfIbbJhgjQ5w7hKthng42crJPNSKaFrc0txIWhn5IZwKFHmLRpOOZ/kqtLTR3LHjIxky0xA3EdMckWUSzKR3TtLWIpoF/rmBWZHDSRuFVooVAIkXMocOPQkTtAuIjThl2Rvh56B6KIVF2s2xa3r9UcFBJdLbACmxKHboGatGVd2JICNOSqConv7/ACajZl0degVE1m6Pe1Hr/MEiT6U1UEp7vJxUven+WjGQCdXp/M9sB8urpvURnjcQAiFeZflHyWfkhpvszPYzgp5jdgdIISgG0WH1CcqaCpSIjx8l7Jrqn6xI626xoVWWM2MgTpimbhiWPXRNuoc/F4Gj5FCEUp5sTDJsqObKI7t0fxwenLqDn2ifw1zUwSC44EcCt69cwE5rAls6N+MarX8PiOj8njCl/onmIub+KEbPi8hLpEuVUGCSYznJ1ipLGCfp7Osv8IpxM5mpWcfSvJ1w2AZ8djCYWj4jQoVSpMnPyWPJH1GBJADIbNevlaBHMsZdFgypgNIavcbn97v0ATly4gjuDIzBQ6d5oQnBiAu3trdi9vRNNNV5YSelhgQzOvA6NfHamKH+hUCWcUE+nWAGByvqML6JVqpo5iSrCQQbUREuJNp3UVrK0rlT+hBY6MQfyec6MdiapFNJ9VWFLTnfZvPqUZfoEVk+VCpPmrhZdMbWxaXMzbSYQzQKDE2EEpmbg8zjQXFUOD/VxqcOCCMsFPEd3M0n9hgmtlNdFJGNsSGQL6/4xXpUEpWAcjBQjtC69FDsUxSxJDdHP+LVkEzOVqUWqSqzgysYly89Mu51UJtI5UWqgJl7y7XkWiOBcO0lG5ZlRIzBvdgF7Mn8UDBy2hxJpBGNiJHxuEyoodUBWme2jGGSmF1UtJibysNTzkvgj84BTJZY2PNvHLAzUNKqUbUlSZ3wqjJHhMfi9paivrYSDWB7p7VVUpmFa5CwwiyUbOTJw4pHmvTYysnSgc/LOwB0CD8ajGBgcQNviJlT53OzNPxzkLZyHUxzePdRTRT8anZrBm+8dx49e+wVaO1Zg5669qPT5EY2GkYhF4bLbUOMrR72vFF6HlZURtaQvQ85ZLljpc9NYEsxcM+XxgSM5nyhVjBIp7n8id5E60mnR0ObnBDS7kEKRQfaX0KBUuaLEMSWldeWDaEHl36qHi+db6aJzqTzNxoxlcWMpPJgM4c7AKNNy1NQ3Mj3m0fcP4/TxD7Bn9+P4oy+/gMUNNQz4K0KpfLawSrmUhdCqQI4l3o+cfg+mQzjTcwMXr99FJDkHp5soLB2Iz8aQjsfRUl+JrY+0oaOpGg6rNZ/T1SyCEhhnFapX+Kd1IpOjAe1EEh91ltDitBmNUvlToYzsGnooBTfWOVs2JOQVCWBzLJzEW6eu4VT3dWxY2oDnu9ZhUbW0F5Anm8yKdAxd306AUTaSKgTjthYxKuzhM9OhtBqwnWC+ouIkt1TXiNRfiCOJ8kHlk+TUFNwWzTsZK53gVRU0Dm+oikr9YHw/RedqoA5x8QDlOeRlmfNJy0mr5mOyC6PBKE5fuoVLN4cxNjXL0jPN1R7s7VyFjasW8+HGRlu1hYvppncTj4VVRdjjIaMtDdTkrdF+iMfT7PGQhn00ncSRc1fx09cOY/vWdfjyCzvhdxLpeyE8ZQdVHV7aXOSM1AJCoTR5k1TyN7DXy/tPWZSpaBonTt7CG6//En/46ivYumkxyh0EAJmfr1wwg8N9S8oFY9eRu7tlqdJkkTfy4alu/Jf/8b9xb/A+Vq/fhI2dW9DcshizsSimJgLMgFfrr2Qe3XRyFmWlpfBXV8HnrYTbTf0whC6Wpkmnw8wCZ9zjlKerIEZBCZWkA1vF8TrkV/zE7HoqHmMzeytyKHO3uvKxGclMQL9MFolUBslUioRMEI2E0d/Xj77+QZY0htmMyVAUo+PTqPBXo2P5KmZ2u3T+DH51+F04LHP499/5Y7z07D5UlpdI6EMu9gL19mpjk7f3KrwoznOOh2Zw/tptXLo5iJHALAZHgojFMqivrUJddTmWtlSjc3UTWqrLRF2DDy1aXBSGUDiRwRxpRjFuhRYRbb459iRJCogOBuoPIrmWK3eHcbp3CL4qPx5buxhVHquA8Iljh/h4c2TITXIKq2oVc6+xIkYOo5EkXjtxAx+evooty2vx1d3rsaTOx95ANAVcvDWGUxdvoNprx44Ny9BY7VV5XmlpSOaINoRUOsVLFk9WeRO82+lklkolI2L4IJK8Db23wC2kv548EckFkhcjpznDNBhJDw6jKVQj5kLpjZpjMno+/sizJ8+FxyjLngr129G4cpRERmluDqFoHAePX8Jrb5+Ht7oBy9qbkYhNIzEzja7Oldi5ZQWH7jr8p21G7SJGUoPgcTVydZa8WLonrWd6ONpvt4bG8M67Z7F08VJ0bW6HzZHF2x9142///i3s3fs4Xn15J6qc1JEvhzIJApDqKB0uJFRJulf07olMmufHSQeIiUjVBOpIOTLaH7TXZxJzOHbqFr73N9/Hn3/nW9i5tQ3lLjE4n0tIJfGpPDjnjNm0qTKrOhmu3hvGX/7V/8Phd48ga7Ji6boNWLZyNexEFTA3B7/fh4rSElzt6cH1G71w2O1oaW5C25JWNDY0wGmzIhaLIpNKwOOysyWmyaCEcy6TQjadRk2VH26HTXCyjNOR6gOdiJzpIK8knRadZ/ZepbYuYTyB/0h214REIo7pqWmMT04iNDODVDqJidAkensu4971Xr5+bWs7GpcsZXd6OhRBbcMiVFR40X/vHi6d/hWi4yNYt245/s03X8Vjm9bD47DCwMAzlXD8ten43R0eXrzFqUBtcNSl6PXTc1nmnSGWvzvDIRx45xwntp/ZuwHr1yxm45FMZhCLpRGbjXF+qtTpgDVnQJnLitJSG+LpFCaDUfYQSks9SKQz6BsMYHIyhpISFxobKtgovXfyKt46cQP+mga8sHMtOtsqUWoHJkIz6BsaRzScgt/rRdMiP8rLHBz6TM3E0D8cYLyUwelGz1AcPb392NxWgS89vgwtNeW8ofoDUfz8yFW8feQC6nxleHHfo9j8yGKUuoBwZAY3B0YxHZ6Ft7IcjTV+VJV5uN9KMNLUeGlAaDaB/vuTGL4/AYvBiJZFNVxZJChFYDqC/pEJTAdDKHHZ0dzgR5WvHMmMEZOhBJJZwnjFEQ7PclhZ6najvMQFv1/4jiPRGCYmwzAYLPCWu5EzZHF7eAzDowGUeVxY1lyPWi9R7arWHAB9Y5P4u/3HcbK7H08924V9u9bAZSZjn+b+M6vdxsDXsYkZjIwEkEmksaimHIubqjgcmg7GMDAcxsRUCE6XGc2L/PD73HgQSeONI1fw87c+QNviVrz0/BYsb/Pick8v/mH/e9ix8zE8u28Tk/oP3htBOBRGZVkJljfXo6rcjWg8ifvBKOIZI6bo/9E4FlWVo62xEg6nGZF0DpOhMO72DTGpnL3Ej7ujM3j752/iz/7Vl7BzUzPKnA9rkrJRzmcYf/fVXvQbTA+h413OE6mELTf8Sfw7NRvDuUs30H35BuIZoPd2P6bCYTQ0NKK9owM+fxXKSzycnBoaHMDE+Dji8RhXiQjLYjGZsKx9KVavXsmJ2nfffgvDA/1Y3tGB1iWtcNhIooNUP0cQCYeZxMnpcDLQ0G53sioBPSeFQ+k08Z9kVK5Sck1U/ar0VaK+tg7eijIW65sITGJoeASXe69h8MEIW9KGunr4qqqYQnIyGEE8mcFsIomJiSk8GH3A2YWGGj+qK0pR4bFhx9b12LR6BUqcNqWYSH1Zyq36TKMup7I40aqpVZGAi1dMnl6GFz6d56k5C24MBbH/wGkEJsJ4+blOtC724qPzvTj8q6sIBGPs8aztaEEumUXgQQjrV7diS+cSDI2O4/1jF5h+dNnKdty7H8SVq32MDvdXlKCluRp2lw0Xbwzj3PVxmC12PLq8GttWNWAuk8LVm3cRJD4ggwORaAatrbXYvn0lJ/KPHO/BxxevwOUwwlXmQ99EFhabHa/sXIGXtragrsyOyVgcJ6/exeuHLuJy7xjcdis2rGvDtm2rQXJQJ06ewZ1bd2C3GBGNmeD3NeGZrvXY29mM6lITh759D4J458NLuHC9j3NURMy1vLUOmx5px3Q4hreOXMCDYJg3VCYZh7/Uib1d61FfW4/X3+nGqe4rcDhMaKwugcfjwnQ4C5ujBF97cTtqy4Djpy/j3MVP0Na+Eo2tS9F9uQeDA7dRWerAdDgBl8eLfV3r0LVmEcqIxhXARCSJ907fxj++dYaF/pa2NmHL2lY8uroWLTUuPIilceDDWzh68jxm40GUO0xorSrHc12dcLnK8cOfn8Hw6CQspgRM2STqq/zYvn0LrGUl+N7rH+CToQk2WhvXtWDP1qVAIoSfvXYE2x/fjC1bluPEmcsYGBpjArxgKMzcTv/6ay9jZjaFv/jBG4hkbCj3lGJ2agpuYw5ffm4zuravxJleus5BzEwGUFNdiaTFiTvjUczFIviv33wJuzfUooRYEz4/D6f4ypStlk5g1noySjWD9kAkkcK1W0MYD8UxE0sgGJlFOBpn+VuHw4G6hnrYLBZkkkluQYjHE+gf6Metm58gFAqiqaER69at5e8f2P9TTI6PYe8zz2Lf008yOfXIyAimp0NsVCjUooZKu90Gu51kUCiJR4lA4dvh7l5q9qRyu8UCm52UMJ3wuG2w2qxIJ7OYmpzG8Oh9jAYmYXN5sHjJElTXVGM6GMT16ze42mZ1OmGzOeD3+ZGMxXD92hXcvX0TpS479u7Yhmd3d2FRXTW74FwwVEnVz2ZrCsGU0r5QiVoq7SrkI1dj0kqP24xYzoJr/dP42ZunMRaI4JXnO7G4pQwH3j+L90/dwKLmZrz0zGYsqi7HsSMf4/Klu3hsywps37ES/Q+mcOj9buakrmuoQc/1AUxPh/FY53I8srIF9VXlsFkNONvTh3d+dRcNDdV4+vF2RMbH8N6RswjH4+jatgbV/lp8dK4Po2NTaGn1c3VwZDCA5Yur8eTOlZiYyeDH7/ZiaDSAFx9rw1ceb0ddpRvx3ByGZ5J490w/3jvWg6ZaN764bzXSBgN+dugi7j+Ywiv71mDrqiacuDqKA4evwe8w41vPrcOOja1IZLPovjmEHxz4ECNTUWzdsgab1rShqsyF2dkk3jx8Ad29Q3h0+0a0tXhx5/YAPrl2G2uW1qNr2xbsf+MULl+/gxee2ordW5ciGovil8d60H11EE/v2Yg1y2rx3runEI2EsGrdSgzPAIc+uIztjzTjmS1LceH2CN46fg0dLQ349hc6sWlxJe+PlMGI8XgGZ3sD+OhML6703EQkGMSKpXV4+YUdiGYy+L8/+xA1jdV4Zt9aNFd7kZxJIhmO4djxSzh7bQBfenEvtm1oxMjgEN452I1AMI4/+vZXMR4ewvd++D46li/Dy0+vxyKfDecvXMNr+49g767HsGfPBgQjSczMRBlnduryHZw/dQkvP9uF0soq/NXfv43la9bhxafXY3p0GL987SQqypL49p+8hL/4/incuTeGV5/biOd2r8Ht0Sl8/61u3Lh6Bf/tWy/jqY3NKCf2uc/L4Ogcgq4k5jNRKpmgKSOo3DabzqH7ci+6r93A2EQQVpuDN8vI6AOOd+vqFmHZsg7UN9QzJiYwEUBsdlYaNnNZWMxZDA6OoPtcN2qqq7F7zxOw2u3o7+9HIDAOt8vNm9/ldvMpn0qnmKc2Fo8hkUgglU4jk8lwaEV5B0EnU5wsiU2r1QK7wwm3y8VGkMnE5qiSkGUxs4b6OlR6yzE1MYHbNz9BJBJGtc8Pj8uJ/nt38UlvD+xmA3Z2bcWTe3ZhUbVfEq4cai5k9kaVahWyRVLepJamlOo4gaiRRmRwTLjaF8RPD5zD+HQYrzy/AfV1Thz64GPc6Q9g24YOPLd1BQvj/eLQaVy+fBvbNq/CY4+vxO0HQbz53gVuWdm7ayMnjs92f4KR0SjMRifWtPmx/ZFaBIIBHDh5nY3XvsdX4+at+/j5wXOYDMexbEUL/N5yhGcSMFEDq9GA+8NjcJuy+GLXcuxc24r70TR+fPIOPrpwE48t8+MPdqzA4hovJ2UnE3N4++wADhw+jzXNHryyaxVGJ2fwD4cuwlPmw7/98na0+WzoHQvhR8eu4P7ACF58tAMv7nqEB39iNoWeWyM423MT/SNTMJtcMFjAdQAAD1hJREFUaF3SDH9VObov30Lv7QGsWLMMvkoXoqEQcrEYlrc2orm+AUc+OIdcNoJvvNiF5Y1VCKUy+Pj2KH559DzGJ2ewqLEJsxMT6Nq0BFUNPrxx4jreP3UXW9a0YXlDCSajKQxPzaKtrhxf3NyKdU1e1rQiZYtoao5pQuaMZoyMx3H0+FWcON0Nb00lWpa04+LHl/DKC1uxb8tSlBgMmE1ncP72ML77g8OwO+34j998CmsafBgNxvDjI5eZlfArX3sO/vIwvvfdX6Bz/Rp85Zmt8LgseO/kJex//Tief3ovmpr8OH/hJqKJNGyl5Rh4EEZ//xB2PLYS1T4f9u8/iKf3Po6Xn1+F0ZEpvPbGaYxNDeAPvvES/vtfH4PfW4d/98U16FpSjulEBm9cvIv/892f4M+/9RL2dXag0m79/JLGv25wdGJBfsJ5dRa5U5sbwNCDAM5cuISPL1/B0PAoA+/cpZWwl/pQVlmFikofex60UV0uF3w+yfFUeq0YHw8iEJhBSYkbubkUrl29BpvVDm+lFy6HS0rbDCKjknUWyVSCw7IEaVNTSJXNMgaHS6JEB0kJQvKGHA7YnU643B54PB5OAFMD6djEBCanQ5xg87gIT5PDVGAMo0P9mBwbRSwcZGLuuiofHn90I3Y9thWN1X4YOMmmwp1Csfj34L55+KzQiF7VlJgH/5Pqo25qlJCKddEpL5U14urdSfzoFycxNhXBV17ciro6Ow68dxq3+h5gx5Y1+OLj67j6c+DwObx//BIam+uxYm077o4GcObsFTTWlOOFpx5FZUUZwvE53BsK4/3DZ5EKDfMpWl3nwxvHLyFrcmLPY53IJo348EwvRmdCeKSzHYub6zA1MQNvmRO+Mid6Lt7Gxx/fQn11JbZvbEM8lcCbp25gYGQSX+xaia/tXoNGXym/AxFfHTx9Cz9+8yNUuoz4wq5NcJSU4ejZ65wf2riuFR1LGtHbN45zl25ikc+JV5/ciK2rWri5OBSLY2h8GlOzadyfTOHU2RusDrt6bQecHg8uXLmFZata0d5Wi3Q0BlMyieUtPmZs/MnrH8DpMOJbX96NZY3VvG6mwlEcPNWDv/mHI5iYzuDJnY/gP3y1CxanBd99+zwOn76NLes7sHfbSkyFoqzmuarZj42LSlBmooMgienILM70DOLW4Ayq6+tgd7vw8ZU7uHLlFpa01mLNmpU4cvgk3C4H1q9tRY3fI2ySFitOnLmG891XsWfXJqxc0oCR0QBOXb6N1JwVf/L1lxCLjOAv/+KHqK1pwBee3YXW1ipcutKL/T87jp3buzAZiuPU+UvYsWczNm1dhw8/uogj717A07s7UeevxE9+9Bqee3onXn5xEwaG7uOnrx1FMDKBP/2zb+DvXr+Ia1du4umNzdjbuQz3JxL4xQdXcfXaJfzn//SHeGJTOyptZkGrFy3dhcvhFF/01xypgjniqj6XCQWBTA80HYni3uAIAoFpmBwuBGI53BuaxlQojGh0FplMGk6XE+Vl5UwgRajiivJyOFxObsjkfEwmzd8rKfUIr/DcHMvI2g1Gbn2QigiBwdQf1RNFBEzkVc0yDUZGkX0R7WkakXAEoUiYK1TxJCULZ5BKxpikqdTtgLfMA2+JEzYkYTfNYUlzMzpam+AtcTHVhZBqSbVLUmWKsIpIv36rjO+nDLSKy1OM0SjCJeS7DiXDI1gZIxOb3RqYwrtHP0YwnMSTe9bC77fh2KlLuDs0ibWr2/HEhmWo9Dhxc3AcB45ewsVP7sNod8LmIErUNFa01aFjWTPuDU7hdl8Ac1kjjJkkWmud6Opsg83txBsf9ODk2dtoqa5BV+cqOFwWXO0fwWAgzG0splwca1cswo7O5UjGU3j/w2s43X2HDX+lz8v9ak6bEU9saMbu9S3wl9uZYTCVM7MM8JtHz+P0hRuorqnDEzs2o7LCgzMXrzL1ZzJngdtkxPLGUjyxeQk2LW9kMi3K4YyMh/DB2Wu4dvcBMkY7e7WVXgc2PrIUdqcbH5y9hTvD01xRs2TjaK0pwRNblnN5/+Dhc7A7zXhh32a0VHnZb4+nMrhyZwQ/e/sc7gyH8dSezXjh8TaWpbk4OIUTFwcwNDQNC4Eu01Esqi/H3q0r8MjiKhDHIa2LcTZat/DG0VuYiBlgcRrhsqawusWHF3dvQG1NBc5evodDx3sweD8Mk8WKtuZKPL17HbylNhw4dBrXbo6xXLLRlEVLQzmef2IDHl3ZhqHxEH74k6O41DuCJe3teHL3WlgMYRw81I2NG9bA7nHh/bM3Ec840FBTi2wshODoILauXQFvqRtHj36EdevXYsfO5QhMPsDBd08hHp3En37n6+ifTOOtdz5C3407cFsc8JT4EcsQNCXBB9mW1XWo+DwNzqfbJgVoOZM/ZaV8yDBzVW2hGk4sR1WNJELhWcyEwwiGZjAxFcbE5BRmZma4HEu5GWLIJ9ZAqgyRRzIbiyEcCbOnY7PZYbWauSJAZVtKZ1C5M53OcBKaSLgT9CeRYA+GDAx5M6z/nU6xBjgljYmfh6pY3rJSVFVWoLzECW+5B76Kcvi8FWx0yuwm2FTIxLzLnEAX+Dy/GyFfOaclnDv057d1vXy6cdQlqHxXQh7eokNaoS5Q6FAGiglGJZbMYSoUZwxRRbkDZrOBKzuzqQycbicq3HY4zYLEGAvFcXt4GuFkig15uceJErsJdosJ06FZDN4PcCuIv7ICi+srWDuKjNtIKInbfeNIJeJobajk/E44kcadgQBCkzOoKHWivsHHhoLGezqaxsDINKYnIygrdcPrL2cMVIl1Dl6XCXYzYWUIDW0Gif8GInH0DQW4S7+uphL1NeWYTaVxfXAaY4EQqipK0L6oEtWlVm7fYGwJMUqms7g/NYN7I2MIxxKoqKhAc2MVvGUODtmmoincG5rE1FQQZU4bFtf7UestQS6TxnQoxke1v8IFF6mlKg7taDqH+6EEZpI5+CucqHSbYCeMCnlUiQzujYQwNDQCj0uuV+8vhYfWpMLVUIWT+JXvjEUxMBpgEveG6lJ0NPpQX2LncjsB9gYCs+gbnuR1Wl9VhqbaMlS4rJhNZnDzXgD3J4Jwl7jQ2lzNSXZuVcjNYXIqiTt9Y8zdVN9QifIKJ1e23G47HB4rBh/MYuj+JNO01vm98FiMcBHC3mREMByG0+OEu8yOVCaNUDCCuUQcjY1+wGzB1GwWd+4OcYW2wlsFv7+K+bC9HhPKad44Zzn/a8E8nDzQVV//N+4oKZ1T3V5Iswyi0EC5B0aB5hHu7PkoPBJ/fzaV5Y2hjUEsLuERgbmMFiqvmjAzM4toPA4z0X1azUxmTqTmDNzK5hhbQGEUAb2y1MpAuRzO56T5e1TRKvU4GExGhoK0pGx2G09GqcuJytIS1isS8Xj5kmfW6F6B00uuRqpQ9HP2qhQ2iHAbDOn/nSzLb/iw9nAUdL1Afid9VdxxrbW7dHsHcwfxy0kfkshYKGCwFNe5l4pw6uwUiUStLrsXtwjq95cskron18IYxcOYHWlRkXeV/jGNEGRRXab3pGICgTK51yl/7DBIQepv9A5MUC7AT8K8cEjBDyBUpwzkVLgZ6cRiX5JRaUamwFHeH0PDZc6KDzgyNnwYKOT4vOZa9WFhFFEGnFsvFC0CtdKodSB4ag06FKwOo4N1WKEOIlovhEPSbfBZI6k8yDPJONHFRXCRGlCohSFPxVG87hQeSDAo8kiaDYi+Y87feP770r/o6vQcBMykvcaUsTxrKv+nkd2E6lbAWvosv2suqShqVduMYiGi+5NCCe/dTEYYHUh8oOhrYQyOLsHmL1zYkUWOvuIM1vUq4QoWgyM4GQYKUsWIFQJopfB2kKtyy8T8Vn7ezHpq2IPJcWOmrA1BddIClcfTiopiTDTnEqPTVa6HStVmE3WgFwzC/DmTihZDrlTTm/65DpkYsUqnFy1KjZBm0KogQQXSX/Dq5s3G7/KPhwwOK56qDahJJtiP4h+orm2tuMAoN6VVxSA/Ao1R8pw2OCXmBXHLMse0QRVdRB41yu3LepA0T43CMhFShwUDCf1qREZpbNN+ElVQFf0Z0nL4kEUzWtQBRAZPgzKFrJjh+nMkQkhehYJ+ayPI+CmlrsoqEIIoF/yXiZGxRobEKkSsiMAX5Ix4GPQ4SC+VcDcr5K3qxWNaCbbByigrA07hPI1RoY1doZHZu1SSLmT0LErUV/j/pfeKKqg5aqCl1gmaIkJvi+kigCnBO1h8kQwAay/rfaCejb0oIe2S9STZEl6P3E6h1Tg1C6I8O/WypelAIaI5atNh6lSFjFVUJppChCR8RPxIKDXMND70GGKB5DAy0TxLjxvb19wcrBlxHogPXDHZFSzDguBw8gZHm5eiTu1i66a9AQN5GyIzIpIy+pUVBUEuzVK5edw0LwC93GnTSxKavCQmPadeF0r68tmgThYeLHWCf5oARtIdCrtSRPOmjBVfS4nASZJZXZ8WC3epqp7F/Pkp6Fo2fypfw5PAns9n9m8KxzR7ONIBrfE4/Cx5jhzaUGREyEgKWlbIsWR8BRZJcyH80PxZbjjUtBI0tmpM881b4gHxmCgqDxEuFFosRtsyH7V0bs+ZpCtZn+B5BVPu0aFigmqXEF0e6WPilgGC1LMrQVqX0uipNi03eepp4ucjoT/dZyRSRSbq5VPeWp5Thx1rek8yUKQvppp5FUBUDLRab6rJlw0x3ZhfW9pkhUJCiM1lHKRPjMJ8HpscwTKUBhij1mWNkjgACd0QCNFmzKkNLzNGoErxCim/k+FD106aVtTUVuRm8kbn95dvyhwqTiRhMuW+MfHmyEsi9k2aX6GKJXGCuTkhtSeAIbVSCCm7mcfFaM6yTckaqA9LdpV4XsrSK9JEPvNMGeToj9p3jKHPUO+bcuMfqowvjIej9mmxg/O7HNb6swVvQlncf/IietPqo/4zbmJtK/+pe2rKtzwrnnx4vsRLketRcKbVVfM+wu8zPL/+O2rA5NGL71tcGZh/z4dfUznJ6vfZldT0VXzVws/1Rx6KlR9i8lbBZf7Q56cq6rkphCtaQUPdpYgOQ99XzKgcG5rhr3it6DcufkP9G/M+P8/NLr6CXmfF7/QQD7P+eNFHCmOoO/T1ExcOxcJ8KOOu1oImsJB30n1L+l8FMi9V11U8QL9hbc9ntJhPT6EbnHQYqIhitOsmx4dcs6BTy+GAmnAJzBSHY760nb9c8UpU8y+zpEwx8wAVfRWN3f8Hx3eaAinxniUAAAAASUVORK5CYII=">
          <a:extLst>
            <a:ext uri="{FF2B5EF4-FFF2-40B4-BE49-F238E27FC236}">
              <a16:creationId xmlns:a16="http://schemas.microsoft.com/office/drawing/2014/main" id="{D16B47BE-9CC3-4CD2-8E38-CA604E5C4F67}"/>
            </a:ext>
          </a:extLst>
        </xdr:cNvPr>
        <xdr:cNvSpPr>
          <a:spLocks noChangeAspect="1" noChangeArrowheads="1"/>
        </xdr:cNvSpPr>
      </xdr:nvSpPr>
      <xdr:spPr bwMode="auto">
        <a:xfrm>
          <a:off x="5575300" y="958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170961</xdr:colOff>
      <xdr:row>0</xdr:row>
      <xdr:rowOff>136770</xdr:rowOff>
    </xdr:from>
    <xdr:to>
      <xdr:col>9</xdr:col>
      <xdr:colOff>392674</xdr:colOff>
      <xdr:row>2</xdr:row>
      <xdr:rowOff>207890</xdr:rowOff>
    </xdr:to>
    <xdr:pic>
      <xdr:nvPicPr>
        <xdr:cNvPr id="3" name="Picture 2" descr="A picture containing text, light&#10;&#10;Description automatically generated">
          <a:extLst>
            <a:ext uri="{FF2B5EF4-FFF2-40B4-BE49-F238E27FC236}">
              <a16:creationId xmlns:a16="http://schemas.microsoft.com/office/drawing/2014/main" id="{E8EF73B9-DBBB-43B1-88D5-FDA52F8CCEB2}"/>
            </a:ext>
          </a:extLst>
        </xdr:cNvPr>
        <xdr:cNvPicPr/>
      </xdr:nvPicPr>
      <xdr:blipFill>
        <a:blip xmlns:r="http://schemas.openxmlformats.org/officeDocument/2006/relationships" r:embed="rId1"/>
        <a:stretch>
          <a:fillRect/>
        </a:stretch>
      </xdr:blipFill>
      <xdr:spPr>
        <a:xfrm>
          <a:off x="7932615" y="136770"/>
          <a:ext cx="2037080" cy="57912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133350</xdr:colOff>
      <xdr:row>0</xdr:row>
      <xdr:rowOff>165100</xdr:rowOff>
    </xdr:from>
    <xdr:to>
      <xdr:col>9</xdr:col>
      <xdr:colOff>252730</xdr:colOff>
      <xdr:row>2</xdr:row>
      <xdr:rowOff>236220</xdr:rowOff>
    </xdr:to>
    <xdr:pic>
      <xdr:nvPicPr>
        <xdr:cNvPr id="2" name="Picture 1" descr="A picture containing text, light&#10;&#10;Description automatically generated">
          <a:extLst>
            <a:ext uri="{FF2B5EF4-FFF2-40B4-BE49-F238E27FC236}">
              <a16:creationId xmlns:a16="http://schemas.microsoft.com/office/drawing/2014/main" id="{1DF38671-3FF2-46CA-801F-EDC3B3AA927D}"/>
            </a:ext>
          </a:extLst>
        </xdr:cNvPr>
        <xdr:cNvPicPr/>
      </xdr:nvPicPr>
      <xdr:blipFill>
        <a:blip xmlns:r="http://schemas.openxmlformats.org/officeDocument/2006/relationships" r:embed="rId1"/>
        <a:stretch>
          <a:fillRect/>
        </a:stretch>
      </xdr:blipFill>
      <xdr:spPr>
        <a:xfrm>
          <a:off x="9074150" y="165100"/>
          <a:ext cx="2037080" cy="57912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9</xdr:col>
      <xdr:colOff>736600</xdr:colOff>
      <xdr:row>0</xdr:row>
      <xdr:rowOff>127000</xdr:rowOff>
    </xdr:from>
    <xdr:to>
      <xdr:col>10</xdr:col>
      <xdr:colOff>1325880</xdr:colOff>
      <xdr:row>2</xdr:row>
      <xdr:rowOff>198120</xdr:rowOff>
    </xdr:to>
    <xdr:pic>
      <xdr:nvPicPr>
        <xdr:cNvPr id="2" name="Picture 1" descr="A picture containing text, light&#10;&#10;Description automatically generated">
          <a:extLst>
            <a:ext uri="{FF2B5EF4-FFF2-40B4-BE49-F238E27FC236}">
              <a16:creationId xmlns:a16="http://schemas.microsoft.com/office/drawing/2014/main" id="{3284E53E-AB6C-42D0-AD52-B1573CEC9D78}"/>
            </a:ext>
          </a:extLst>
        </xdr:cNvPr>
        <xdr:cNvPicPr/>
      </xdr:nvPicPr>
      <xdr:blipFill>
        <a:blip xmlns:r="http://schemas.openxmlformats.org/officeDocument/2006/relationships" r:embed="rId1"/>
        <a:stretch>
          <a:fillRect/>
        </a:stretch>
      </xdr:blipFill>
      <xdr:spPr>
        <a:xfrm>
          <a:off x="13481050" y="127000"/>
          <a:ext cx="2037080" cy="57912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15</xdr:col>
      <xdr:colOff>1708150</xdr:colOff>
      <xdr:row>0</xdr:row>
      <xdr:rowOff>158750</xdr:rowOff>
    </xdr:from>
    <xdr:to>
      <xdr:col>18</xdr:col>
      <xdr:colOff>1905</xdr:colOff>
      <xdr:row>2</xdr:row>
      <xdr:rowOff>229870</xdr:rowOff>
    </xdr:to>
    <xdr:pic>
      <xdr:nvPicPr>
        <xdr:cNvPr id="2" name="Picture 1" descr="A picture containing text, light&#10;&#10;Description automatically generated">
          <a:extLst>
            <a:ext uri="{FF2B5EF4-FFF2-40B4-BE49-F238E27FC236}">
              <a16:creationId xmlns:a16="http://schemas.microsoft.com/office/drawing/2014/main" id="{E72C1139-5DA3-48E8-B461-13781DFB5C68}"/>
            </a:ext>
          </a:extLst>
        </xdr:cNvPr>
        <xdr:cNvPicPr/>
      </xdr:nvPicPr>
      <xdr:blipFill>
        <a:blip xmlns:r="http://schemas.openxmlformats.org/officeDocument/2006/relationships" r:embed="rId1"/>
        <a:stretch>
          <a:fillRect/>
        </a:stretch>
      </xdr:blipFill>
      <xdr:spPr>
        <a:xfrm>
          <a:off x="19748500" y="158750"/>
          <a:ext cx="2037080" cy="57912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15</xdr:col>
      <xdr:colOff>1714500</xdr:colOff>
      <xdr:row>0</xdr:row>
      <xdr:rowOff>165100</xdr:rowOff>
    </xdr:from>
    <xdr:to>
      <xdr:col>17</xdr:col>
      <xdr:colOff>1046480</xdr:colOff>
      <xdr:row>2</xdr:row>
      <xdr:rowOff>236220</xdr:rowOff>
    </xdr:to>
    <xdr:pic>
      <xdr:nvPicPr>
        <xdr:cNvPr id="3" name="Picture 2" descr="A picture containing text, light&#10;&#10;Description automatically generated">
          <a:extLst>
            <a:ext uri="{FF2B5EF4-FFF2-40B4-BE49-F238E27FC236}">
              <a16:creationId xmlns:a16="http://schemas.microsoft.com/office/drawing/2014/main" id="{445DBE01-2218-4AA0-B7A3-B3B7868395D3}"/>
            </a:ext>
          </a:extLst>
        </xdr:cNvPr>
        <xdr:cNvPicPr/>
      </xdr:nvPicPr>
      <xdr:blipFill>
        <a:blip xmlns:r="http://schemas.openxmlformats.org/officeDocument/2006/relationships" r:embed="rId1"/>
        <a:stretch>
          <a:fillRect/>
        </a:stretch>
      </xdr:blipFill>
      <xdr:spPr>
        <a:xfrm>
          <a:off x="19754850" y="165100"/>
          <a:ext cx="2037080" cy="57912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15</xdr:col>
      <xdr:colOff>1689100</xdr:colOff>
      <xdr:row>0</xdr:row>
      <xdr:rowOff>171450</xdr:rowOff>
    </xdr:from>
    <xdr:to>
      <xdr:col>17</xdr:col>
      <xdr:colOff>1040130</xdr:colOff>
      <xdr:row>2</xdr:row>
      <xdr:rowOff>242570</xdr:rowOff>
    </xdr:to>
    <xdr:pic>
      <xdr:nvPicPr>
        <xdr:cNvPr id="2" name="Picture 1" descr="A picture containing text, light&#10;&#10;Description automatically generated">
          <a:extLst>
            <a:ext uri="{FF2B5EF4-FFF2-40B4-BE49-F238E27FC236}">
              <a16:creationId xmlns:a16="http://schemas.microsoft.com/office/drawing/2014/main" id="{E2D6A2BA-D658-4C9B-9369-84AB013B9425}"/>
            </a:ext>
          </a:extLst>
        </xdr:cNvPr>
        <xdr:cNvPicPr/>
      </xdr:nvPicPr>
      <xdr:blipFill>
        <a:blip xmlns:r="http://schemas.openxmlformats.org/officeDocument/2006/relationships" r:embed="rId1"/>
        <a:stretch>
          <a:fillRect/>
        </a:stretch>
      </xdr:blipFill>
      <xdr:spPr>
        <a:xfrm>
          <a:off x="19729450" y="171450"/>
          <a:ext cx="2037080" cy="57912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15</xdr:col>
      <xdr:colOff>1708150</xdr:colOff>
      <xdr:row>0</xdr:row>
      <xdr:rowOff>152400</xdr:rowOff>
    </xdr:from>
    <xdr:to>
      <xdr:col>18</xdr:col>
      <xdr:colOff>1905</xdr:colOff>
      <xdr:row>2</xdr:row>
      <xdr:rowOff>221615</xdr:rowOff>
    </xdr:to>
    <xdr:pic>
      <xdr:nvPicPr>
        <xdr:cNvPr id="2" name="Picture 1" descr="A picture containing text, light&#10;&#10;Description automatically generated">
          <a:extLst>
            <a:ext uri="{FF2B5EF4-FFF2-40B4-BE49-F238E27FC236}">
              <a16:creationId xmlns:a16="http://schemas.microsoft.com/office/drawing/2014/main" id="{F911222A-2AD2-402C-8ED7-B7883BAA0845}"/>
            </a:ext>
          </a:extLst>
        </xdr:cNvPr>
        <xdr:cNvPicPr/>
      </xdr:nvPicPr>
      <xdr:blipFill>
        <a:blip xmlns:r="http://schemas.openxmlformats.org/officeDocument/2006/relationships" r:embed="rId1"/>
        <a:stretch>
          <a:fillRect/>
        </a:stretch>
      </xdr:blipFill>
      <xdr:spPr>
        <a:xfrm>
          <a:off x="19748500" y="152400"/>
          <a:ext cx="2037080" cy="57912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15</xdr:col>
      <xdr:colOff>1739900</xdr:colOff>
      <xdr:row>0</xdr:row>
      <xdr:rowOff>171450</xdr:rowOff>
    </xdr:from>
    <xdr:to>
      <xdr:col>17</xdr:col>
      <xdr:colOff>1043305</xdr:colOff>
      <xdr:row>2</xdr:row>
      <xdr:rowOff>242570</xdr:rowOff>
    </xdr:to>
    <xdr:pic>
      <xdr:nvPicPr>
        <xdr:cNvPr id="2" name="Picture 1" descr="A picture containing text, light&#10;&#10;Description automatically generated">
          <a:extLst>
            <a:ext uri="{FF2B5EF4-FFF2-40B4-BE49-F238E27FC236}">
              <a16:creationId xmlns:a16="http://schemas.microsoft.com/office/drawing/2014/main" id="{0CC909B3-2B45-44CA-8F7C-BB37E1DB394B}"/>
            </a:ext>
          </a:extLst>
        </xdr:cNvPr>
        <xdr:cNvPicPr/>
      </xdr:nvPicPr>
      <xdr:blipFill>
        <a:blip xmlns:r="http://schemas.openxmlformats.org/officeDocument/2006/relationships" r:embed="rId1"/>
        <a:stretch>
          <a:fillRect/>
        </a:stretch>
      </xdr:blipFill>
      <xdr:spPr>
        <a:xfrm>
          <a:off x="19780250" y="171450"/>
          <a:ext cx="2037080" cy="57912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15</xdr:col>
      <xdr:colOff>1708150</xdr:colOff>
      <xdr:row>0</xdr:row>
      <xdr:rowOff>165100</xdr:rowOff>
    </xdr:from>
    <xdr:to>
      <xdr:col>18</xdr:col>
      <xdr:colOff>1905</xdr:colOff>
      <xdr:row>2</xdr:row>
      <xdr:rowOff>236220</xdr:rowOff>
    </xdr:to>
    <xdr:pic>
      <xdr:nvPicPr>
        <xdr:cNvPr id="2" name="Picture 1" descr="A picture containing text, light&#10;&#10;Description automatically generated">
          <a:extLst>
            <a:ext uri="{FF2B5EF4-FFF2-40B4-BE49-F238E27FC236}">
              <a16:creationId xmlns:a16="http://schemas.microsoft.com/office/drawing/2014/main" id="{45A18442-FF64-441A-93A7-0B0EA6133B8B}"/>
            </a:ext>
          </a:extLst>
        </xdr:cNvPr>
        <xdr:cNvPicPr/>
      </xdr:nvPicPr>
      <xdr:blipFill>
        <a:blip xmlns:r="http://schemas.openxmlformats.org/officeDocument/2006/relationships" r:embed="rId1"/>
        <a:stretch>
          <a:fillRect/>
        </a:stretch>
      </xdr:blipFill>
      <xdr:spPr>
        <a:xfrm>
          <a:off x="19748500" y="165100"/>
          <a:ext cx="2037080" cy="57912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5</xdr:col>
      <xdr:colOff>0</xdr:colOff>
      <xdr:row>0</xdr:row>
      <xdr:rowOff>0</xdr:rowOff>
    </xdr:from>
    <xdr:to>
      <xdr:col>8</xdr:col>
      <xdr:colOff>76200</xdr:colOff>
      <xdr:row>0</xdr:row>
      <xdr:rowOff>0</xdr:rowOff>
    </xdr:to>
    <xdr:pic>
      <xdr:nvPicPr>
        <xdr:cNvPr id="2" name="Picture 1" descr="100856 - Logotest">
          <a:extLst>
            <a:ext uri="{FF2B5EF4-FFF2-40B4-BE49-F238E27FC236}">
              <a16:creationId xmlns:a16="http://schemas.microsoft.com/office/drawing/2014/main" id="{84B2B8FE-5F9E-4875-9B35-F543D000B9D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781800" y="0"/>
          <a:ext cx="1733550" cy="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590827</xdr:colOff>
      <xdr:row>0</xdr:row>
      <xdr:rowOff>154609</xdr:rowOff>
    </xdr:from>
    <xdr:to>
      <xdr:col>9</xdr:col>
      <xdr:colOff>347429</xdr:colOff>
      <xdr:row>2</xdr:row>
      <xdr:rowOff>225729</xdr:rowOff>
    </xdr:to>
    <xdr:pic>
      <xdr:nvPicPr>
        <xdr:cNvPr id="3" name="Picture 2" descr="A picture containing text, light&#10;&#10;Description automatically generated">
          <a:extLst>
            <a:ext uri="{FF2B5EF4-FFF2-40B4-BE49-F238E27FC236}">
              <a16:creationId xmlns:a16="http://schemas.microsoft.com/office/drawing/2014/main" id="{E587203B-CF0B-4ABE-97FB-6CC1752FD843}"/>
            </a:ext>
          </a:extLst>
        </xdr:cNvPr>
        <xdr:cNvPicPr/>
      </xdr:nvPicPr>
      <xdr:blipFill>
        <a:blip xmlns:r="http://schemas.openxmlformats.org/officeDocument/2006/relationships" r:embed="rId1"/>
        <a:stretch>
          <a:fillRect/>
        </a:stretch>
      </xdr:blipFill>
      <xdr:spPr>
        <a:xfrm>
          <a:off x="8089349" y="154609"/>
          <a:ext cx="2037080" cy="5791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463550</xdr:colOff>
      <xdr:row>0</xdr:row>
      <xdr:rowOff>177800</xdr:rowOff>
    </xdr:from>
    <xdr:to>
      <xdr:col>9</xdr:col>
      <xdr:colOff>242570</xdr:colOff>
      <xdr:row>3</xdr:row>
      <xdr:rowOff>1270</xdr:rowOff>
    </xdr:to>
    <xdr:pic>
      <xdr:nvPicPr>
        <xdr:cNvPr id="2" name="Picture 1" descr="A picture containing text, light&#10;&#10;Description automatically generated">
          <a:extLst>
            <a:ext uri="{FF2B5EF4-FFF2-40B4-BE49-F238E27FC236}">
              <a16:creationId xmlns:a16="http://schemas.microsoft.com/office/drawing/2014/main" id="{BD12B3D6-EB48-4794-A918-7FB77B226E26}"/>
            </a:ext>
          </a:extLst>
        </xdr:cNvPr>
        <xdr:cNvPicPr/>
      </xdr:nvPicPr>
      <xdr:blipFill>
        <a:blip xmlns:r="http://schemas.openxmlformats.org/officeDocument/2006/relationships" r:embed="rId1"/>
        <a:stretch>
          <a:fillRect/>
        </a:stretch>
      </xdr:blipFill>
      <xdr:spPr>
        <a:xfrm>
          <a:off x="8616950" y="177800"/>
          <a:ext cx="2037080" cy="5791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736600</xdr:colOff>
      <xdr:row>0</xdr:row>
      <xdr:rowOff>177800</xdr:rowOff>
    </xdr:from>
    <xdr:to>
      <xdr:col>9</xdr:col>
      <xdr:colOff>290830</xdr:colOff>
      <xdr:row>3</xdr:row>
      <xdr:rowOff>1270</xdr:rowOff>
    </xdr:to>
    <xdr:pic>
      <xdr:nvPicPr>
        <xdr:cNvPr id="2" name="Picture 1" descr="A picture containing text, light&#10;&#10;Description automatically generated">
          <a:extLst>
            <a:ext uri="{FF2B5EF4-FFF2-40B4-BE49-F238E27FC236}">
              <a16:creationId xmlns:a16="http://schemas.microsoft.com/office/drawing/2014/main" id="{3ED436AA-9D9A-4122-8F83-D19EE44DC5A9}"/>
            </a:ext>
          </a:extLst>
        </xdr:cNvPr>
        <xdr:cNvPicPr/>
      </xdr:nvPicPr>
      <xdr:blipFill>
        <a:blip xmlns:r="http://schemas.openxmlformats.org/officeDocument/2006/relationships" r:embed="rId1"/>
        <a:stretch>
          <a:fillRect/>
        </a:stretch>
      </xdr:blipFill>
      <xdr:spPr>
        <a:xfrm>
          <a:off x="8464550" y="177800"/>
          <a:ext cx="2037080" cy="57912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701261</xdr:colOff>
      <xdr:row>0</xdr:row>
      <xdr:rowOff>160130</xdr:rowOff>
    </xdr:from>
    <xdr:to>
      <xdr:col>10</xdr:col>
      <xdr:colOff>165210</xdr:colOff>
      <xdr:row>2</xdr:row>
      <xdr:rowOff>231250</xdr:rowOff>
    </xdr:to>
    <xdr:pic>
      <xdr:nvPicPr>
        <xdr:cNvPr id="2" name="Picture 1" descr="A picture containing text, light&#10;&#10;Description automatically generated">
          <a:extLst>
            <a:ext uri="{FF2B5EF4-FFF2-40B4-BE49-F238E27FC236}">
              <a16:creationId xmlns:a16="http://schemas.microsoft.com/office/drawing/2014/main" id="{B5620C54-7D9B-49AB-9CB3-223EF95FFFC8}"/>
            </a:ext>
          </a:extLst>
        </xdr:cNvPr>
        <xdr:cNvPicPr/>
      </xdr:nvPicPr>
      <xdr:blipFill>
        <a:blip xmlns:r="http://schemas.openxmlformats.org/officeDocument/2006/relationships" r:embed="rId1"/>
        <a:stretch>
          <a:fillRect/>
        </a:stretch>
      </xdr:blipFill>
      <xdr:spPr>
        <a:xfrm>
          <a:off x="8658087" y="160130"/>
          <a:ext cx="2037080" cy="57912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261470</xdr:colOff>
      <xdr:row>0</xdr:row>
      <xdr:rowOff>164353</xdr:rowOff>
    </xdr:from>
    <xdr:to>
      <xdr:col>9</xdr:col>
      <xdr:colOff>291203</xdr:colOff>
      <xdr:row>2</xdr:row>
      <xdr:rowOff>235473</xdr:rowOff>
    </xdr:to>
    <xdr:pic>
      <xdr:nvPicPr>
        <xdr:cNvPr id="2" name="Picture 1" descr="A picture containing text, light&#10;&#10;Description automatically generated">
          <a:extLst>
            <a:ext uri="{FF2B5EF4-FFF2-40B4-BE49-F238E27FC236}">
              <a16:creationId xmlns:a16="http://schemas.microsoft.com/office/drawing/2014/main" id="{F18CE4B3-6974-43F8-8082-20E225DCA0AC}"/>
            </a:ext>
          </a:extLst>
        </xdr:cNvPr>
        <xdr:cNvPicPr/>
      </xdr:nvPicPr>
      <xdr:blipFill>
        <a:blip xmlns:r="http://schemas.openxmlformats.org/officeDocument/2006/relationships" r:embed="rId1"/>
        <a:stretch>
          <a:fillRect/>
        </a:stretch>
      </xdr:blipFill>
      <xdr:spPr>
        <a:xfrm>
          <a:off x="9554882" y="164353"/>
          <a:ext cx="2037080" cy="57912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273050</xdr:colOff>
      <xdr:row>0</xdr:row>
      <xdr:rowOff>139700</xdr:rowOff>
    </xdr:from>
    <xdr:to>
      <xdr:col>13</xdr:col>
      <xdr:colOff>11430</xdr:colOff>
      <xdr:row>2</xdr:row>
      <xdr:rowOff>210820</xdr:rowOff>
    </xdr:to>
    <xdr:pic>
      <xdr:nvPicPr>
        <xdr:cNvPr id="3" name="Picture 2" descr="A picture containing text, light&#10;&#10;Description automatically generated">
          <a:extLst>
            <a:ext uri="{FF2B5EF4-FFF2-40B4-BE49-F238E27FC236}">
              <a16:creationId xmlns:a16="http://schemas.microsoft.com/office/drawing/2014/main" id="{1A4E7419-ECA2-4824-AF7A-F043BDCC33FA}"/>
            </a:ext>
          </a:extLst>
        </xdr:cNvPr>
        <xdr:cNvPicPr/>
      </xdr:nvPicPr>
      <xdr:blipFill>
        <a:blip xmlns:r="http://schemas.openxmlformats.org/officeDocument/2006/relationships" r:embed="rId1"/>
        <a:stretch>
          <a:fillRect/>
        </a:stretch>
      </xdr:blipFill>
      <xdr:spPr>
        <a:xfrm>
          <a:off x="11004550" y="139700"/>
          <a:ext cx="2037080" cy="57912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0</xdr:colOff>
      <xdr:row>0</xdr:row>
      <xdr:rowOff>158750</xdr:rowOff>
    </xdr:from>
    <xdr:to>
      <xdr:col>9</xdr:col>
      <xdr:colOff>551180</xdr:colOff>
      <xdr:row>2</xdr:row>
      <xdr:rowOff>229870</xdr:rowOff>
    </xdr:to>
    <xdr:pic>
      <xdr:nvPicPr>
        <xdr:cNvPr id="2" name="Picture 1" descr="A picture containing text, light&#10;&#10;Description automatically generated">
          <a:extLst>
            <a:ext uri="{FF2B5EF4-FFF2-40B4-BE49-F238E27FC236}">
              <a16:creationId xmlns:a16="http://schemas.microsoft.com/office/drawing/2014/main" id="{2DEADDC0-0E32-4EB0-9046-3646C42FD4BE}"/>
            </a:ext>
          </a:extLst>
        </xdr:cNvPr>
        <xdr:cNvPicPr/>
      </xdr:nvPicPr>
      <xdr:blipFill>
        <a:blip xmlns:r="http://schemas.openxmlformats.org/officeDocument/2006/relationships" r:embed="rId1"/>
        <a:stretch>
          <a:fillRect/>
        </a:stretch>
      </xdr:blipFill>
      <xdr:spPr>
        <a:xfrm>
          <a:off x="9512300" y="158750"/>
          <a:ext cx="2037080" cy="57912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179294</xdr:colOff>
      <xdr:row>0</xdr:row>
      <xdr:rowOff>164353</xdr:rowOff>
    </xdr:from>
    <xdr:to>
      <xdr:col>9</xdr:col>
      <xdr:colOff>341256</xdr:colOff>
      <xdr:row>2</xdr:row>
      <xdr:rowOff>235473</xdr:rowOff>
    </xdr:to>
    <xdr:pic>
      <xdr:nvPicPr>
        <xdr:cNvPr id="2" name="Picture 1" descr="A picture containing text, light&#10;&#10;Description automatically generated">
          <a:extLst>
            <a:ext uri="{FF2B5EF4-FFF2-40B4-BE49-F238E27FC236}">
              <a16:creationId xmlns:a16="http://schemas.microsoft.com/office/drawing/2014/main" id="{4B9FD432-0724-4FD9-9CFE-561A8B169758}"/>
            </a:ext>
          </a:extLst>
        </xdr:cNvPr>
        <xdr:cNvPicPr/>
      </xdr:nvPicPr>
      <xdr:blipFill>
        <a:blip xmlns:r="http://schemas.openxmlformats.org/officeDocument/2006/relationships" r:embed="rId1"/>
        <a:stretch>
          <a:fillRect/>
        </a:stretch>
      </xdr:blipFill>
      <xdr:spPr>
        <a:xfrm>
          <a:off x="9719235" y="164353"/>
          <a:ext cx="2037080" cy="5791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7948F-8DBD-4971-AA92-C07B0370F4F6}">
  <sheetPr>
    <pageSetUpPr fitToPage="1"/>
  </sheetPr>
  <dimension ref="A1:IL31"/>
  <sheetViews>
    <sheetView tabSelected="1" zoomScaleNormal="100" zoomScalePageLayoutView="85" workbookViewId="0">
      <selection sqref="A1:XFD1048576"/>
    </sheetView>
  </sheetViews>
  <sheetFormatPr defaultColWidth="9.1796875" defaultRowHeight="12.5"/>
  <cols>
    <col min="1" max="1" width="7.1796875" style="246" customWidth="1"/>
    <col min="2" max="2" width="59.453125" style="246" bestFit="1" customWidth="1"/>
    <col min="3" max="4" width="13.1796875" style="246" customWidth="1"/>
    <col min="5" max="5" width="6.54296875" style="246" customWidth="1"/>
    <col min="6" max="6" width="11.453125" style="246" customWidth="1"/>
    <col min="7" max="8" width="6.54296875" style="246" customWidth="1"/>
    <col min="9" max="9" width="12.81640625" style="246" bestFit="1" customWidth="1"/>
    <col min="10" max="10" width="6.54296875" style="246" customWidth="1"/>
    <col min="11" max="19" width="9.08984375" style="246" customWidth="1"/>
    <col min="20" max="29" width="9" style="246" customWidth="1"/>
    <col min="30" max="16384" width="9.1796875" style="246"/>
  </cols>
  <sheetData>
    <row r="1" spans="1:246" s="245" customFormat="1" ht="20">
      <c r="A1" s="296" t="s">
        <v>0</v>
      </c>
      <c r="B1" s="296"/>
      <c r="C1" s="296"/>
      <c r="D1" s="296"/>
      <c r="S1" s="246"/>
      <c r="T1" s="246"/>
      <c r="U1" s="246"/>
      <c r="Z1" s="246"/>
    </row>
    <row r="2" spans="1:246" s="245" customFormat="1" ht="20">
      <c r="S2" s="246"/>
      <c r="T2" s="246"/>
      <c r="U2" s="246"/>
      <c r="Z2" s="246"/>
    </row>
    <row r="3" spans="1:246" s="245" customFormat="1" ht="20">
      <c r="A3" s="295" t="s">
        <v>1</v>
      </c>
      <c r="B3" s="295"/>
      <c r="C3" s="295"/>
      <c r="D3" s="295"/>
      <c r="E3" s="294"/>
      <c r="F3" s="294"/>
      <c r="G3" s="294"/>
      <c r="H3" s="294"/>
      <c r="I3" s="294"/>
      <c r="J3" s="294"/>
      <c r="K3" s="294"/>
      <c r="Z3" s="246"/>
    </row>
    <row r="4" spans="1:246" s="247" customFormat="1" ht="15.5">
      <c r="A4" s="289"/>
      <c r="B4" s="275"/>
      <c r="C4" s="275"/>
      <c r="D4" s="275"/>
      <c r="S4" s="246"/>
      <c r="T4" s="246"/>
      <c r="U4" s="246"/>
      <c r="Z4" s="246"/>
    </row>
    <row r="5" spans="1:246" s="247" customFormat="1" ht="16" thickBot="1">
      <c r="A5" s="289"/>
      <c r="B5" s="275"/>
      <c r="C5" s="275"/>
      <c r="D5" s="84"/>
      <c r="S5" s="246"/>
      <c r="T5" s="246"/>
      <c r="U5" s="246"/>
      <c r="Z5" s="246"/>
    </row>
    <row r="6" spans="1:246" s="247" customFormat="1" ht="20">
      <c r="A6" s="293" t="s">
        <v>2</v>
      </c>
      <c r="B6" s="292"/>
      <c r="F6" s="84"/>
      <c r="R6" s="246"/>
      <c r="S6" s="246"/>
      <c r="T6" s="246"/>
      <c r="U6" s="246"/>
      <c r="V6" s="246"/>
      <c r="W6" s="246"/>
      <c r="Z6" s="246"/>
    </row>
    <row r="7" spans="1:246" s="247" customFormat="1" ht="20.5" thickBot="1">
      <c r="A7" s="291" t="s">
        <v>3</v>
      </c>
      <c r="B7" s="290"/>
      <c r="R7" s="246"/>
      <c r="S7" s="246"/>
      <c r="T7" s="246"/>
      <c r="U7" s="246"/>
      <c r="V7" s="246"/>
      <c r="W7" s="246"/>
      <c r="Z7" s="246"/>
    </row>
    <row r="8" spans="1:246" s="247" customFormat="1" ht="12.5" customHeight="1">
      <c r="A8" s="1215"/>
      <c r="R8" s="246"/>
      <c r="S8" s="246"/>
      <c r="T8" s="246"/>
      <c r="U8" s="246"/>
      <c r="V8" s="246"/>
      <c r="W8" s="246"/>
      <c r="Z8" s="246"/>
    </row>
    <row r="9" spans="1:246" s="247" customFormat="1" ht="12.5" customHeight="1" thickBot="1">
      <c r="R9" s="246"/>
      <c r="S9" s="246"/>
      <c r="T9" s="246"/>
      <c r="U9" s="246"/>
      <c r="V9" s="246"/>
      <c r="W9" s="246"/>
      <c r="X9" s="246"/>
      <c r="Z9" s="246"/>
      <c r="AA9" s="248"/>
      <c r="AB9" s="248"/>
      <c r="AC9" s="248"/>
      <c r="AD9" s="248"/>
      <c r="AE9" s="248"/>
      <c r="AF9" s="248"/>
      <c r="AG9" s="248"/>
      <c r="AH9" s="248"/>
      <c r="AI9" s="248"/>
      <c r="AJ9" s="248"/>
      <c r="AK9" s="248"/>
      <c r="AL9" s="248"/>
      <c r="AM9" s="248"/>
      <c r="AN9" s="248"/>
      <c r="AO9" s="248"/>
      <c r="AP9" s="248"/>
      <c r="AQ9" s="248"/>
      <c r="AR9" s="248"/>
      <c r="AS9" s="248"/>
      <c r="AT9" s="248"/>
      <c r="AU9" s="248"/>
      <c r="AV9" s="248"/>
      <c r="AW9" s="248"/>
      <c r="AX9" s="248"/>
      <c r="AY9" s="248"/>
      <c r="AZ9" s="248"/>
      <c r="BA9" s="248"/>
      <c r="BB9" s="248"/>
      <c r="BC9" s="248"/>
      <c r="BD9" s="248"/>
      <c r="BE9" s="248"/>
      <c r="BF9" s="248"/>
      <c r="BG9" s="248"/>
      <c r="BH9" s="248"/>
      <c r="BI9" s="248"/>
      <c r="BJ9" s="248"/>
      <c r="BK9" s="248"/>
      <c r="BL9" s="248"/>
      <c r="BM9" s="248"/>
      <c r="BN9" s="248"/>
      <c r="BO9" s="248"/>
      <c r="BP9" s="248"/>
      <c r="BQ9" s="248"/>
      <c r="BR9" s="248"/>
      <c r="BS9" s="248"/>
      <c r="BT9" s="248"/>
      <c r="BU9" s="248"/>
      <c r="BV9" s="248"/>
      <c r="BW9" s="248"/>
      <c r="BX9" s="248"/>
      <c r="BY9" s="248"/>
      <c r="BZ9" s="248"/>
      <c r="CA9" s="248"/>
      <c r="CB9" s="248"/>
      <c r="CC9" s="248"/>
      <c r="CD9" s="248"/>
      <c r="CE9" s="248"/>
      <c r="CF9" s="248"/>
      <c r="CG9" s="248"/>
      <c r="CH9" s="248"/>
      <c r="CI9" s="248"/>
      <c r="CJ9" s="248"/>
      <c r="CK9" s="248"/>
      <c r="CL9" s="248"/>
      <c r="CM9" s="248"/>
      <c r="CN9" s="248"/>
      <c r="CO9" s="248"/>
      <c r="CP9" s="248"/>
      <c r="CQ9" s="248"/>
      <c r="CR9" s="248"/>
      <c r="CS9" s="248"/>
      <c r="CT9" s="248"/>
      <c r="CU9" s="248"/>
      <c r="CV9" s="248"/>
      <c r="CW9" s="248"/>
      <c r="CX9" s="248"/>
      <c r="CY9" s="248"/>
      <c r="CZ9" s="248"/>
      <c r="DA9" s="248"/>
      <c r="DB9" s="248"/>
      <c r="DC9" s="248"/>
      <c r="DD9" s="248"/>
      <c r="DE9" s="248"/>
      <c r="DF9" s="248"/>
      <c r="DG9" s="248"/>
      <c r="DH9" s="248"/>
      <c r="DI9" s="248"/>
      <c r="DJ9" s="248"/>
      <c r="DK9" s="248"/>
      <c r="DL9" s="248"/>
      <c r="DM9" s="248"/>
      <c r="DN9" s="248"/>
      <c r="DO9" s="248"/>
      <c r="DP9" s="248"/>
      <c r="DQ9" s="248"/>
      <c r="DR9" s="248"/>
      <c r="DS9" s="248"/>
      <c r="DT9" s="248"/>
      <c r="DU9" s="248"/>
      <c r="DV9" s="248"/>
      <c r="DW9" s="248"/>
      <c r="DX9" s="248"/>
      <c r="DY9" s="248"/>
      <c r="DZ9" s="248"/>
      <c r="EA9" s="248"/>
      <c r="EB9" s="248"/>
      <c r="EC9" s="248"/>
      <c r="ED9" s="248"/>
      <c r="EE9" s="248"/>
      <c r="EF9" s="248"/>
      <c r="EG9" s="248"/>
      <c r="EH9" s="248"/>
      <c r="EI9" s="248"/>
      <c r="EJ9" s="248"/>
      <c r="EK9" s="248"/>
      <c r="EL9" s="248"/>
      <c r="EM9" s="248"/>
      <c r="EN9" s="248"/>
      <c r="EO9" s="248"/>
      <c r="EP9" s="248"/>
      <c r="EQ9" s="248"/>
      <c r="ER9" s="248"/>
      <c r="ES9" s="248"/>
      <c r="ET9" s="248"/>
      <c r="EU9" s="248"/>
      <c r="EV9" s="248"/>
      <c r="EW9" s="248"/>
      <c r="EX9" s="248"/>
      <c r="EY9" s="248"/>
      <c r="EZ9" s="248"/>
      <c r="FA9" s="248"/>
      <c r="FB9" s="248"/>
      <c r="FC9" s="248"/>
      <c r="FD9" s="248"/>
      <c r="FE9" s="248"/>
      <c r="FF9" s="248"/>
      <c r="FG9" s="248"/>
      <c r="FH9" s="248"/>
      <c r="FI9" s="248"/>
      <c r="FJ9" s="248"/>
      <c r="FK9" s="248"/>
      <c r="FL9" s="248"/>
      <c r="FM9" s="248"/>
      <c r="FN9" s="248"/>
      <c r="FO9" s="248"/>
      <c r="FP9" s="248"/>
      <c r="FQ9" s="248"/>
      <c r="FR9" s="248"/>
      <c r="FS9" s="248"/>
      <c r="FT9" s="248"/>
      <c r="FU9" s="248"/>
      <c r="FV9" s="248"/>
      <c r="FW9" s="248"/>
      <c r="FX9" s="248"/>
      <c r="FY9" s="248"/>
      <c r="FZ9" s="248"/>
      <c r="GA9" s="248"/>
      <c r="GB9" s="248"/>
      <c r="GC9" s="248"/>
      <c r="GD9" s="248"/>
      <c r="GE9" s="248"/>
      <c r="GF9" s="248"/>
      <c r="GG9" s="248"/>
      <c r="GH9" s="248"/>
      <c r="GI9" s="248"/>
      <c r="GJ9" s="248"/>
      <c r="GK9" s="248"/>
      <c r="GL9" s="248"/>
      <c r="GM9" s="248"/>
      <c r="GN9" s="248"/>
      <c r="GO9" s="248"/>
      <c r="GP9" s="248"/>
      <c r="GQ9" s="248"/>
      <c r="GR9" s="248"/>
      <c r="GS9" s="248"/>
      <c r="GT9" s="248"/>
      <c r="GU9" s="248"/>
      <c r="GV9" s="248"/>
      <c r="GW9" s="248"/>
      <c r="GX9" s="248"/>
      <c r="GY9" s="248"/>
      <c r="GZ9" s="248"/>
      <c r="HA9" s="248"/>
      <c r="HB9" s="248"/>
      <c r="HC9" s="248"/>
      <c r="HD9" s="248"/>
      <c r="HE9" s="248"/>
      <c r="HF9" s="248"/>
      <c r="HG9" s="248"/>
      <c r="HH9" s="248"/>
      <c r="HI9" s="248"/>
      <c r="HJ9" s="248"/>
      <c r="HK9" s="248"/>
      <c r="HL9" s="248"/>
      <c r="HM9" s="248"/>
      <c r="HN9" s="248"/>
      <c r="HO9" s="248"/>
      <c r="HP9" s="248"/>
      <c r="HQ9" s="248"/>
      <c r="HR9" s="248"/>
      <c r="HS9" s="248"/>
      <c r="HT9" s="248"/>
      <c r="HU9" s="248"/>
      <c r="HV9" s="248"/>
      <c r="HW9" s="248"/>
      <c r="HX9" s="248"/>
      <c r="HY9" s="248"/>
      <c r="HZ9" s="248"/>
      <c r="IA9" s="248"/>
      <c r="IB9" s="248"/>
      <c r="IC9" s="248"/>
      <c r="ID9" s="248"/>
      <c r="IE9" s="248"/>
      <c r="IF9" s="248"/>
      <c r="IG9" s="248"/>
      <c r="IH9" s="248"/>
      <c r="II9" s="248"/>
      <c r="IJ9" s="248"/>
      <c r="IK9" s="248"/>
      <c r="IL9" s="248"/>
    </row>
    <row r="10" spans="1:246" s="249" customFormat="1" ht="15.75" customHeight="1">
      <c r="A10" s="288" t="s">
        <v>4</v>
      </c>
      <c r="B10" s="287" t="s">
        <v>5</v>
      </c>
      <c r="C10" s="286" t="s">
        <v>6</v>
      </c>
      <c r="D10" s="285" t="s">
        <v>7</v>
      </c>
      <c r="E10" s="246"/>
      <c r="F10" s="1297" t="s">
        <v>8</v>
      </c>
      <c r="G10" s="1298"/>
      <c r="H10" s="247"/>
      <c r="I10" s="1301" t="s">
        <v>9</v>
      </c>
      <c r="J10" s="1302"/>
      <c r="K10" s="247"/>
      <c r="L10" s="247"/>
      <c r="M10" s="247"/>
      <c r="N10" s="247"/>
      <c r="O10" s="247"/>
      <c r="P10" s="246"/>
      <c r="Q10" s="246"/>
      <c r="R10" s="246"/>
      <c r="S10" s="246"/>
      <c r="T10" s="246"/>
      <c r="U10" s="246"/>
      <c r="V10" s="246"/>
      <c r="W10" s="246"/>
      <c r="X10" s="246"/>
    </row>
    <row r="11" spans="1:246" s="249" customFormat="1" ht="15.5">
      <c r="A11" s="284" t="s">
        <v>10</v>
      </c>
      <c r="B11" s="283"/>
      <c r="C11" s="282"/>
      <c r="D11" s="281" t="s">
        <v>11</v>
      </c>
      <c r="E11" s="246"/>
      <c r="F11" s="1299"/>
      <c r="G11" s="1300"/>
      <c r="H11" s="247"/>
      <c r="I11" s="1303"/>
      <c r="J11" s="1304"/>
      <c r="K11" s="247"/>
      <c r="L11" s="247"/>
      <c r="M11" s="247"/>
      <c r="N11" s="247"/>
      <c r="O11" s="247"/>
      <c r="P11" s="246"/>
      <c r="Q11" s="246"/>
      <c r="R11" s="246"/>
      <c r="S11" s="246"/>
      <c r="T11" s="246"/>
      <c r="U11" s="246"/>
      <c r="V11" s="246"/>
      <c r="W11" s="246"/>
      <c r="X11" s="246"/>
    </row>
    <row r="12" spans="1:246" s="247" customFormat="1" ht="22" customHeight="1" thickBot="1">
      <c r="A12" s="279"/>
      <c r="B12" s="278"/>
      <c r="C12" s="277"/>
      <c r="D12" s="276"/>
      <c r="E12" s="246"/>
      <c r="F12" s="53" t="s">
        <v>12</v>
      </c>
      <c r="G12" s="43" t="s">
        <v>13</v>
      </c>
      <c r="I12" s="53" t="s">
        <v>14</v>
      </c>
      <c r="J12" s="43" t="s">
        <v>13</v>
      </c>
      <c r="P12" s="246"/>
      <c r="Q12" s="246"/>
      <c r="R12" s="246"/>
      <c r="S12" s="246"/>
      <c r="T12" s="246"/>
      <c r="U12" s="246"/>
      <c r="V12" s="246"/>
      <c r="W12" s="246"/>
      <c r="X12" s="246"/>
    </row>
    <row r="13" spans="1:246" s="247" customFormat="1" ht="13" thickBot="1">
      <c r="B13" s="274"/>
      <c r="E13" s="246"/>
      <c r="F13" s="246"/>
      <c r="G13" s="246"/>
      <c r="I13" s="246"/>
      <c r="J13" s="246"/>
      <c r="P13" s="246"/>
      <c r="Q13" s="246"/>
      <c r="R13" s="246"/>
      <c r="S13" s="246"/>
      <c r="T13" s="246"/>
      <c r="U13" s="246"/>
      <c r="V13" s="246"/>
      <c r="W13" s="246"/>
      <c r="X13" s="246"/>
    </row>
    <row r="14" spans="1:246" s="247" customFormat="1" ht="13" hidden="1" thickBot="1">
      <c r="B14" s="274"/>
      <c r="E14" s="246"/>
      <c r="F14" s="246"/>
      <c r="G14" s="246"/>
      <c r="I14" s="246"/>
      <c r="J14" s="246"/>
      <c r="P14" s="246"/>
      <c r="Q14" s="246"/>
      <c r="R14" s="246"/>
      <c r="S14" s="246"/>
      <c r="T14" s="246"/>
      <c r="U14" s="246"/>
      <c r="V14" s="246"/>
      <c r="W14" s="246"/>
      <c r="X14" s="246"/>
    </row>
    <row r="15" spans="1:246" s="268" customFormat="1" ht="16" thickBot="1">
      <c r="A15" s="273"/>
      <c r="B15" s="272" t="s">
        <v>15</v>
      </c>
      <c r="C15" s="271"/>
      <c r="D15" s="270"/>
      <c r="E15" s="246"/>
      <c r="F15" s="246"/>
      <c r="G15" s="246"/>
      <c r="H15" s="247"/>
      <c r="I15" s="246"/>
      <c r="J15" s="246"/>
      <c r="K15" s="247"/>
      <c r="L15" s="247"/>
      <c r="M15" s="247"/>
      <c r="N15" s="247"/>
      <c r="O15" s="247"/>
      <c r="P15" s="246"/>
      <c r="R15" s="246"/>
      <c r="S15" s="246"/>
      <c r="T15" s="246"/>
      <c r="U15" s="246"/>
      <c r="V15" s="246"/>
      <c r="W15" s="246"/>
      <c r="X15" s="246"/>
    </row>
    <row r="16" spans="1:246" s="247" customFormat="1" ht="13" customHeight="1">
      <c r="A16" s="1065" t="s">
        <v>16</v>
      </c>
      <c r="B16" s="1066" t="s">
        <v>17</v>
      </c>
      <c r="C16" s="1250" t="s">
        <v>1403</v>
      </c>
      <c r="D16" s="1067" t="s">
        <v>18</v>
      </c>
      <c r="F16" s="481">
        <v>5208010</v>
      </c>
      <c r="G16" s="1216" t="s">
        <v>19</v>
      </c>
      <c r="I16" s="1179">
        <v>5217809</v>
      </c>
      <c r="J16" s="1216" t="s">
        <v>20</v>
      </c>
      <c r="R16" s="246"/>
      <c r="S16" s="246"/>
      <c r="T16" s="246"/>
      <c r="U16" s="246"/>
      <c r="V16" s="246"/>
      <c r="W16" s="246"/>
      <c r="X16" s="246"/>
    </row>
    <row r="17" spans="1:26" s="247" customFormat="1" ht="15.5">
      <c r="A17" s="1068" t="s">
        <v>21</v>
      </c>
      <c r="B17" s="1024" t="s">
        <v>22</v>
      </c>
      <c r="C17" s="1025" t="s">
        <v>23</v>
      </c>
      <c r="D17" s="1069" t="s">
        <v>24</v>
      </c>
      <c r="F17" s="1026">
        <v>0</v>
      </c>
      <c r="G17" s="1217" t="s">
        <v>25</v>
      </c>
      <c r="I17" s="1026" t="s">
        <v>26</v>
      </c>
      <c r="J17" s="1217" t="s">
        <v>27</v>
      </c>
      <c r="R17" s="246"/>
      <c r="S17" s="246"/>
      <c r="T17" s="246"/>
      <c r="U17" s="246"/>
      <c r="V17" s="246"/>
      <c r="W17" s="246"/>
      <c r="X17" s="246"/>
      <c r="Y17" s="268"/>
    </row>
    <row r="18" spans="1:26" s="247" customFormat="1" ht="15.5">
      <c r="A18" s="1068" t="s">
        <v>28</v>
      </c>
      <c r="B18" s="1024" t="s">
        <v>29</v>
      </c>
      <c r="C18" s="1025" t="s">
        <v>30</v>
      </c>
      <c r="D18" s="1069" t="s">
        <v>31</v>
      </c>
      <c r="F18" s="1027">
        <f>F17/(F16*1000)</f>
        <v>0</v>
      </c>
      <c r="G18" s="1217" t="s">
        <v>25</v>
      </c>
      <c r="I18" s="1027" t="e">
        <f>I17/(I16*1000)</f>
        <v>#VALUE!</v>
      </c>
      <c r="J18" s="1217" t="s">
        <v>27</v>
      </c>
      <c r="R18" s="246"/>
      <c r="S18" s="246"/>
      <c r="T18" s="246"/>
      <c r="U18" s="246"/>
      <c r="V18" s="246"/>
      <c r="W18" s="246"/>
      <c r="X18" s="246"/>
      <c r="Y18" s="268"/>
    </row>
    <row r="19" spans="1:26" s="247" customFormat="1" ht="15.5">
      <c r="A19" s="1068" t="s">
        <v>32</v>
      </c>
      <c r="B19" s="1024" t="s">
        <v>33</v>
      </c>
      <c r="C19" s="1025" t="s">
        <v>23</v>
      </c>
      <c r="D19" s="1069" t="s">
        <v>24</v>
      </c>
      <c r="F19" s="1026">
        <v>0</v>
      </c>
      <c r="G19" s="1217" t="s">
        <v>25</v>
      </c>
      <c r="I19" s="1026" t="s">
        <v>26</v>
      </c>
      <c r="J19" s="1217" t="s">
        <v>27</v>
      </c>
      <c r="R19" s="246"/>
      <c r="S19" s="246"/>
      <c r="T19" s="246"/>
      <c r="U19" s="246"/>
      <c r="V19" s="246"/>
      <c r="W19" s="246"/>
      <c r="X19" s="246"/>
      <c r="Y19" s="268"/>
    </row>
    <row r="20" spans="1:26" s="247" customFormat="1" ht="15.5">
      <c r="A20" s="1068" t="s">
        <v>34</v>
      </c>
      <c r="B20" s="1024" t="s">
        <v>35</v>
      </c>
      <c r="C20" s="1025" t="s">
        <v>30</v>
      </c>
      <c r="D20" s="1069" t="s">
        <v>31</v>
      </c>
      <c r="F20" s="1027">
        <f>F19/(F16*1000)</f>
        <v>0</v>
      </c>
      <c r="G20" s="1217" t="s">
        <v>25</v>
      </c>
      <c r="I20" s="1027" t="e">
        <f>I19/(I16*1000)</f>
        <v>#VALUE!</v>
      </c>
      <c r="J20" s="1217" t="s">
        <v>27</v>
      </c>
      <c r="R20" s="246"/>
      <c r="S20" s="246"/>
      <c r="T20" s="246"/>
      <c r="U20" s="246"/>
      <c r="V20" s="246"/>
      <c r="W20" s="246"/>
      <c r="X20" s="246"/>
      <c r="Y20" s="268"/>
    </row>
    <row r="21" spans="1:26" s="247" customFormat="1" ht="15.5">
      <c r="A21" s="1068" t="s">
        <v>36</v>
      </c>
      <c r="B21" s="1024" t="s">
        <v>37</v>
      </c>
      <c r="C21" s="1025" t="s">
        <v>23</v>
      </c>
      <c r="D21" s="1069" t="s">
        <v>24</v>
      </c>
      <c r="E21" s="269"/>
      <c r="F21" s="1026">
        <v>4</v>
      </c>
      <c r="G21" s="1217" t="s">
        <v>25</v>
      </c>
      <c r="I21" s="1026" t="s">
        <v>26</v>
      </c>
      <c r="J21" s="1217" t="s">
        <v>27</v>
      </c>
      <c r="P21" s="269"/>
      <c r="Q21" s="269"/>
      <c r="R21" s="246"/>
      <c r="S21" s="246"/>
      <c r="T21" s="246"/>
      <c r="U21" s="246"/>
      <c r="V21" s="246"/>
      <c r="W21" s="246"/>
      <c r="X21" s="268"/>
      <c r="Y21" s="268"/>
      <c r="Z21" s="246"/>
    </row>
    <row r="22" spans="1:26" s="247" customFormat="1" ht="15.5">
      <c r="A22" s="1068" t="s">
        <v>38</v>
      </c>
      <c r="B22" s="1024" t="s">
        <v>39</v>
      </c>
      <c r="C22" s="1025" t="s">
        <v>23</v>
      </c>
      <c r="D22" s="1069" t="s">
        <v>24</v>
      </c>
      <c r="E22" s="269"/>
      <c r="F22" s="1026">
        <v>116</v>
      </c>
      <c r="G22" s="1217" t="s">
        <v>40</v>
      </c>
      <c r="H22" s="269"/>
      <c r="I22" s="1026" t="s">
        <v>26</v>
      </c>
      <c r="J22" s="1217" t="s">
        <v>27</v>
      </c>
      <c r="K22" s="269"/>
      <c r="L22" s="269"/>
      <c r="M22" s="269"/>
      <c r="N22" s="269"/>
      <c r="O22" s="269"/>
      <c r="P22" s="269"/>
      <c r="Q22" s="269"/>
      <c r="R22" s="246"/>
      <c r="S22" s="246"/>
      <c r="T22" s="246"/>
      <c r="U22" s="246"/>
      <c r="V22" s="246"/>
      <c r="W22" s="246"/>
      <c r="X22" s="268"/>
      <c r="Y22" s="268"/>
      <c r="Z22" s="246"/>
    </row>
    <row r="23" spans="1:26" s="247" customFormat="1" ht="14.5" customHeight="1" thickBot="1">
      <c r="A23" s="1070" t="s">
        <v>41</v>
      </c>
      <c r="B23" s="1071" t="s">
        <v>42</v>
      </c>
      <c r="C23" s="1072" t="s">
        <v>23</v>
      </c>
      <c r="D23" s="1073" t="s">
        <v>24</v>
      </c>
      <c r="E23" s="246"/>
      <c r="F23" s="1028">
        <v>73</v>
      </c>
      <c r="G23" s="1218" t="s">
        <v>40</v>
      </c>
      <c r="H23" s="246"/>
      <c r="I23" s="1028" t="s">
        <v>26</v>
      </c>
      <c r="J23" s="1218" t="s">
        <v>27</v>
      </c>
      <c r="K23" s="246"/>
      <c r="L23" s="246"/>
      <c r="M23" s="246"/>
      <c r="N23" s="246"/>
      <c r="O23" s="246"/>
      <c r="P23" s="246"/>
      <c r="Q23" s="246"/>
      <c r="R23" s="246"/>
      <c r="S23" s="246"/>
      <c r="T23" s="246"/>
      <c r="U23" s="246"/>
      <c r="V23" s="246"/>
      <c r="W23" s="246"/>
      <c r="Z23" s="246"/>
    </row>
    <row r="24" spans="1:26" s="247" customFormat="1">
      <c r="H24" s="263"/>
      <c r="I24" s="263"/>
      <c r="J24" s="263"/>
      <c r="K24" s="263"/>
      <c r="L24" s="263"/>
      <c r="M24" s="263"/>
      <c r="N24" s="263"/>
      <c r="O24" s="263"/>
      <c r="P24" s="263"/>
      <c r="Q24" s="263"/>
      <c r="R24" s="246"/>
      <c r="S24" s="246"/>
      <c r="T24" s="246"/>
      <c r="U24" s="246"/>
      <c r="V24" s="246"/>
      <c r="W24" s="246"/>
      <c r="Z24" s="246"/>
    </row>
    <row r="25" spans="1:26" s="247" customFormat="1">
      <c r="H25" s="263"/>
      <c r="I25" s="263"/>
      <c r="J25" s="263"/>
      <c r="K25" s="263"/>
      <c r="L25" s="263"/>
      <c r="M25" s="263"/>
      <c r="N25" s="263"/>
      <c r="O25" s="263"/>
      <c r="P25" s="263"/>
      <c r="Q25" s="263"/>
      <c r="R25" s="246"/>
      <c r="S25" s="246"/>
      <c r="T25" s="246"/>
      <c r="U25" s="246"/>
      <c r="V25" s="246"/>
      <c r="W25" s="246"/>
      <c r="Z25" s="246"/>
    </row>
    <row r="26" spans="1:26" s="247" customFormat="1" ht="13" thickBot="1">
      <c r="H26" s="263"/>
      <c r="I26" s="263"/>
      <c r="J26" s="263"/>
      <c r="K26" s="263"/>
      <c r="L26" s="263"/>
      <c r="M26" s="263"/>
      <c r="N26" s="263"/>
      <c r="O26" s="263"/>
      <c r="P26" s="263"/>
      <c r="Q26" s="263"/>
      <c r="R26" s="246"/>
      <c r="S26" s="246"/>
      <c r="T26" s="246"/>
      <c r="U26" s="246"/>
      <c r="V26" s="246"/>
      <c r="W26" s="246"/>
      <c r="Z26" s="246"/>
    </row>
    <row r="27" spans="1:26" s="247" customFormat="1">
      <c r="A27" s="1178" t="s">
        <v>43</v>
      </c>
      <c r="B27" s="251"/>
      <c r="C27" s="251"/>
      <c r="D27" s="251"/>
      <c r="E27" s="267"/>
      <c r="F27" s="267"/>
      <c r="G27" s="266"/>
      <c r="H27" s="263"/>
      <c r="I27" s="263"/>
      <c r="J27" s="263"/>
      <c r="K27" s="263"/>
      <c r="L27" s="263"/>
      <c r="M27" s="263"/>
      <c r="N27" s="263"/>
      <c r="O27" s="263"/>
      <c r="P27" s="263"/>
      <c r="Q27" s="263"/>
      <c r="R27" s="246"/>
      <c r="S27" s="246"/>
      <c r="T27" s="246"/>
      <c r="U27" s="246"/>
      <c r="V27" s="246"/>
      <c r="W27" s="246"/>
      <c r="Z27" s="246"/>
    </row>
    <row r="28" spans="1:26" s="247" customFormat="1">
      <c r="A28" s="1029"/>
      <c r="B28" s="1186"/>
      <c r="C28" s="1186"/>
      <c r="D28" s="1187"/>
      <c r="E28" s="1187"/>
      <c r="F28" s="1187"/>
      <c r="G28" s="262"/>
      <c r="H28" s="263"/>
      <c r="I28" s="263"/>
      <c r="J28" s="263"/>
      <c r="K28" s="263"/>
      <c r="L28" s="263"/>
      <c r="M28" s="263"/>
      <c r="N28" s="263"/>
      <c r="O28" s="263"/>
      <c r="P28" s="263"/>
      <c r="Q28" s="263"/>
      <c r="R28" s="246"/>
      <c r="S28" s="246"/>
      <c r="T28" s="246"/>
      <c r="U28" s="246"/>
      <c r="V28" s="246"/>
      <c r="W28" s="246"/>
      <c r="Z28" s="246"/>
    </row>
    <row r="29" spans="1:26" s="247" customFormat="1">
      <c r="A29" s="265" t="s">
        <v>44</v>
      </c>
      <c r="B29" s="1186"/>
      <c r="C29" s="1186"/>
      <c r="D29" s="1186"/>
      <c r="E29" s="1187"/>
      <c r="F29" s="1187"/>
      <c r="G29" s="262"/>
      <c r="H29" s="246"/>
      <c r="I29" s="246"/>
      <c r="J29" s="246"/>
      <c r="K29" s="246"/>
      <c r="L29" s="246"/>
      <c r="M29" s="246"/>
      <c r="N29" s="246"/>
      <c r="O29" s="246"/>
      <c r="P29" s="246"/>
      <c r="Q29" s="246"/>
      <c r="R29" s="246"/>
      <c r="S29" s="246"/>
      <c r="T29" s="246"/>
      <c r="U29" s="246"/>
      <c r="V29" s="246"/>
      <c r="W29" s="246"/>
      <c r="Z29" s="246"/>
    </row>
    <row r="30" spans="1:26">
      <c r="A30" s="1029"/>
      <c r="B30" s="1186"/>
      <c r="C30" s="1186"/>
      <c r="D30" s="1187"/>
      <c r="E30" s="1187"/>
      <c r="F30" s="1187"/>
      <c r="G30" s="262"/>
    </row>
    <row r="31" spans="1:26" ht="13" thickBot="1">
      <c r="A31" s="252" t="s">
        <v>961</v>
      </c>
      <c r="B31" s="253"/>
      <c r="C31" s="253" t="s">
        <v>956</v>
      </c>
      <c r="D31" s="253"/>
      <c r="E31" s="261"/>
      <c r="F31" s="261"/>
      <c r="G31" s="260"/>
    </row>
  </sheetData>
  <mergeCells count="2">
    <mergeCell ref="F10:G11"/>
    <mergeCell ref="I10:J11"/>
  </mergeCells>
  <phoneticPr fontId="26" type="noConversion"/>
  <pageMargins left="0.74803149606299213" right="0.74803149606299213" top="0.98425196850393704" bottom="0.98425196850393704" header="0.51181102362204722" footer="0.51181102362204722"/>
  <pageSetup paperSize="8" orientation="landscape" r:id="rId1"/>
  <headerFooter alignWithMargins="0">
    <oddFooter>&amp;R&amp;"CG Omega,Regular" Date: Feb 2010
Revision 13.0&amp;L&amp;"Calibri"&amp;11&amp;K000000&amp;"CG Omega,Regular"Table 1 of 10_x000D_&amp;1#&amp;"Arial"&amp;11&amp;K000000SW Private Commercial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9BDA8-116C-4A6D-8939-360BC17634AE}">
  <sheetPr>
    <pageSetUpPr fitToPage="1"/>
  </sheetPr>
  <dimension ref="A1:HR40"/>
  <sheetViews>
    <sheetView zoomScaleNormal="100" workbookViewId="0">
      <selection sqref="A1:XFD1048576"/>
    </sheetView>
  </sheetViews>
  <sheetFormatPr defaultColWidth="9.1796875" defaultRowHeight="12.5"/>
  <cols>
    <col min="1" max="1" width="7.1796875" customWidth="1"/>
    <col min="2" max="2" width="81.1796875" bestFit="1" customWidth="1"/>
    <col min="3" max="3" width="13" customWidth="1"/>
    <col min="4" max="4" width="9.1796875" customWidth="1"/>
    <col min="5" max="5" width="4.26953125" style="210" customWidth="1"/>
    <col min="6" max="6" width="13.1796875" customWidth="1"/>
    <col min="7" max="7" width="5.1796875" customWidth="1"/>
    <col min="8" max="8" width="7.26953125" customWidth="1"/>
    <col min="9" max="9" width="15" customWidth="1"/>
    <col min="10" max="10" width="4" customWidth="1"/>
    <col min="11" max="12" width="9.1796875" customWidth="1"/>
    <col min="253" max="253" width="7.1796875" customWidth="1"/>
    <col min="254" max="254" width="81.1796875" bestFit="1" customWidth="1"/>
    <col min="255" max="256" width="13" customWidth="1"/>
    <col min="257" max="257" width="7.54296875" customWidth="1"/>
    <col min="258" max="258" width="7" customWidth="1"/>
    <col min="259" max="259" width="1.81640625" customWidth="1"/>
    <col min="260" max="260" width="10.54296875" customWidth="1"/>
    <col min="261" max="261" width="7.1796875" customWidth="1"/>
    <col min="263" max="263" width="40" customWidth="1"/>
    <col min="267" max="267" width="15.81640625" customWidth="1"/>
    <col min="509" max="509" width="7.1796875" customWidth="1"/>
    <col min="510" max="510" width="81.1796875" bestFit="1" customWidth="1"/>
    <col min="511" max="512" width="13" customWidth="1"/>
    <col min="513" max="513" width="7.54296875" customWidth="1"/>
    <col min="514" max="514" width="7" customWidth="1"/>
    <col min="515" max="515" width="1.81640625" customWidth="1"/>
    <col min="516" max="516" width="10.54296875" customWidth="1"/>
    <col min="517" max="517" width="7.1796875" customWidth="1"/>
    <col min="519" max="519" width="40" customWidth="1"/>
    <col min="523" max="523" width="15.81640625" customWidth="1"/>
    <col min="765" max="765" width="7.1796875" customWidth="1"/>
    <col min="766" max="766" width="81.1796875" bestFit="1" customWidth="1"/>
    <col min="767" max="768" width="13" customWidth="1"/>
    <col min="769" max="769" width="7.54296875" customWidth="1"/>
    <col min="770" max="770" width="7" customWidth="1"/>
    <col min="771" max="771" width="1.81640625" customWidth="1"/>
    <col min="772" max="772" width="10.54296875" customWidth="1"/>
    <col min="773" max="773" width="7.1796875" customWidth="1"/>
    <col min="775" max="775" width="40" customWidth="1"/>
    <col min="779" max="779" width="15.81640625" customWidth="1"/>
    <col min="1021" max="1021" width="7.1796875" customWidth="1"/>
    <col min="1022" max="1022" width="81.1796875" bestFit="1" customWidth="1"/>
    <col min="1023" max="1024" width="13" customWidth="1"/>
    <col min="1025" max="1025" width="7.54296875" customWidth="1"/>
    <col min="1026" max="1026" width="7" customWidth="1"/>
    <col min="1027" max="1027" width="1.81640625" customWidth="1"/>
    <col min="1028" max="1028" width="10.54296875" customWidth="1"/>
    <col min="1029" max="1029" width="7.1796875" customWidth="1"/>
    <col min="1031" max="1031" width="40" customWidth="1"/>
    <col min="1035" max="1035" width="15.81640625" customWidth="1"/>
    <col min="1277" max="1277" width="7.1796875" customWidth="1"/>
    <col min="1278" max="1278" width="81.1796875" bestFit="1" customWidth="1"/>
    <col min="1279" max="1280" width="13" customWidth="1"/>
    <col min="1281" max="1281" width="7.54296875" customWidth="1"/>
    <col min="1282" max="1282" width="7" customWidth="1"/>
    <col min="1283" max="1283" width="1.81640625" customWidth="1"/>
    <col min="1284" max="1284" width="10.54296875" customWidth="1"/>
    <col min="1285" max="1285" width="7.1796875" customWidth="1"/>
    <col min="1287" max="1287" width="40" customWidth="1"/>
    <col min="1291" max="1291" width="15.81640625" customWidth="1"/>
    <col min="1533" max="1533" width="7.1796875" customWidth="1"/>
    <col min="1534" max="1534" width="81.1796875" bestFit="1" customWidth="1"/>
    <col min="1535" max="1536" width="13" customWidth="1"/>
    <col min="1537" max="1537" width="7.54296875" customWidth="1"/>
    <col min="1538" max="1538" width="7" customWidth="1"/>
    <col min="1539" max="1539" width="1.81640625" customWidth="1"/>
    <col min="1540" max="1540" width="10.54296875" customWidth="1"/>
    <col min="1541" max="1541" width="7.1796875" customWidth="1"/>
    <col min="1543" max="1543" width="40" customWidth="1"/>
    <col min="1547" max="1547" width="15.81640625" customWidth="1"/>
    <col min="1789" max="1789" width="7.1796875" customWidth="1"/>
    <col min="1790" max="1790" width="81.1796875" bestFit="1" customWidth="1"/>
    <col min="1791" max="1792" width="13" customWidth="1"/>
    <col min="1793" max="1793" width="7.54296875" customWidth="1"/>
    <col min="1794" max="1794" width="7" customWidth="1"/>
    <col min="1795" max="1795" width="1.81640625" customWidth="1"/>
    <col min="1796" max="1796" width="10.54296875" customWidth="1"/>
    <col min="1797" max="1797" width="7.1796875" customWidth="1"/>
    <col min="1799" max="1799" width="40" customWidth="1"/>
    <col min="1803" max="1803" width="15.81640625" customWidth="1"/>
    <col min="2045" max="2045" width="7.1796875" customWidth="1"/>
    <col min="2046" max="2046" width="81.1796875" bestFit="1" customWidth="1"/>
    <col min="2047" max="2048" width="13" customWidth="1"/>
    <col min="2049" max="2049" width="7.54296875" customWidth="1"/>
    <col min="2050" max="2050" width="7" customWidth="1"/>
    <col min="2051" max="2051" width="1.81640625" customWidth="1"/>
    <col min="2052" max="2052" width="10.54296875" customWidth="1"/>
    <col min="2053" max="2053" width="7.1796875" customWidth="1"/>
    <col min="2055" max="2055" width="40" customWidth="1"/>
    <col min="2059" max="2059" width="15.81640625" customWidth="1"/>
    <col min="2301" max="2301" width="7.1796875" customWidth="1"/>
    <col min="2302" max="2302" width="81.1796875" bestFit="1" customWidth="1"/>
    <col min="2303" max="2304" width="13" customWidth="1"/>
    <col min="2305" max="2305" width="7.54296875" customWidth="1"/>
    <col min="2306" max="2306" width="7" customWidth="1"/>
    <col min="2307" max="2307" width="1.81640625" customWidth="1"/>
    <col min="2308" max="2308" width="10.54296875" customWidth="1"/>
    <col min="2309" max="2309" width="7.1796875" customWidth="1"/>
    <col min="2311" max="2311" width="40" customWidth="1"/>
    <col min="2315" max="2315" width="15.81640625" customWidth="1"/>
    <col min="2557" max="2557" width="7.1796875" customWidth="1"/>
    <col min="2558" max="2558" width="81.1796875" bestFit="1" customWidth="1"/>
    <col min="2559" max="2560" width="13" customWidth="1"/>
    <col min="2561" max="2561" width="7.54296875" customWidth="1"/>
    <col min="2562" max="2562" width="7" customWidth="1"/>
    <col min="2563" max="2563" width="1.81640625" customWidth="1"/>
    <col min="2564" max="2564" width="10.54296875" customWidth="1"/>
    <col min="2565" max="2565" width="7.1796875" customWidth="1"/>
    <col min="2567" max="2567" width="40" customWidth="1"/>
    <col min="2571" max="2571" width="15.81640625" customWidth="1"/>
    <col min="2813" max="2813" width="7.1796875" customWidth="1"/>
    <col min="2814" max="2814" width="81.1796875" bestFit="1" customWidth="1"/>
    <col min="2815" max="2816" width="13" customWidth="1"/>
    <col min="2817" max="2817" width="7.54296875" customWidth="1"/>
    <col min="2818" max="2818" width="7" customWidth="1"/>
    <col min="2819" max="2819" width="1.81640625" customWidth="1"/>
    <col min="2820" max="2820" width="10.54296875" customWidth="1"/>
    <col min="2821" max="2821" width="7.1796875" customWidth="1"/>
    <col min="2823" max="2823" width="40" customWidth="1"/>
    <col min="2827" max="2827" width="15.81640625" customWidth="1"/>
    <col min="3069" max="3069" width="7.1796875" customWidth="1"/>
    <col min="3070" max="3070" width="81.1796875" bestFit="1" customWidth="1"/>
    <col min="3071" max="3072" width="13" customWidth="1"/>
    <col min="3073" max="3073" width="7.54296875" customWidth="1"/>
    <col min="3074" max="3074" width="7" customWidth="1"/>
    <col min="3075" max="3075" width="1.81640625" customWidth="1"/>
    <col min="3076" max="3076" width="10.54296875" customWidth="1"/>
    <col min="3077" max="3077" width="7.1796875" customWidth="1"/>
    <col min="3079" max="3079" width="40" customWidth="1"/>
    <col min="3083" max="3083" width="15.81640625" customWidth="1"/>
    <col min="3325" max="3325" width="7.1796875" customWidth="1"/>
    <col min="3326" max="3326" width="81.1796875" bestFit="1" customWidth="1"/>
    <col min="3327" max="3328" width="13" customWidth="1"/>
    <col min="3329" max="3329" width="7.54296875" customWidth="1"/>
    <col min="3330" max="3330" width="7" customWidth="1"/>
    <col min="3331" max="3331" width="1.81640625" customWidth="1"/>
    <col min="3332" max="3332" width="10.54296875" customWidth="1"/>
    <col min="3333" max="3333" width="7.1796875" customWidth="1"/>
    <col min="3335" max="3335" width="40" customWidth="1"/>
    <col min="3339" max="3339" width="15.81640625" customWidth="1"/>
    <col min="3581" max="3581" width="7.1796875" customWidth="1"/>
    <col min="3582" max="3582" width="81.1796875" bestFit="1" customWidth="1"/>
    <col min="3583" max="3584" width="13" customWidth="1"/>
    <col min="3585" max="3585" width="7.54296875" customWidth="1"/>
    <col min="3586" max="3586" width="7" customWidth="1"/>
    <col min="3587" max="3587" width="1.81640625" customWidth="1"/>
    <col min="3588" max="3588" width="10.54296875" customWidth="1"/>
    <col min="3589" max="3589" width="7.1796875" customWidth="1"/>
    <col min="3591" max="3591" width="40" customWidth="1"/>
    <col min="3595" max="3595" width="15.81640625" customWidth="1"/>
    <col min="3837" max="3837" width="7.1796875" customWidth="1"/>
    <col min="3838" max="3838" width="81.1796875" bestFit="1" customWidth="1"/>
    <col min="3839" max="3840" width="13" customWidth="1"/>
    <col min="3841" max="3841" width="7.54296875" customWidth="1"/>
    <col min="3842" max="3842" width="7" customWidth="1"/>
    <col min="3843" max="3843" width="1.81640625" customWidth="1"/>
    <col min="3844" max="3844" width="10.54296875" customWidth="1"/>
    <col min="3845" max="3845" width="7.1796875" customWidth="1"/>
    <col min="3847" max="3847" width="40" customWidth="1"/>
    <col min="3851" max="3851" width="15.81640625" customWidth="1"/>
    <col min="4093" max="4093" width="7.1796875" customWidth="1"/>
    <col min="4094" max="4094" width="81.1796875" bestFit="1" customWidth="1"/>
    <col min="4095" max="4096" width="13" customWidth="1"/>
    <col min="4097" max="4097" width="7.54296875" customWidth="1"/>
    <col min="4098" max="4098" width="7" customWidth="1"/>
    <col min="4099" max="4099" width="1.81640625" customWidth="1"/>
    <col min="4100" max="4100" width="10.54296875" customWidth="1"/>
    <col min="4101" max="4101" width="7.1796875" customWidth="1"/>
    <col min="4103" max="4103" width="40" customWidth="1"/>
    <col min="4107" max="4107" width="15.81640625" customWidth="1"/>
    <col min="4349" max="4349" width="7.1796875" customWidth="1"/>
    <col min="4350" max="4350" width="81.1796875" bestFit="1" customWidth="1"/>
    <col min="4351" max="4352" width="13" customWidth="1"/>
    <col min="4353" max="4353" width="7.54296875" customWidth="1"/>
    <col min="4354" max="4354" width="7" customWidth="1"/>
    <col min="4355" max="4355" width="1.81640625" customWidth="1"/>
    <col min="4356" max="4356" width="10.54296875" customWidth="1"/>
    <col min="4357" max="4357" width="7.1796875" customWidth="1"/>
    <col min="4359" max="4359" width="40" customWidth="1"/>
    <col min="4363" max="4363" width="15.81640625" customWidth="1"/>
    <col min="4605" max="4605" width="7.1796875" customWidth="1"/>
    <col min="4606" max="4606" width="81.1796875" bestFit="1" customWidth="1"/>
    <col min="4607" max="4608" width="13" customWidth="1"/>
    <col min="4609" max="4609" width="7.54296875" customWidth="1"/>
    <col min="4610" max="4610" width="7" customWidth="1"/>
    <col min="4611" max="4611" width="1.81640625" customWidth="1"/>
    <col min="4612" max="4612" width="10.54296875" customWidth="1"/>
    <col min="4613" max="4613" width="7.1796875" customWidth="1"/>
    <col min="4615" max="4615" width="40" customWidth="1"/>
    <col min="4619" max="4619" width="15.81640625" customWidth="1"/>
    <col min="4861" max="4861" width="7.1796875" customWidth="1"/>
    <col min="4862" max="4862" width="81.1796875" bestFit="1" customWidth="1"/>
    <col min="4863" max="4864" width="13" customWidth="1"/>
    <col min="4865" max="4865" width="7.54296875" customWidth="1"/>
    <col min="4866" max="4866" width="7" customWidth="1"/>
    <col min="4867" max="4867" width="1.81640625" customWidth="1"/>
    <col min="4868" max="4868" width="10.54296875" customWidth="1"/>
    <col min="4869" max="4869" width="7.1796875" customWidth="1"/>
    <col min="4871" max="4871" width="40" customWidth="1"/>
    <col min="4875" max="4875" width="15.81640625" customWidth="1"/>
    <col min="5117" max="5117" width="7.1796875" customWidth="1"/>
    <col min="5118" max="5118" width="81.1796875" bestFit="1" customWidth="1"/>
    <col min="5119" max="5120" width="13" customWidth="1"/>
    <col min="5121" max="5121" width="7.54296875" customWidth="1"/>
    <col min="5122" max="5122" width="7" customWidth="1"/>
    <col min="5123" max="5123" width="1.81640625" customWidth="1"/>
    <col min="5124" max="5124" width="10.54296875" customWidth="1"/>
    <col min="5125" max="5125" width="7.1796875" customWidth="1"/>
    <col min="5127" max="5127" width="40" customWidth="1"/>
    <col min="5131" max="5131" width="15.81640625" customWidth="1"/>
    <col min="5373" max="5373" width="7.1796875" customWidth="1"/>
    <col min="5374" max="5374" width="81.1796875" bestFit="1" customWidth="1"/>
    <col min="5375" max="5376" width="13" customWidth="1"/>
    <col min="5377" max="5377" width="7.54296875" customWidth="1"/>
    <col min="5378" max="5378" width="7" customWidth="1"/>
    <col min="5379" max="5379" width="1.81640625" customWidth="1"/>
    <col min="5380" max="5380" width="10.54296875" customWidth="1"/>
    <col min="5381" max="5381" width="7.1796875" customWidth="1"/>
    <col min="5383" max="5383" width="40" customWidth="1"/>
    <col min="5387" max="5387" width="15.81640625" customWidth="1"/>
    <col min="5629" max="5629" width="7.1796875" customWidth="1"/>
    <col min="5630" max="5630" width="81.1796875" bestFit="1" customWidth="1"/>
    <col min="5631" max="5632" width="13" customWidth="1"/>
    <col min="5633" max="5633" width="7.54296875" customWidth="1"/>
    <col min="5634" max="5634" width="7" customWidth="1"/>
    <col min="5635" max="5635" width="1.81640625" customWidth="1"/>
    <col min="5636" max="5636" width="10.54296875" customWidth="1"/>
    <col min="5637" max="5637" width="7.1796875" customWidth="1"/>
    <col min="5639" max="5639" width="40" customWidth="1"/>
    <col min="5643" max="5643" width="15.81640625" customWidth="1"/>
    <col min="5885" max="5885" width="7.1796875" customWidth="1"/>
    <col min="5886" max="5886" width="81.1796875" bestFit="1" customWidth="1"/>
    <col min="5887" max="5888" width="13" customWidth="1"/>
    <col min="5889" max="5889" width="7.54296875" customWidth="1"/>
    <col min="5890" max="5890" width="7" customWidth="1"/>
    <col min="5891" max="5891" width="1.81640625" customWidth="1"/>
    <col min="5892" max="5892" width="10.54296875" customWidth="1"/>
    <col min="5893" max="5893" width="7.1796875" customWidth="1"/>
    <col min="5895" max="5895" width="40" customWidth="1"/>
    <col min="5899" max="5899" width="15.81640625" customWidth="1"/>
    <col min="6141" max="6141" width="7.1796875" customWidth="1"/>
    <col min="6142" max="6142" width="81.1796875" bestFit="1" customWidth="1"/>
    <col min="6143" max="6144" width="13" customWidth="1"/>
    <col min="6145" max="6145" width="7.54296875" customWidth="1"/>
    <col min="6146" max="6146" width="7" customWidth="1"/>
    <col min="6147" max="6147" width="1.81640625" customWidth="1"/>
    <col min="6148" max="6148" width="10.54296875" customWidth="1"/>
    <col min="6149" max="6149" width="7.1796875" customWidth="1"/>
    <col min="6151" max="6151" width="40" customWidth="1"/>
    <col min="6155" max="6155" width="15.81640625" customWidth="1"/>
    <col min="6397" max="6397" width="7.1796875" customWidth="1"/>
    <col min="6398" max="6398" width="81.1796875" bestFit="1" customWidth="1"/>
    <col min="6399" max="6400" width="13" customWidth="1"/>
    <col min="6401" max="6401" width="7.54296875" customWidth="1"/>
    <col min="6402" max="6402" width="7" customWidth="1"/>
    <col min="6403" max="6403" width="1.81640625" customWidth="1"/>
    <col min="6404" max="6404" width="10.54296875" customWidth="1"/>
    <col min="6405" max="6405" width="7.1796875" customWidth="1"/>
    <col min="6407" max="6407" width="40" customWidth="1"/>
    <col min="6411" max="6411" width="15.81640625" customWidth="1"/>
    <col min="6653" max="6653" width="7.1796875" customWidth="1"/>
    <col min="6654" max="6654" width="81.1796875" bestFit="1" customWidth="1"/>
    <col min="6655" max="6656" width="13" customWidth="1"/>
    <col min="6657" max="6657" width="7.54296875" customWidth="1"/>
    <col min="6658" max="6658" width="7" customWidth="1"/>
    <col min="6659" max="6659" width="1.81640625" customWidth="1"/>
    <col min="6660" max="6660" width="10.54296875" customWidth="1"/>
    <col min="6661" max="6661" width="7.1796875" customWidth="1"/>
    <col min="6663" max="6663" width="40" customWidth="1"/>
    <col min="6667" max="6667" width="15.81640625" customWidth="1"/>
    <col min="6909" max="6909" width="7.1796875" customWidth="1"/>
    <col min="6910" max="6910" width="81.1796875" bestFit="1" customWidth="1"/>
    <col min="6911" max="6912" width="13" customWidth="1"/>
    <col min="6913" max="6913" width="7.54296875" customWidth="1"/>
    <col min="6914" max="6914" width="7" customWidth="1"/>
    <col min="6915" max="6915" width="1.81640625" customWidth="1"/>
    <col min="6916" max="6916" width="10.54296875" customWidth="1"/>
    <col min="6917" max="6917" width="7.1796875" customWidth="1"/>
    <col min="6919" max="6919" width="40" customWidth="1"/>
    <col min="6923" max="6923" width="15.81640625" customWidth="1"/>
    <col min="7165" max="7165" width="7.1796875" customWidth="1"/>
    <col min="7166" max="7166" width="81.1796875" bestFit="1" customWidth="1"/>
    <col min="7167" max="7168" width="13" customWidth="1"/>
    <col min="7169" max="7169" width="7.54296875" customWidth="1"/>
    <col min="7170" max="7170" width="7" customWidth="1"/>
    <col min="7171" max="7171" width="1.81640625" customWidth="1"/>
    <col min="7172" max="7172" width="10.54296875" customWidth="1"/>
    <col min="7173" max="7173" width="7.1796875" customWidth="1"/>
    <col min="7175" max="7175" width="40" customWidth="1"/>
    <col min="7179" max="7179" width="15.81640625" customWidth="1"/>
    <col min="7421" max="7421" width="7.1796875" customWidth="1"/>
    <col min="7422" max="7422" width="81.1796875" bestFit="1" customWidth="1"/>
    <col min="7423" max="7424" width="13" customWidth="1"/>
    <col min="7425" max="7425" width="7.54296875" customWidth="1"/>
    <col min="7426" max="7426" width="7" customWidth="1"/>
    <col min="7427" max="7427" width="1.81640625" customWidth="1"/>
    <col min="7428" max="7428" width="10.54296875" customWidth="1"/>
    <col min="7429" max="7429" width="7.1796875" customWidth="1"/>
    <col min="7431" max="7431" width="40" customWidth="1"/>
    <col min="7435" max="7435" width="15.81640625" customWidth="1"/>
    <col min="7677" max="7677" width="7.1796875" customWidth="1"/>
    <col min="7678" max="7678" width="81.1796875" bestFit="1" customWidth="1"/>
    <col min="7679" max="7680" width="13" customWidth="1"/>
    <col min="7681" max="7681" width="7.54296875" customWidth="1"/>
    <col min="7682" max="7682" width="7" customWidth="1"/>
    <col min="7683" max="7683" width="1.81640625" customWidth="1"/>
    <col min="7684" max="7684" width="10.54296875" customWidth="1"/>
    <col min="7685" max="7685" width="7.1796875" customWidth="1"/>
    <col min="7687" max="7687" width="40" customWidth="1"/>
    <col min="7691" max="7691" width="15.81640625" customWidth="1"/>
    <col min="7933" max="7933" width="7.1796875" customWidth="1"/>
    <col min="7934" max="7934" width="81.1796875" bestFit="1" customWidth="1"/>
    <col min="7935" max="7936" width="13" customWidth="1"/>
    <col min="7937" max="7937" width="7.54296875" customWidth="1"/>
    <col min="7938" max="7938" width="7" customWidth="1"/>
    <col min="7939" max="7939" width="1.81640625" customWidth="1"/>
    <col min="7940" max="7940" width="10.54296875" customWidth="1"/>
    <col min="7941" max="7941" width="7.1796875" customWidth="1"/>
    <col min="7943" max="7943" width="40" customWidth="1"/>
    <col min="7947" max="7947" width="15.81640625" customWidth="1"/>
    <col min="8189" max="8189" width="7.1796875" customWidth="1"/>
    <col min="8190" max="8190" width="81.1796875" bestFit="1" customWidth="1"/>
    <col min="8191" max="8192" width="13" customWidth="1"/>
    <col min="8193" max="8193" width="7.54296875" customWidth="1"/>
    <col min="8194" max="8194" width="7" customWidth="1"/>
    <col min="8195" max="8195" width="1.81640625" customWidth="1"/>
    <col min="8196" max="8196" width="10.54296875" customWidth="1"/>
    <col min="8197" max="8197" width="7.1796875" customWidth="1"/>
    <col min="8199" max="8199" width="40" customWidth="1"/>
    <col min="8203" max="8203" width="15.81640625" customWidth="1"/>
    <col min="8445" max="8445" width="7.1796875" customWidth="1"/>
    <col min="8446" max="8446" width="81.1796875" bestFit="1" customWidth="1"/>
    <col min="8447" max="8448" width="13" customWidth="1"/>
    <col min="8449" max="8449" width="7.54296875" customWidth="1"/>
    <col min="8450" max="8450" width="7" customWidth="1"/>
    <col min="8451" max="8451" width="1.81640625" customWidth="1"/>
    <col min="8452" max="8452" width="10.54296875" customWidth="1"/>
    <col min="8453" max="8453" width="7.1796875" customWidth="1"/>
    <col min="8455" max="8455" width="40" customWidth="1"/>
    <col min="8459" max="8459" width="15.81640625" customWidth="1"/>
    <col min="8701" max="8701" width="7.1796875" customWidth="1"/>
    <col min="8702" max="8702" width="81.1796875" bestFit="1" customWidth="1"/>
    <col min="8703" max="8704" width="13" customWidth="1"/>
    <col min="8705" max="8705" width="7.54296875" customWidth="1"/>
    <col min="8706" max="8706" width="7" customWidth="1"/>
    <col min="8707" max="8707" width="1.81640625" customWidth="1"/>
    <col min="8708" max="8708" width="10.54296875" customWidth="1"/>
    <col min="8709" max="8709" width="7.1796875" customWidth="1"/>
    <col min="8711" max="8711" width="40" customWidth="1"/>
    <col min="8715" max="8715" width="15.81640625" customWidth="1"/>
    <col min="8957" max="8957" width="7.1796875" customWidth="1"/>
    <col min="8958" max="8958" width="81.1796875" bestFit="1" customWidth="1"/>
    <col min="8959" max="8960" width="13" customWidth="1"/>
    <col min="8961" max="8961" width="7.54296875" customWidth="1"/>
    <col min="8962" max="8962" width="7" customWidth="1"/>
    <col min="8963" max="8963" width="1.81640625" customWidth="1"/>
    <col min="8964" max="8964" width="10.54296875" customWidth="1"/>
    <col min="8965" max="8965" width="7.1796875" customWidth="1"/>
    <col min="8967" max="8967" width="40" customWidth="1"/>
    <col min="8971" max="8971" width="15.81640625" customWidth="1"/>
    <col min="9213" max="9213" width="7.1796875" customWidth="1"/>
    <col min="9214" max="9214" width="81.1796875" bestFit="1" customWidth="1"/>
    <col min="9215" max="9216" width="13" customWidth="1"/>
    <col min="9217" max="9217" width="7.54296875" customWidth="1"/>
    <col min="9218" max="9218" width="7" customWidth="1"/>
    <col min="9219" max="9219" width="1.81640625" customWidth="1"/>
    <col min="9220" max="9220" width="10.54296875" customWidth="1"/>
    <col min="9221" max="9221" width="7.1796875" customWidth="1"/>
    <col min="9223" max="9223" width="40" customWidth="1"/>
    <col min="9227" max="9227" width="15.81640625" customWidth="1"/>
    <col min="9469" max="9469" width="7.1796875" customWidth="1"/>
    <col min="9470" max="9470" width="81.1796875" bestFit="1" customWidth="1"/>
    <col min="9471" max="9472" width="13" customWidth="1"/>
    <col min="9473" max="9473" width="7.54296875" customWidth="1"/>
    <col min="9474" max="9474" width="7" customWidth="1"/>
    <col min="9475" max="9475" width="1.81640625" customWidth="1"/>
    <col min="9476" max="9476" width="10.54296875" customWidth="1"/>
    <col min="9477" max="9477" width="7.1796875" customWidth="1"/>
    <col min="9479" max="9479" width="40" customWidth="1"/>
    <col min="9483" max="9483" width="15.81640625" customWidth="1"/>
    <col min="9725" max="9725" width="7.1796875" customWidth="1"/>
    <col min="9726" max="9726" width="81.1796875" bestFit="1" customWidth="1"/>
    <col min="9727" max="9728" width="13" customWidth="1"/>
    <col min="9729" max="9729" width="7.54296875" customWidth="1"/>
    <col min="9730" max="9730" width="7" customWidth="1"/>
    <col min="9731" max="9731" width="1.81640625" customWidth="1"/>
    <col min="9732" max="9732" width="10.54296875" customWidth="1"/>
    <col min="9733" max="9733" width="7.1796875" customWidth="1"/>
    <col min="9735" max="9735" width="40" customWidth="1"/>
    <col min="9739" max="9739" width="15.81640625" customWidth="1"/>
    <col min="9981" max="9981" width="7.1796875" customWidth="1"/>
    <col min="9982" max="9982" width="81.1796875" bestFit="1" customWidth="1"/>
    <col min="9983" max="9984" width="13" customWidth="1"/>
    <col min="9985" max="9985" width="7.54296875" customWidth="1"/>
    <col min="9986" max="9986" width="7" customWidth="1"/>
    <col min="9987" max="9987" width="1.81640625" customWidth="1"/>
    <col min="9988" max="9988" width="10.54296875" customWidth="1"/>
    <col min="9989" max="9989" width="7.1796875" customWidth="1"/>
    <col min="9991" max="9991" width="40" customWidth="1"/>
    <col min="9995" max="9995" width="15.81640625" customWidth="1"/>
    <col min="10237" max="10237" width="7.1796875" customWidth="1"/>
    <col min="10238" max="10238" width="81.1796875" bestFit="1" customWidth="1"/>
    <col min="10239" max="10240" width="13" customWidth="1"/>
    <col min="10241" max="10241" width="7.54296875" customWidth="1"/>
    <col min="10242" max="10242" width="7" customWidth="1"/>
    <col min="10243" max="10243" width="1.81640625" customWidth="1"/>
    <col min="10244" max="10244" width="10.54296875" customWidth="1"/>
    <col min="10245" max="10245" width="7.1796875" customWidth="1"/>
    <col min="10247" max="10247" width="40" customWidth="1"/>
    <col min="10251" max="10251" width="15.81640625" customWidth="1"/>
    <col min="10493" max="10493" width="7.1796875" customWidth="1"/>
    <col min="10494" max="10494" width="81.1796875" bestFit="1" customWidth="1"/>
    <col min="10495" max="10496" width="13" customWidth="1"/>
    <col min="10497" max="10497" width="7.54296875" customWidth="1"/>
    <col min="10498" max="10498" width="7" customWidth="1"/>
    <col min="10499" max="10499" width="1.81640625" customWidth="1"/>
    <col min="10500" max="10500" width="10.54296875" customWidth="1"/>
    <col min="10501" max="10501" width="7.1796875" customWidth="1"/>
    <col min="10503" max="10503" width="40" customWidth="1"/>
    <col min="10507" max="10507" width="15.81640625" customWidth="1"/>
    <col min="10749" max="10749" width="7.1796875" customWidth="1"/>
    <col min="10750" max="10750" width="81.1796875" bestFit="1" customWidth="1"/>
    <col min="10751" max="10752" width="13" customWidth="1"/>
    <col min="10753" max="10753" width="7.54296875" customWidth="1"/>
    <col min="10754" max="10754" width="7" customWidth="1"/>
    <col min="10755" max="10755" width="1.81640625" customWidth="1"/>
    <col min="10756" max="10756" width="10.54296875" customWidth="1"/>
    <col min="10757" max="10757" width="7.1796875" customWidth="1"/>
    <col min="10759" max="10759" width="40" customWidth="1"/>
    <col min="10763" max="10763" width="15.81640625" customWidth="1"/>
    <col min="11005" max="11005" width="7.1796875" customWidth="1"/>
    <col min="11006" max="11006" width="81.1796875" bestFit="1" customWidth="1"/>
    <col min="11007" max="11008" width="13" customWidth="1"/>
    <col min="11009" max="11009" width="7.54296875" customWidth="1"/>
    <col min="11010" max="11010" width="7" customWidth="1"/>
    <col min="11011" max="11011" width="1.81640625" customWidth="1"/>
    <col min="11012" max="11012" width="10.54296875" customWidth="1"/>
    <col min="11013" max="11013" width="7.1796875" customWidth="1"/>
    <col min="11015" max="11015" width="40" customWidth="1"/>
    <col min="11019" max="11019" width="15.81640625" customWidth="1"/>
    <col min="11261" max="11261" width="7.1796875" customWidth="1"/>
    <col min="11262" max="11262" width="81.1796875" bestFit="1" customWidth="1"/>
    <col min="11263" max="11264" width="13" customWidth="1"/>
    <col min="11265" max="11265" width="7.54296875" customWidth="1"/>
    <col min="11266" max="11266" width="7" customWidth="1"/>
    <col min="11267" max="11267" width="1.81640625" customWidth="1"/>
    <col min="11268" max="11268" width="10.54296875" customWidth="1"/>
    <col min="11269" max="11269" width="7.1796875" customWidth="1"/>
    <col min="11271" max="11271" width="40" customWidth="1"/>
    <col min="11275" max="11275" width="15.81640625" customWidth="1"/>
    <col min="11517" max="11517" width="7.1796875" customWidth="1"/>
    <col min="11518" max="11518" width="81.1796875" bestFit="1" customWidth="1"/>
    <col min="11519" max="11520" width="13" customWidth="1"/>
    <col min="11521" max="11521" width="7.54296875" customWidth="1"/>
    <col min="11522" max="11522" width="7" customWidth="1"/>
    <col min="11523" max="11523" width="1.81640625" customWidth="1"/>
    <col min="11524" max="11524" width="10.54296875" customWidth="1"/>
    <col min="11525" max="11525" width="7.1796875" customWidth="1"/>
    <col min="11527" max="11527" width="40" customWidth="1"/>
    <col min="11531" max="11531" width="15.81640625" customWidth="1"/>
    <col min="11773" max="11773" width="7.1796875" customWidth="1"/>
    <col min="11774" max="11774" width="81.1796875" bestFit="1" customWidth="1"/>
    <col min="11775" max="11776" width="13" customWidth="1"/>
    <col min="11777" max="11777" width="7.54296875" customWidth="1"/>
    <col min="11778" max="11778" width="7" customWidth="1"/>
    <col min="11779" max="11779" width="1.81640625" customWidth="1"/>
    <col min="11780" max="11780" width="10.54296875" customWidth="1"/>
    <col min="11781" max="11781" width="7.1796875" customWidth="1"/>
    <col min="11783" max="11783" width="40" customWidth="1"/>
    <col min="11787" max="11787" width="15.81640625" customWidth="1"/>
    <col min="12029" max="12029" width="7.1796875" customWidth="1"/>
    <col min="12030" max="12030" width="81.1796875" bestFit="1" customWidth="1"/>
    <col min="12031" max="12032" width="13" customWidth="1"/>
    <col min="12033" max="12033" width="7.54296875" customWidth="1"/>
    <col min="12034" max="12034" width="7" customWidth="1"/>
    <col min="12035" max="12035" width="1.81640625" customWidth="1"/>
    <col min="12036" max="12036" width="10.54296875" customWidth="1"/>
    <col min="12037" max="12037" width="7.1796875" customWidth="1"/>
    <col min="12039" max="12039" width="40" customWidth="1"/>
    <col min="12043" max="12043" width="15.81640625" customWidth="1"/>
    <col min="12285" max="12285" width="7.1796875" customWidth="1"/>
    <col min="12286" max="12286" width="81.1796875" bestFit="1" customWidth="1"/>
    <col min="12287" max="12288" width="13" customWidth="1"/>
    <col min="12289" max="12289" width="7.54296875" customWidth="1"/>
    <col min="12290" max="12290" width="7" customWidth="1"/>
    <col min="12291" max="12291" width="1.81640625" customWidth="1"/>
    <col min="12292" max="12292" width="10.54296875" customWidth="1"/>
    <col min="12293" max="12293" width="7.1796875" customWidth="1"/>
    <col min="12295" max="12295" width="40" customWidth="1"/>
    <col min="12299" max="12299" width="15.81640625" customWidth="1"/>
    <col min="12541" max="12541" width="7.1796875" customWidth="1"/>
    <col min="12542" max="12542" width="81.1796875" bestFit="1" customWidth="1"/>
    <col min="12543" max="12544" width="13" customWidth="1"/>
    <col min="12545" max="12545" width="7.54296875" customWidth="1"/>
    <col min="12546" max="12546" width="7" customWidth="1"/>
    <col min="12547" max="12547" width="1.81640625" customWidth="1"/>
    <col min="12548" max="12548" width="10.54296875" customWidth="1"/>
    <col min="12549" max="12549" width="7.1796875" customWidth="1"/>
    <col min="12551" max="12551" width="40" customWidth="1"/>
    <col min="12555" max="12555" width="15.81640625" customWidth="1"/>
    <col min="12797" max="12797" width="7.1796875" customWidth="1"/>
    <col min="12798" max="12798" width="81.1796875" bestFit="1" customWidth="1"/>
    <col min="12799" max="12800" width="13" customWidth="1"/>
    <col min="12801" max="12801" width="7.54296875" customWidth="1"/>
    <col min="12802" max="12802" width="7" customWidth="1"/>
    <col min="12803" max="12803" width="1.81640625" customWidth="1"/>
    <col min="12804" max="12804" width="10.54296875" customWidth="1"/>
    <col min="12805" max="12805" width="7.1796875" customWidth="1"/>
    <col min="12807" max="12807" width="40" customWidth="1"/>
    <col min="12811" max="12811" width="15.81640625" customWidth="1"/>
    <col min="13053" max="13053" width="7.1796875" customWidth="1"/>
    <col min="13054" max="13054" width="81.1796875" bestFit="1" customWidth="1"/>
    <col min="13055" max="13056" width="13" customWidth="1"/>
    <col min="13057" max="13057" width="7.54296875" customWidth="1"/>
    <col min="13058" max="13058" width="7" customWidth="1"/>
    <col min="13059" max="13059" width="1.81640625" customWidth="1"/>
    <col min="13060" max="13060" width="10.54296875" customWidth="1"/>
    <col min="13061" max="13061" width="7.1796875" customWidth="1"/>
    <col min="13063" max="13063" width="40" customWidth="1"/>
    <col min="13067" max="13067" width="15.81640625" customWidth="1"/>
    <col min="13309" max="13309" width="7.1796875" customWidth="1"/>
    <col min="13310" max="13310" width="81.1796875" bestFit="1" customWidth="1"/>
    <col min="13311" max="13312" width="13" customWidth="1"/>
    <col min="13313" max="13313" width="7.54296875" customWidth="1"/>
    <col min="13314" max="13314" width="7" customWidth="1"/>
    <col min="13315" max="13315" width="1.81640625" customWidth="1"/>
    <col min="13316" max="13316" width="10.54296875" customWidth="1"/>
    <col min="13317" max="13317" width="7.1796875" customWidth="1"/>
    <col min="13319" max="13319" width="40" customWidth="1"/>
    <col min="13323" max="13323" width="15.81640625" customWidth="1"/>
    <col min="13565" max="13565" width="7.1796875" customWidth="1"/>
    <col min="13566" max="13566" width="81.1796875" bestFit="1" customWidth="1"/>
    <col min="13567" max="13568" width="13" customWidth="1"/>
    <col min="13569" max="13569" width="7.54296875" customWidth="1"/>
    <col min="13570" max="13570" width="7" customWidth="1"/>
    <col min="13571" max="13571" width="1.81640625" customWidth="1"/>
    <col min="13572" max="13572" width="10.54296875" customWidth="1"/>
    <col min="13573" max="13573" width="7.1796875" customWidth="1"/>
    <col min="13575" max="13575" width="40" customWidth="1"/>
    <col min="13579" max="13579" width="15.81640625" customWidth="1"/>
    <col min="13821" max="13821" width="7.1796875" customWidth="1"/>
    <col min="13822" max="13822" width="81.1796875" bestFit="1" customWidth="1"/>
    <col min="13823" max="13824" width="13" customWidth="1"/>
    <col min="13825" max="13825" width="7.54296875" customWidth="1"/>
    <col min="13826" max="13826" width="7" customWidth="1"/>
    <col min="13827" max="13827" width="1.81640625" customWidth="1"/>
    <col min="13828" max="13828" width="10.54296875" customWidth="1"/>
    <col min="13829" max="13829" width="7.1796875" customWidth="1"/>
    <col min="13831" max="13831" width="40" customWidth="1"/>
    <col min="13835" max="13835" width="15.81640625" customWidth="1"/>
    <col min="14077" max="14077" width="7.1796875" customWidth="1"/>
    <col min="14078" max="14078" width="81.1796875" bestFit="1" customWidth="1"/>
    <col min="14079" max="14080" width="13" customWidth="1"/>
    <col min="14081" max="14081" width="7.54296875" customWidth="1"/>
    <col min="14082" max="14082" width="7" customWidth="1"/>
    <col min="14083" max="14083" width="1.81640625" customWidth="1"/>
    <col min="14084" max="14084" width="10.54296875" customWidth="1"/>
    <col min="14085" max="14085" width="7.1796875" customWidth="1"/>
    <col min="14087" max="14087" width="40" customWidth="1"/>
    <col min="14091" max="14091" width="15.81640625" customWidth="1"/>
    <col min="14333" max="14333" width="7.1796875" customWidth="1"/>
    <col min="14334" max="14334" width="81.1796875" bestFit="1" customWidth="1"/>
    <col min="14335" max="14336" width="13" customWidth="1"/>
    <col min="14337" max="14337" width="7.54296875" customWidth="1"/>
    <col min="14338" max="14338" width="7" customWidth="1"/>
    <col min="14339" max="14339" width="1.81640625" customWidth="1"/>
    <col min="14340" max="14340" width="10.54296875" customWidth="1"/>
    <col min="14341" max="14341" width="7.1796875" customWidth="1"/>
    <col min="14343" max="14343" width="40" customWidth="1"/>
    <col min="14347" max="14347" width="15.81640625" customWidth="1"/>
    <col min="14589" max="14589" width="7.1796875" customWidth="1"/>
    <col min="14590" max="14590" width="81.1796875" bestFit="1" customWidth="1"/>
    <col min="14591" max="14592" width="13" customWidth="1"/>
    <col min="14593" max="14593" width="7.54296875" customWidth="1"/>
    <col min="14594" max="14594" width="7" customWidth="1"/>
    <col min="14595" max="14595" width="1.81640625" customWidth="1"/>
    <col min="14596" max="14596" width="10.54296875" customWidth="1"/>
    <col min="14597" max="14597" width="7.1796875" customWidth="1"/>
    <col min="14599" max="14599" width="40" customWidth="1"/>
    <col min="14603" max="14603" width="15.81640625" customWidth="1"/>
    <col min="14845" max="14845" width="7.1796875" customWidth="1"/>
    <col min="14846" max="14846" width="81.1796875" bestFit="1" customWidth="1"/>
    <col min="14847" max="14848" width="13" customWidth="1"/>
    <col min="14849" max="14849" width="7.54296875" customWidth="1"/>
    <col min="14850" max="14850" width="7" customWidth="1"/>
    <col min="14851" max="14851" width="1.81640625" customWidth="1"/>
    <col min="14852" max="14852" width="10.54296875" customWidth="1"/>
    <col min="14853" max="14853" width="7.1796875" customWidth="1"/>
    <col min="14855" max="14855" width="40" customWidth="1"/>
    <col min="14859" max="14859" width="15.81640625" customWidth="1"/>
    <col min="15101" max="15101" width="7.1796875" customWidth="1"/>
    <col min="15102" max="15102" width="81.1796875" bestFit="1" customWidth="1"/>
    <col min="15103" max="15104" width="13" customWidth="1"/>
    <col min="15105" max="15105" width="7.54296875" customWidth="1"/>
    <col min="15106" max="15106" width="7" customWidth="1"/>
    <col min="15107" max="15107" width="1.81640625" customWidth="1"/>
    <col min="15108" max="15108" width="10.54296875" customWidth="1"/>
    <col min="15109" max="15109" width="7.1796875" customWidth="1"/>
    <col min="15111" max="15111" width="40" customWidth="1"/>
    <col min="15115" max="15115" width="15.81640625" customWidth="1"/>
    <col min="15357" max="15357" width="7.1796875" customWidth="1"/>
    <col min="15358" max="15358" width="81.1796875" bestFit="1" customWidth="1"/>
    <col min="15359" max="15360" width="13" customWidth="1"/>
    <col min="15361" max="15361" width="7.54296875" customWidth="1"/>
    <col min="15362" max="15362" width="7" customWidth="1"/>
    <col min="15363" max="15363" width="1.81640625" customWidth="1"/>
    <col min="15364" max="15364" width="10.54296875" customWidth="1"/>
    <col min="15365" max="15365" width="7.1796875" customWidth="1"/>
    <col min="15367" max="15367" width="40" customWidth="1"/>
    <col min="15371" max="15371" width="15.81640625" customWidth="1"/>
    <col min="15613" max="15613" width="7.1796875" customWidth="1"/>
    <col min="15614" max="15614" width="81.1796875" bestFit="1" customWidth="1"/>
    <col min="15615" max="15616" width="13" customWidth="1"/>
    <col min="15617" max="15617" width="7.54296875" customWidth="1"/>
    <col min="15618" max="15618" width="7" customWidth="1"/>
    <col min="15619" max="15619" width="1.81640625" customWidth="1"/>
    <col min="15620" max="15620" width="10.54296875" customWidth="1"/>
    <col min="15621" max="15621" width="7.1796875" customWidth="1"/>
    <col min="15623" max="15623" width="40" customWidth="1"/>
    <col min="15627" max="15627" width="15.81640625" customWidth="1"/>
    <col min="15869" max="15869" width="7.1796875" customWidth="1"/>
    <col min="15870" max="15870" width="81.1796875" bestFit="1" customWidth="1"/>
    <col min="15871" max="15872" width="13" customWidth="1"/>
    <col min="15873" max="15873" width="7.54296875" customWidth="1"/>
    <col min="15874" max="15874" width="7" customWidth="1"/>
    <col min="15875" max="15875" width="1.81640625" customWidth="1"/>
    <col min="15876" max="15876" width="10.54296875" customWidth="1"/>
    <col min="15877" max="15877" width="7.1796875" customWidth="1"/>
    <col min="15879" max="15879" width="40" customWidth="1"/>
    <col min="15883" max="15883" width="15.81640625" customWidth="1"/>
    <col min="16125" max="16125" width="7.1796875" customWidth="1"/>
    <col min="16126" max="16126" width="81.1796875" bestFit="1" customWidth="1"/>
    <col min="16127" max="16128" width="13" customWidth="1"/>
    <col min="16129" max="16129" width="7.54296875" customWidth="1"/>
    <col min="16130" max="16130" width="7" customWidth="1"/>
    <col min="16131" max="16131" width="1.81640625" customWidth="1"/>
    <col min="16132" max="16132" width="10.54296875" customWidth="1"/>
    <col min="16133" max="16133" width="7.1796875" customWidth="1"/>
    <col min="16135" max="16135" width="40" customWidth="1"/>
    <col min="16139" max="16139" width="15.81640625" customWidth="1"/>
  </cols>
  <sheetData>
    <row r="1" spans="1:226" s="20" customFormat="1" ht="20">
      <c r="A1" s="55" t="s">
        <v>0</v>
      </c>
      <c r="B1" s="202"/>
      <c r="C1" s="202"/>
      <c r="D1" s="202"/>
      <c r="E1" s="233"/>
      <c r="F1" s="203"/>
      <c r="G1" s="203"/>
      <c r="H1" s="203"/>
      <c r="I1" s="203"/>
    </row>
    <row r="2" spans="1:226" s="20" customFormat="1" ht="20">
      <c r="E2" s="231"/>
    </row>
    <row r="3" spans="1:226" s="20" customFormat="1" ht="20">
      <c r="A3" s="21" t="s">
        <v>1</v>
      </c>
      <c r="B3" s="22"/>
      <c r="C3" s="22"/>
      <c r="D3" s="22"/>
      <c r="E3" s="234"/>
      <c r="F3" s="23"/>
      <c r="G3" s="23"/>
      <c r="H3" s="23"/>
      <c r="I3" s="23"/>
      <c r="J3" s="23"/>
      <c r="K3" s="23"/>
    </row>
    <row r="4" spans="1:226" s="1" customFormat="1" ht="15.5">
      <c r="A4" s="24"/>
      <c r="B4" s="25"/>
      <c r="C4" s="25"/>
      <c r="D4" s="25"/>
      <c r="E4" s="67"/>
    </row>
    <row r="5" spans="1:226" s="1" customFormat="1" ht="15.5">
      <c r="A5" s="24"/>
      <c r="B5" s="25"/>
      <c r="C5" s="25"/>
      <c r="D5" s="25"/>
      <c r="E5" s="67"/>
    </row>
    <row r="6" spans="1:226" s="1" customFormat="1" ht="20">
      <c r="A6" s="204" t="s">
        <v>2</v>
      </c>
      <c r="B6" s="205"/>
      <c r="C6" s="205"/>
      <c r="D6" s="205"/>
      <c r="E6" s="201"/>
      <c r="F6" s="26"/>
    </row>
    <row r="7" spans="1:226" s="1" customFormat="1" ht="20">
      <c r="A7" s="27" t="s">
        <v>671</v>
      </c>
      <c r="B7" s="206"/>
      <c r="C7" s="206"/>
      <c r="D7" s="206"/>
      <c r="E7" s="235"/>
      <c r="F7" s="28"/>
      <c r="K7"/>
    </row>
    <row r="8" spans="1:226" s="1" customFormat="1" ht="15.5">
      <c r="A8" s="24"/>
      <c r="E8" s="67"/>
      <c r="K8"/>
    </row>
    <row r="9" spans="1:226" s="1" customFormat="1" ht="22.5">
      <c r="E9" s="67"/>
      <c r="I9"/>
      <c r="J9" s="29"/>
      <c r="K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c r="FF9" s="29"/>
      <c r="FG9" s="29"/>
      <c r="FH9" s="29"/>
      <c r="FI9" s="29"/>
      <c r="FJ9" s="29"/>
      <c r="FK9" s="29"/>
      <c r="FL9" s="29"/>
      <c r="FM9" s="29"/>
      <c r="FN9" s="29"/>
      <c r="FO9" s="29"/>
      <c r="FP9" s="29"/>
      <c r="FQ9" s="29"/>
      <c r="FR9" s="29"/>
      <c r="FS9" s="29"/>
      <c r="FT9" s="29"/>
      <c r="FU9" s="29"/>
      <c r="FV9" s="29"/>
      <c r="FW9" s="29"/>
      <c r="FX9" s="29"/>
      <c r="FY9" s="29"/>
      <c r="FZ9" s="29"/>
      <c r="GA9" s="29"/>
      <c r="GB9" s="29"/>
      <c r="GC9" s="29"/>
      <c r="GD9" s="29"/>
      <c r="GE9" s="29"/>
      <c r="GF9" s="29"/>
      <c r="GG9" s="29"/>
      <c r="GH9" s="29"/>
      <c r="GI9" s="29"/>
      <c r="GJ9" s="29"/>
      <c r="GK9" s="29"/>
      <c r="GL9" s="29"/>
      <c r="GM9" s="29"/>
      <c r="GN9" s="29"/>
      <c r="GO9" s="29"/>
      <c r="GP9" s="29"/>
      <c r="GQ9" s="29"/>
      <c r="GR9" s="29"/>
      <c r="GS9" s="29"/>
      <c r="GT9" s="29"/>
      <c r="GU9" s="29"/>
      <c r="GV9" s="29"/>
      <c r="GW9" s="29"/>
      <c r="GX9" s="29"/>
      <c r="GY9" s="29"/>
      <c r="GZ9" s="29"/>
      <c r="HA9" s="29"/>
      <c r="HB9" s="29"/>
      <c r="HC9" s="29"/>
      <c r="HD9" s="29"/>
      <c r="HE9" s="29"/>
      <c r="HF9" s="29"/>
      <c r="HG9" s="29"/>
      <c r="HH9" s="29"/>
      <c r="HI9" s="29"/>
      <c r="HJ9" s="29"/>
      <c r="HK9" s="29"/>
      <c r="HL9" s="29"/>
      <c r="HM9" s="29"/>
      <c r="HN9" s="29"/>
      <c r="HO9" s="29"/>
      <c r="HP9" s="29"/>
      <c r="HQ9" s="29"/>
      <c r="HR9" s="29"/>
    </row>
    <row r="10" spans="1:226" s="3" customFormat="1" ht="20.5" customHeight="1">
      <c r="A10" s="30" t="s">
        <v>4</v>
      </c>
      <c r="B10" s="31" t="s">
        <v>5</v>
      </c>
      <c r="C10" s="32" t="s">
        <v>6</v>
      </c>
      <c r="D10" s="33" t="s">
        <v>7</v>
      </c>
      <c r="E10" s="67"/>
      <c r="F10" s="1297" t="s">
        <v>8</v>
      </c>
      <c r="G10" s="1298"/>
      <c r="H10" s="1"/>
      <c r="I10" s="1301" t="s">
        <v>1413</v>
      </c>
      <c r="J10" s="1302"/>
      <c r="K10" s="341"/>
    </row>
    <row r="11" spans="1:226" s="3" customFormat="1" ht="15.5">
      <c r="A11" s="35" t="s">
        <v>10</v>
      </c>
      <c r="B11" s="36"/>
      <c r="C11" s="37"/>
      <c r="D11" s="38" t="s">
        <v>11</v>
      </c>
      <c r="E11" s="67"/>
      <c r="F11" s="1299"/>
      <c r="G11" s="1300"/>
      <c r="H11" s="1"/>
      <c r="I11" s="1303"/>
      <c r="J11" s="1304"/>
      <c r="K11" s="341"/>
    </row>
    <row r="12" spans="1:226" s="1" customFormat="1" ht="19.5" customHeight="1" thickBot="1">
      <c r="A12" s="39"/>
      <c r="B12" s="40"/>
      <c r="C12" s="41"/>
      <c r="D12" s="42"/>
      <c r="E12" s="67"/>
      <c r="F12" s="53" t="s">
        <v>12</v>
      </c>
      <c r="G12" s="43" t="s">
        <v>13</v>
      </c>
      <c r="I12" s="53" t="s">
        <v>14</v>
      </c>
      <c r="J12" s="43" t="s">
        <v>13</v>
      </c>
      <c r="K12" s="341"/>
    </row>
    <row r="13" spans="1:226" s="1" customFormat="1" ht="16" thickBot="1">
      <c r="A13" s="244"/>
      <c r="B13" s="44"/>
      <c r="E13" s="67"/>
      <c r="I13"/>
      <c r="J13" s="3"/>
      <c r="K13" s="3"/>
    </row>
    <row r="14" spans="1:226" s="1" customFormat="1" ht="15.5">
      <c r="A14" s="207"/>
      <c r="B14" s="48" t="s">
        <v>672</v>
      </c>
      <c r="C14" s="48"/>
      <c r="D14" s="208"/>
      <c r="E14" s="67"/>
      <c r="I14"/>
      <c r="J14" s="3"/>
      <c r="K14" s="3"/>
    </row>
    <row r="15" spans="1:226" s="1" customFormat="1" ht="15.5">
      <c r="A15" s="209" t="s">
        <v>673</v>
      </c>
      <c r="B15" s="170" t="s">
        <v>674</v>
      </c>
      <c r="C15" s="171" t="s">
        <v>52</v>
      </c>
      <c r="D15" s="172" t="s">
        <v>24</v>
      </c>
      <c r="E15" s="67"/>
      <c r="F15" s="173">
        <v>137</v>
      </c>
      <c r="G15" s="174" t="s">
        <v>19</v>
      </c>
      <c r="I15" s="173" t="s">
        <v>26</v>
      </c>
      <c r="J15" s="174" t="s">
        <v>27</v>
      </c>
      <c r="K15" s="3"/>
    </row>
    <row r="16" spans="1:226" s="1" customFormat="1" ht="15.5">
      <c r="B16" s="44"/>
      <c r="E16" s="67"/>
      <c r="K16" s="3"/>
    </row>
    <row r="17" spans="1:14" s="1" customFormat="1" ht="15.5">
      <c r="A17" s="565"/>
      <c r="B17" s="48" t="s">
        <v>675</v>
      </c>
      <c r="C17" s="49"/>
      <c r="D17" s="50"/>
      <c r="E17" s="67"/>
      <c r="F17" s="3"/>
      <c r="G17" s="3"/>
      <c r="I17" s="3"/>
      <c r="J17" s="3"/>
      <c r="K17" s="3"/>
    </row>
    <row r="18" spans="1:14" s="1" customFormat="1" ht="15.5">
      <c r="A18" s="566" t="s">
        <v>676</v>
      </c>
      <c r="B18" s="563" t="s">
        <v>677</v>
      </c>
      <c r="C18" s="151" t="s">
        <v>52</v>
      </c>
      <c r="D18" s="70" t="s">
        <v>24</v>
      </c>
      <c r="E18" s="67"/>
      <c r="F18" s="416">
        <v>1434</v>
      </c>
      <c r="G18" s="417" t="s">
        <v>167</v>
      </c>
      <c r="I18" s="416" t="s">
        <v>26</v>
      </c>
      <c r="J18" s="417" t="s">
        <v>27</v>
      </c>
      <c r="K18" s="3"/>
    </row>
    <row r="19" spans="1:14" s="1" customFormat="1" ht="15.5">
      <c r="A19" s="562" t="s">
        <v>678</v>
      </c>
      <c r="B19" s="564" t="s">
        <v>679</v>
      </c>
      <c r="C19" s="152" t="s">
        <v>52</v>
      </c>
      <c r="D19" s="72" t="s">
        <v>24</v>
      </c>
      <c r="E19" s="67"/>
      <c r="F19" s="1180">
        <v>26.75</v>
      </c>
      <c r="G19" s="419" t="s">
        <v>167</v>
      </c>
      <c r="I19" s="624" t="s">
        <v>26</v>
      </c>
      <c r="J19" s="419" t="s">
        <v>27</v>
      </c>
      <c r="K19" s="3"/>
    </row>
    <row r="20" spans="1:14" s="1" customFormat="1" ht="15.5">
      <c r="A20" s="562" t="s">
        <v>680</v>
      </c>
      <c r="B20" s="564" t="s">
        <v>681</v>
      </c>
      <c r="C20" s="152" t="s">
        <v>52</v>
      </c>
      <c r="D20" s="72" t="s">
        <v>24</v>
      </c>
      <c r="E20" s="67"/>
      <c r="F20" s="418">
        <v>681</v>
      </c>
      <c r="G20" s="419" t="s">
        <v>19</v>
      </c>
      <c r="H20"/>
      <c r="I20" s="418" t="s">
        <v>26</v>
      </c>
      <c r="J20" s="419" t="s">
        <v>27</v>
      </c>
      <c r="K20" s="3"/>
    </row>
    <row r="21" spans="1:14" s="1" customFormat="1" ht="15.5">
      <c r="A21" s="562" t="s">
        <v>682</v>
      </c>
      <c r="B21" s="564" t="s">
        <v>683</v>
      </c>
      <c r="C21" s="152" t="s">
        <v>52</v>
      </c>
      <c r="D21" s="72" t="s">
        <v>24</v>
      </c>
      <c r="E21" s="67"/>
      <c r="F21" s="418">
        <v>3574</v>
      </c>
      <c r="G21" s="419" t="s">
        <v>59</v>
      </c>
      <c r="H21"/>
      <c r="I21" s="418" t="s">
        <v>26</v>
      </c>
      <c r="J21" s="419" t="s">
        <v>27</v>
      </c>
      <c r="K21" s="3"/>
    </row>
    <row r="22" spans="1:14" s="1" customFormat="1" ht="15.5">
      <c r="A22" s="562" t="s">
        <v>684</v>
      </c>
      <c r="B22" s="564" t="s">
        <v>685</v>
      </c>
      <c r="C22" s="152" t="s">
        <v>30</v>
      </c>
      <c r="D22" s="72" t="s">
        <v>31</v>
      </c>
      <c r="E22" s="67"/>
      <c r="F22" s="625">
        <f>+(F20/F21)*100</f>
        <v>19.054280917739227</v>
      </c>
      <c r="G22" s="419" t="s">
        <v>19</v>
      </c>
      <c r="H22"/>
      <c r="I22" s="625" t="e">
        <f>+(I20/I21)*100</f>
        <v>#VALUE!</v>
      </c>
      <c r="J22" s="419" t="s">
        <v>27</v>
      </c>
      <c r="K22" s="3"/>
    </row>
    <row r="23" spans="1:14" s="1" customFormat="1" ht="15.5">
      <c r="A23" s="562" t="s">
        <v>686</v>
      </c>
      <c r="B23" s="564" t="s">
        <v>687</v>
      </c>
      <c r="C23" s="152" t="s">
        <v>52</v>
      </c>
      <c r="D23" s="72" t="s">
        <v>24</v>
      </c>
      <c r="E23" s="67"/>
      <c r="F23" s="418">
        <v>35822</v>
      </c>
      <c r="G23" s="419" t="s">
        <v>25</v>
      </c>
      <c r="H23"/>
      <c r="I23" s="418" t="s">
        <v>26</v>
      </c>
      <c r="J23" s="419" t="s">
        <v>27</v>
      </c>
      <c r="K23" s="3"/>
    </row>
    <row r="24" spans="1:14" s="1" customFormat="1" ht="15.5">
      <c r="A24" s="567" t="s">
        <v>688</v>
      </c>
      <c r="B24" s="568" t="s">
        <v>689</v>
      </c>
      <c r="C24" s="432" t="s">
        <v>52</v>
      </c>
      <c r="D24" s="569" t="s">
        <v>24</v>
      </c>
      <c r="E24" s="67"/>
      <c r="F24" s="626">
        <v>668.3</v>
      </c>
      <c r="G24" s="627" t="s">
        <v>25</v>
      </c>
      <c r="H24"/>
      <c r="I24" s="626" t="s">
        <v>26</v>
      </c>
      <c r="J24" s="627" t="s">
        <v>27</v>
      </c>
      <c r="K24" s="3"/>
    </row>
    <row r="25" spans="1:14">
      <c r="L25" s="1"/>
      <c r="M25" s="1"/>
      <c r="N25" s="1"/>
    </row>
    <row r="26" spans="1:14" ht="17.899999999999999" customHeight="1" thickBot="1">
      <c r="A26" s="411"/>
      <c r="B26" s="412" t="s">
        <v>690</v>
      </c>
      <c r="C26" s="870"/>
      <c r="D26" s="871"/>
      <c r="E26" s="67"/>
      <c r="L26" s="1"/>
      <c r="M26" s="1"/>
      <c r="N26" s="1"/>
    </row>
    <row r="27" spans="1:14">
      <c r="A27" s="1084" t="s">
        <v>691</v>
      </c>
      <c r="B27" s="570" t="s">
        <v>692</v>
      </c>
      <c r="C27" s="160" t="s">
        <v>30</v>
      </c>
      <c r="D27" s="161" t="s">
        <v>31</v>
      </c>
      <c r="E27" s="67"/>
      <c r="F27" s="1237">
        <f>F28/F29</f>
        <v>0.24954015833840626</v>
      </c>
      <c r="G27" s="1240" t="s">
        <v>20</v>
      </c>
      <c r="H27" s="1241"/>
      <c r="I27" s="1237">
        <f>I28/I29</f>
        <v>0.24938366876311144</v>
      </c>
      <c r="J27" s="1240"/>
      <c r="L27" s="1"/>
      <c r="M27" s="1"/>
      <c r="N27" s="1"/>
    </row>
    <row r="28" spans="1:14">
      <c r="A28" s="1085" t="s">
        <v>693</v>
      </c>
      <c r="B28" s="221" t="s">
        <v>694</v>
      </c>
      <c r="C28" s="152" t="s">
        <v>695</v>
      </c>
      <c r="D28" s="72" t="s">
        <v>24</v>
      </c>
      <c r="E28" s="67"/>
      <c r="F28" s="1242">
        <v>458.39371516199998</v>
      </c>
      <c r="G28" s="1243" t="s">
        <v>20</v>
      </c>
      <c r="H28" s="1241"/>
      <c r="I28" s="1242">
        <v>453.39371515399995</v>
      </c>
      <c r="J28" s="1243" t="s">
        <v>20</v>
      </c>
      <c r="L28" s="1"/>
      <c r="M28" s="1"/>
      <c r="N28" s="1"/>
    </row>
    <row r="29" spans="1:14">
      <c r="A29" s="1085" t="s">
        <v>696</v>
      </c>
      <c r="B29" s="221" t="s">
        <v>697</v>
      </c>
      <c r="C29" s="152" t="s">
        <v>695</v>
      </c>
      <c r="D29" s="72" t="s">
        <v>24</v>
      </c>
      <c r="E29" s="67"/>
      <c r="F29" s="1242">
        <v>1836.953692</v>
      </c>
      <c r="G29" s="1243" t="s">
        <v>19</v>
      </c>
      <c r="H29" s="1241"/>
      <c r="I29" s="1242">
        <v>1818.0569618</v>
      </c>
      <c r="J29" s="1243" t="s">
        <v>19</v>
      </c>
      <c r="L29" s="1"/>
      <c r="M29" s="1"/>
      <c r="N29" s="1"/>
    </row>
    <row r="30" spans="1:14">
      <c r="A30" s="1085" t="s">
        <v>698</v>
      </c>
      <c r="B30" s="221" t="s">
        <v>699</v>
      </c>
      <c r="C30" s="152" t="s">
        <v>695</v>
      </c>
      <c r="D30" s="72" t="s">
        <v>24</v>
      </c>
      <c r="E30" s="67"/>
      <c r="F30" s="1242">
        <v>459</v>
      </c>
      <c r="G30" s="1243" t="s">
        <v>20</v>
      </c>
      <c r="H30" s="1241"/>
      <c r="I30" s="1244" t="s">
        <v>700</v>
      </c>
      <c r="J30" s="1243"/>
      <c r="L30" s="1"/>
      <c r="M30" s="1"/>
      <c r="N30" s="1"/>
    </row>
    <row r="31" spans="1:14" ht="13" thickBot="1">
      <c r="A31" s="1086" t="s">
        <v>701</v>
      </c>
      <c r="B31" s="488" t="s">
        <v>702</v>
      </c>
      <c r="C31" s="432" t="s">
        <v>30</v>
      </c>
      <c r="D31" s="569" t="s">
        <v>31</v>
      </c>
      <c r="E31" s="67"/>
      <c r="F31" s="1238">
        <f>(F30/F28-1)*-1</f>
        <v>-1.3226290368875127E-3</v>
      </c>
      <c r="G31" s="1239" t="s">
        <v>20</v>
      </c>
      <c r="H31" s="1241"/>
      <c r="I31" s="1238" t="e">
        <f>(I30/I28-1)*-1</f>
        <v>#VALUE!</v>
      </c>
      <c r="J31" s="1239"/>
      <c r="L31" s="1"/>
      <c r="M31" s="1"/>
      <c r="N31" s="1"/>
    </row>
    <row r="32" spans="1:14">
      <c r="L32" s="1"/>
      <c r="M32" s="1"/>
      <c r="N32" s="1"/>
    </row>
    <row r="33" spans="1:14">
      <c r="L33" s="1"/>
      <c r="M33" s="1"/>
      <c r="N33" s="1"/>
    </row>
    <row r="34" spans="1:14" ht="13" thickBot="1"/>
    <row r="35" spans="1:14">
      <c r="A35" s="15" t="s">
        <v>104</v>
      </c>
      <c r="B35" s="4"/>
      <c r="C35" s="4"/>
      <c r="D35" s="4"/>
      <c r="E35" s="236"/>
      <c r="F35" s="16"/>
    </row>
    <row r="36" spans="1:14">
      <c r="A36" s="10"/>
      <c r="B36" s="2"/>
      <c r="C36" s="2"/>
      <c r="D36" s="2"/>
      <c r="E36" s="237"/>
      <c r="F36" s="17"/>
    </row>
    <row r="37" spans="1:14">
      <c r="A37" s="7" t="s">
        <v>44</v>
      </c>
      <c r="B37" s="2"/>
      <c r="C37" s="2"/>
      <c r="D37" s="2"/>
      <c r="E37" s="237"/>
      <c r="F37" s="17"/>
    </row>
    <row r="38" spans="1:14">
      <c r="A38" s="10"/>
      <c r="B38" s="2"/>
      <c r="C38" s="2"/>
      <c r="D38" s="2"/>
      <c r="E38" s="237"/>
      <c r="F38" s="17"/>
    </row>
    <row r="39" spans="1:14" ht="13" thickBot="1">
      <c r="A39" s="252" t="s">
        <v>961</v>
      </c>
      <c r="B39" s="253"/>
      <c r="C39" s="253" t="s">
        <v>956</v>
      </c>
      <c r="D39" s="12"/>
      <c r="E39" s="238"/>
      <c r="F39" s="18"/>
    </row>
    <row r="40" spans="1:14">
      <c r="B40" s="19"/>
      <c r="C40" s="46"/>
      <c r="D40" s="46"/>
    </row>
  </sheetData>
  <mergeCells count="2">
    <mergeCell ref="F10:G11"/>
    <mergeCell ref="I10:J11"/>
  </mergeCells>
  <phoneticPr fontId="26" type="noConversion"/>
  <pageMargins left="0.74803149606299213" right="0.74803149606299213" top="0.98425196850393704" bottom="0.98425196850393704" header="0.51181102362204722" footer="0.51181102362204722"/>
  <pageSetup paperSize="8" orientation="landscape" r:id="rId1"/>
  <headerFooter alignWithMargins="0">
    <oddFooter>&amp;R&amp;"CG Omega,Regular" Date: Feb 2010
Revision 13.0&amp;L&amp;"Calibri"&amp;11&amp;K000000&amp;"CG Omega,Regular"Table 1 of 10_x000D_&amp;1#&amp;"Arial"&amp;11&amp;K000000SW Private Commercial</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F6376-A6DE-434A-BEB6-32D88B26330E}">
  <sheetPr>
    <pageSetUpPr fitToPage="1"/>
  </sheetPr>
  <dimension ref="A1:HY362"/>
  <sheetViews>
    <sheetView zoomScaleNormal="100" workbookViewId="0">
      <selection sqref="A1:XFD1048576"/>
    </sheetView>
  </sheetViews>
  <sheetFormatPr defaultColWidth="9.1796875" defaultRowHeight="15" customHeight="1"/>
  <cols>
    <col min="1" max="1" width="7.1796875" customWidth="1"/>
    <col min="2" max="2" width="59.453125" bestFit="1" customWidth="1"/>
    <col min="3" max="4" width="13.1796875" customWidth="1"/>
    <col min="5" max="5" width="6.54296875" customWidth="1"/>
    <col min="6" max="11" width="20.7265625" customWidth="1"/>
    <col min="12" max="14" width="9.453125" customWidth="1"/>
  </cols>
  <sheetData>
    <row r="1" spans="1:233" s="20" customFormat="1" ht="20">
      <c r="A1" s="55" t="s">
        <v>0</v>
      </c>
      <c r="B1" s="56"/>
      <c r="C1" s="56"/>
      <c r="D1" s="56"/>
      <c r="G1"/>
      <c r="H1"/>
      <c r="M1"/>
    </row>
    <row r="2" spans="1:233" s="20" customFormat="1" ht="20">
      <c r="G2"/>
      <c r="H2"/>
      <c r="M2"/>
    </row>
    <row r="3" spans="1:233" s="20" customFormat="1" ht="20">
      <c r="A3" s="21" t="s">
        <v>1</v>
      </c>
      <c r="B3" s="22"/>
      <c r="C3" s="22"/>
      <c r="D3" s="22"/>
      <c r="E3" s="23"/>
      <c r="F3" s="23"/>
      <c r="G3" s="218"/>
      <c r="H3" s="218"/>
      <c r="I3" s="23"/>
      <c r="J3" s="23"/>
      <c r="K3" s="23"/>
      <c r="L3" s="23"/>
      <c r="M3"/>
    </row>
    <row r="4" spans="1:233" s="1" customFormat="1" ht="15" customHeight="1">
      <c r="A4" s="24"/>
      <c r="B4" s="25"/>
      <c r="C4" s="25"/>
      <c r="D4" s="25"/>
      <c r="G4"/>
      <c r="H4"/>
      <c r="M4"/>
    </row>
    <row r="5" spans="1:233" s="1" customFormat="1" ht="15" customHeight="1" thickBot="1">
      <c r="A5" s="24"/>
      <c r="B5" s="25"/>
      <c r="C5" s="25"/>
      <c r="D5" s="25"/>
      <c r="G5"/>
      <c r="H5"/>
      <c r="M5"/>
    </row>
    <row r="6" spans="1:233" s="1" customFormat="1" ht="25.4" customHeight="1">
      <c r="A6" s="57" t="s">
        <v>2</v>
      </c>
      <c r="B6" s="26"/>
      <c r="G6"/>
      <c r="H6"/>
      <c r="M6"/>
    </row>
    <row r="7" spans="1:233" s="1" customFormat="1" ht="25.4" customHeight="1" thickBot="1">
      <c r="A7" s="27" t="s">
        <v>703</v>
      </c>
      <c r="B7" s="28"/>
      <c r="G7"/>
      <c r="H7"/>
      <c r="M7"/>
    </row>
    <row r="8" spans="1:233" s="1" customFormat="1" ht="15" customHeight="1">
      <c r="A8" s="24"/>
      <c r="G8"/>
      <c r="H8"/>
      <c r="M8"/>
    </row>
    <row r="9" spans="1:233" s="1" customFormat="1" ht="15" customHeight="1" thickBot="1">
      <c r="G9"/>
      <c r="H9"/>
      <c r="J9"/>
      <c r="K9"/>
      <c r="M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c r="FF9" s="29"/>
      <c r="FG9" s="29"/>
      <c r="FH9" s="29"/>
      <c r="FI9" s="29"/>
      <c r="FJ9" s="29"/>
      <c r="FK9" s="29"/>
      <c r="FL9" s="29"/>
      <c r="FM9" s="29"/>
      <c r="FN9" s="29"/>
      <c r="FO9" s="29"/>
      <c r="FP9" s="29"/>
      <c r="FQ9" s="29"/>
      <c r="FR9" s="29"/>
      <c r="FS9" s="29"/>
      <c r="FT9" s="29"/>
      <c r="FU9" s="29"/>
      <c r="FV9" s="29"/>
      <c r="FW9" s="29"/>
      <c r="FX9" s="29"/>
      <c r="FY9" s="29"/>
      <c r="FZ9" s="29"/>
      <c r="GA9" s="29"/>
      <c r="GB9" s="29"/>
      <c r="GC9" s="29"/>
      <c r="GD9" s="29"/>
      <c r="GE9" s="29"/>
      <c r="GF9" s="29"/>
      <c r="GG9" s="29"/>
      <c r="GH9" s="29"/>
      <c r="GI9" s="29"/>
      <c r="GJ9" s="29"/>
      <c r="GK9" s="29"/>
      <c r="GL9" s="29"/>
      <c r="GM9" s="29"/>
      <c r="GN9" s="29"/>
      <c r="GO9" s="29"/>
      <c r="GP9" s="29"/>
      <c r="GQ9" s="29"/>
      <c r="GR9" s="29"/>
      <c r="GS9" s="29"/>
      <c r="GT9" s="29"/>
      <c r="GU9" s="29"/>
      <c r="GV9" s="29"/>
      <c r="GW9" s="29"/>
      <c r="GX9" s="29"/>
      <c r="GY9" s="29"/>
      <c r="GZ9" s="29"/>
      <c r="HA9" s="29"/>
      <c r="HB9" s="29"/>
      <c r="HC9" s="29"/>
      <c r="HD9" s="29"/>
      <c r="HE9" s="29"/>
      <c r="HF9" s="29"/>
      <c r="HG9" s="29"/>
      <c r="HH9" s="29"/>
      <c r="HI9" s="29"/>
      <c r="HJ9" s="29"/>
      <c r="HK9" s="29"/>
      <c r="HL9" s="29"/>
      <c r="HM9" s="29"/>
      <c r="HN9" s="29"/>
      <c r="HO9" s="29"/>
      <c r="HP9" s="29"/>
      <c r="HQ9" s="29"/>
      <c r="HR9" s="29"/>
      <c r="HS9" s="29"/>
      <c r="HT9" s="29"/>
      <c r="HU9" s="29"/>
      <c r="HV9" s="29"/>
      <c r="HW9" s="29"/>
      <c r="HX9" s="29"/>
      <c r="HY9" s="29"/>
    </row>
    <row r="10" spans="1:233" s="3" customFormat="1" ht="25.4" customHeight="1">
      <c r="A10" s="30" t="s">
        <v>4</v>
      </c>
      <c r="B10" s="31" t="s">
        <v>5</v>
      </c>
      <c r="C10" s="32" t="s">
        <v>6</v>
      </c>
      <c r="D10" s="33" t="s">
        <v>7</v>
      </c>
      <c r="E10"/>
      <c r="F10" s="1363" t="s">
        <v>704</v>
      </c>
      <c r="G10" s="1363" t="s">
        <v>705</v>
      </c>
      <c r="H10" s="1363" t="s">
        <v>706</v>
      </c>
      <c r="I10" s="1363" t="s">
        <v>707</v>
      </c>
      <c r="J10" s="1363" t="s">
        <v>708</v>
      </c>
      <c r="K10" s="1363" t="s">
        <v>709</v>
      </c>
      <c r="M10" s="325"/>
    </row>
    <row r="11" spans="1:233" s="3" customFormat="1" ht="25.4" customHeight="1">
      <c r="A11" s="35" t="s">
        <v>10</v>
      </c>
      <c r="B11" s="36"/>
      <c r="C11" s="37"/>
      <c r="D11" s="38" t="s">
        <v>11</v>
      </c>
      <c r="E11"/>
      <c r="F11" s="1364"/>
      <c r="G11" s="1364"/>
      <c r="H11" s="1364"/>
      <c r="I11" s="1364"/>
      <c r="J11" s="1364"/>
      <c r="K11" s="1364"/>
    </row>
    <row r="12" spans="1:233" s="1" customFormat="1" ht="11" customHeight="1" thickBot="1">
      <c r="A12" s="39"/>
      <c r="B12" s="40"/>
      <c r="C12" s="41"/>
      <c r="D12" s="42"/>
      <c r="E12"/>
      <c r="F12" s="1365"/>
      <c r="G12" s="1365"/>
      <c r="H12" s="1365"/>
      <c r="I12" s="1365"/>
      <c r="J12" s="1365"/>
      <c r="K12" s="1365"/>
    </row>
    <row r="13" spans="1:233" s="1" customFormat="1" ht="15" customHeight="1">
      <c r="B13" s="44"/>
      <c r="E13"/>
      <c r="F13"/>
      <c r="G13"/>
      <c r="H13"/>
      <c r="I13"/>
      <c r="K13"/>
    </row>
    <row r="14" spans="1:233" s="1" customFormat="1" ht="15" customHeight="1" thickBot="1">
      <c r="B14" s="44"/>
      <c r="E14"/>
      <c r="K14"/>
    </row>
    <row r="15" spans="1:233" s="45" customFormat="1" ht="15" customHeight="1" thickBot="1">
      <c r="A15" s="47"/>
      <c r="B15" s="48" t="s">
        <v>710</v>
      </c>
      <c r="C15" s="49"/>
      <c r="D15" s="50"/>
      <c r="E15"/>
      <c r="F15" s="297"/>
      <c r="G15" s="297"/>
      <c r="H15" s="297"/>
      <c r="I15" s="297"/>
      <c r="J15" s="297"/>
      <c r="K15" s="297"/>
      <c r="M15" s="67"/>
    </row>
    <row r="16" spans="1:233" s="1" customFormat="1" ht="15" customHeight="1">
      <c r="A16" s="199" t="s">
        <v>711</v>
      </c>
      <c r="B16" s="69" t="s">
        <v>712</v>
      </c>
      <c r="C16" s="259" t="s">
        <v>52</v>
      </c>
      <c r="D16" s="70" t="s">
        <v>31</v>
      </c>
      <c r="F16" s="1087">
        <f>IF(COUNTA(B9a!$B$13:$B$262)=0,NA(),COUNTA(B9a!$B$13:$B$262))</f>
        <v>191</v>
      </c>
      <c r="G16" s="1087">
        <f>IF(COUNTA(B9b!$B$13:$B$262)=0,NA(),COUNTA(B9b!$B$13:$B$262))</f>
        <v>191</v>
      </c>
      <c r="H16" s="1087">
        <f>IF(COUNTA(B9c!$B$13:$B$262)=0,NA(),COUNTA(B9c!$B$13:$B$262))</f>
        <v>191</v>
      </c>
      <c r="I16" s="1087">
        <f>IF(COUNTA(B9d!$B$13:$B$262)=0,NA(),COUNTA(B9d!$B$13:$B$262))</f>
        <v>191</v>
      </c>
      <c r="J16" s="1087" t="e">
        <f>IF(COUNTA(B9e!$B$13:$B$262)=0,NA(),COUNTA(B9e!$B$13:$B$262))</f>
        <v>#N/A</v>
      </c>
      <c r="K16" s="1087" t="e">
        <f>IF(COUNTA(B9f!$B$13:$B$262)=0,NA(),COUNTA(B9f!$B$13:$B$262))</f>
        <v>#N/A</v>
      </c>
      <c r="L16" s="45"/>
    </row>
    <row r="17" spans="1:13" s="1" customFormat="1" ht="15" customHeight="1">
      <c r="A17" s="153" t="s">
        <v>713</v>
      </c>
      <c r="B17" s="71" t="s">
        <v>714</v>
      </c>
      <c r="C17" s="298" t="s">
        <v>52</v>
      </c>
      <c r="D17" s="72" t="s">
        <v>31</v>
      </c>
      <c r="F17" s="1088">
        <f>IF(ISERROR(F16),NA(),COUNTIF(B9a!$K$13:$K$262,"&lt;"&amp;0))</f>
        <v>46</v>
      </c>
      <c r="G17" s="1088">
        <f>IF(ISERROR(G16),NA(),COUNTIF(B9b!$K$13:$K$262,"&lt;"&amp;0))</f>
        <v>81</v>
      </c>
      <c r="H17" s="1088">
        <f>IF(ISERROR(H16),NA(),COUNTIF(B9c!$K$13:$K$262,"&lt;"&amp;0))</f>
        <v>59</v>
      </c>
      <c r="I17" s="1088">
        <f>IF(ISERROR(I16),NA(),COUNTIF(B9d!$K$13:$K$262,"&lt;"&amp;0))</f>
        <v>92</v>
      </c>
      <c r="J17" s="1088" t="e">
        <f>IF(ISERROR(J16),NA(),COUNTIF(B9e!$K$13:$K$262,"&lt;"&amp;0))</f>
        <v>#N/A</v>
      </c>
      <c r="K17" s="1088" t="e">
        <f>IF(ISERROR(K16),NA(),COUNTIF(B9f!$K$13:$K$262,"&lt;"&amp;0))</f>
        <v>#N/A</v>
      </c>
      <c r="L17" s="45"/>
    </row>
    <row r="18" spans="1:13" s="1" customFormat="1" ht="15" customHeight="1">
      <c r="A18" s="153" t="s">
        <v>715</v>
      </c>
      <c r="B18" s="71" t="s">
        <v>716</v>
      </c>
      <c r="C18" s="298" t="s">
        <v>52</v>
      </c>
      <c r="D18" s="72" t="s">
        <v>31</v>
      </c>
      <c r="F18" s="1089">
        <f>IF(ISERROR(F16),NA(),B9a!$Q$263)</f>
        <v>69.894975732034453</v>
      </c>
      <c r="G18" s="1089">
        <f>IF(ISERROR(G16),NA(),B9b!$Q$263)</f>
        <v>51.769122814246771</v>
      </c>
      <c r="H18" s="1089">
        <f>IF(ISERROR(H16),NA(),B9c!$Q$263)</f>
        <v>49.267607335362648</v>
      </c>
      <c r="I18" s="1089">
        <f>IF(ISERROR(I16),NA(),B9d!$Q$263)</f>
        <v>30.214058827188182</v>
      </c>
      <c r="J18" s="1089" t="e">
        <f>IF(ISERROR(J16),NA(),B9e!$Q$263)</f>
        <v>#N/A</v>
      </c>
      <c r="K18" s="1089" t="e">
        <f>IF(ISERROR(K16),NA(),B9f!$Q$263)</f>
        <v>#N/A</v>
      </c>
      <c r="L18" s="45"/>
    </row>
    <row r="19" spans="1:13" s="1" customFormat="1" ht="15" customHeight="1">
      <c r="A19" s="153" t="s">
        <v>717</v>
      </c>
      <c r="B19" s="71" t="s">
        <v>718</v>
      </c>
      <c r="C19" s="298" t="s">
        <v>52</v>
      </c>
      <c r="D19" s="72" t="s">
        <v>31</v>
      </c>
      <c r="F19" s="1090">
        <f t="shared" ref="F19:G19" si="0">ROUNDDOWN(F18,0)</f>
        <v>69</v>
      </c>
      <c r="G19" s="1090">
        <f t="shared" si="0"/>
        <v>51</v>
      </c>
      <c r="H19" s="1090">
        <f>ROUNDDOWN(H18,0)</f>
        <v>49</v>
      </c>
      <c r="I19" s="1090">
        <f>ROUNDDOWN(I18,0)</f>
        <v>30</v>
      </c>
      <c r="J19" s="1090" t="e">
        <f>ROUNDDOWN(J18,0)</f>
        <v>#N/A</v>
      </c>
      <c r="K19" s="1090" t="e">
        <f>ROUNDDOWN(K18,0)</f>
        <v>#N/A</v>
      </c>
      <c r="L19" s="45"/>
    </row>
    <row r="20" spans="1:13" s="1" customFormat="1" ht="15" customHeight="1">
      <c r="A20" s="153" t="s">
        <v>719</v>
      </c>
      <c r="B20" s="71" t="s">
        <v>720</v>
      </c>
      <c r="C20" s="298" t="s">
        <v>721</v>
      </c>
      <c r="D20" s="72" t="s">
        <v>31</v>
      </c>
      <c r="F20" s="1088" t="str">
        <f>_xlfn.IFS(F18=100,"A",F18&gt;=90,"B",F18&gt;=50,"C",F18&lt;50,"D")</f>
        <v>C</v>
      </c>
      <c r="G20" s="1088" t="str">
        <f t="shared" ref="G20:K20" si="1">_xlfn.IFS(G18=100,"A",G18&gt;=90,"B",G18&gt;=50,"C",G18&lt;50,"D")</f>
        <v>C</v>
      </c>
      <c r="H20" s="1088" t="str">
        <f t="shared" si="1"/>
        <v>D</v>
      </c>
      <c r="I20" s="1088" t="str">
        <f t="shared" si="1"/>
        <v>D</v>
      </c>
      <c r="J20" s="1088" t="e">
        <f t="shared" si="1"/>
        <v>#N/A</v>
      </c>
      <c r="K20" s="1088" t="e">
        <f t="shared" si="1"/>
        <v>#N/A</v>
      </c>
      <c r="L20" s="45"/>
    </row>
    <row r="21" spans="1:13" s="1" customFormat="1" ht="15" customHeight="1" thickBot="1">
      <c r="A21" s="200" t="s">
        <v>722</v>
      </c>
      <c r="B21" s="491" t="s">
        <v>723</v>
      </c>
      <c r="C21" s="169" t="s">
        <v>30</v>
      </c>
      <c r="D21" s="73" t="s">
        <v>31</v>
      </c>
      <c r="F21" s="1091">
        <f>IF(ISERROR(F16),NA(),B9a!$R$263)</f>
        <v>0.83781674253705551</v>
      </c>
      <c r="G21" s="1091">
        <f>IF(ISERROR(G16),NA(),B9b!$R$263)</f>
        <v>0.7675343751111442</v>
      </c>
      <c r="H21" s="1091">
        <f>IF(ISERROR(H16),NA(),B9c!$R$263)</f>
        <v>0.62209384929692946</v>
      </c>
      <c r="I21" s="1091">
        <f>IF(ISERROR(I16),NA(),B9d!$R$263)</f>
        <v>0.55194724441741583</v>
      </c>
      <c r="J21" s="1091" t="e">
        <f>IF(ISERROR(J16),NA(),B9e!$R$263)</f>
        <v>#N/A</v>
      </c>
      <c r="K21" s="1091" t="e">
        <f>IF(ISERROR(K16),NA(),B9f!$R$263)</f>
        <v>#N/A</v>
      </c>
      <c r="L21" s="45"/>
      <c r="M21" s="244"/>
    </row>
    <row r="22" spans="1:13" ht="15" customHeight="1" thickBot="1"/>
    <row r="23" spans="1:13" s="1" customFormat="1" ht="15" customHeight="1" thickBot="1">
      <c r="A23" s="47"/>
      <c r="B23" s="48" t="s">
        <v>724</v>
      </c>
      <c r="C23" s="49"/>
      <c r="D23" s="50"/>
      <c r="F23" s="297"/>
      <c r="G23" s="297"/>
      <c r="H23" s="297"/>
      <c r="I23" s="297"/>
      <c r="J23" s="297"/>
      <c r="K23" s="297"/>
      <c r="L23" s="45"/>
    </row>
    <row r="24" spans="1:13" s="1" customFormat="1" ht="15" customHeight="1">
      <c r="A24" s="199" t="s">
        <v>725</v>
      </c>
      <c r="B24" s="69" t="s">
        <v>726</v>
      </c>
      <c r="C24" s="151" t="s">
        <v>52</v>
      </c>
      <c r="D24" s="70" t="s">
        <v>24</v>
      </c>
      <c r="E24"/>
      <c r="F24" s="1264">
        <v>91</v>
      </c>
      <c r="G24" s="1264" t="e">
        <v>#N/A</v>
      </c>
      <c r="H24" s="1264" t="e">
        <v>#N/A</v>
      </c>
      <c r="I24" s="1264" t="e">
        <v>#N/A</v>
      </c>
      <c r="J24" s="1264" t="e">
        <v>#N/A</v>
      </c>
      <c r="K24" s="1264" t="e">
        <v>#N/A</v>
      </c>
      <c r="L24" s="45"/>
    </row>
    <row r="25" spans="1:13" s="1" customFormat="1" ht="15" customHeight="1">
      <c r="A25" s="153" t="s">
        <v>727</v>
      </c>
      <c r="B25" s="71" t="s">
        <v>728</v>
      </c>
      <c r="C25" s="152" t="s">
        <v>52</v>
      </c>
      <c r="D25" s="72" t="s">
        <v>31</v>
      </c>
      <c r="E25"/>
      <c r="F25" s="1098">
        <f t="shared" ref="F25:K25" si="2">IF(OR(ISERROR(F24),F24=""),NA(),F19-F24)</f>
        <v>-22</v>
      </c>
      <c r="G25" s="1092" t="e">
        <f t="shared" si="2"/>
        <v>#N/A</v>
      </c>
      <c r="H25" s="1092" t="e">
        <f t="shared" si="2"/>
        <v>#N/A</v>
      </c>
      <c r="I25" s="1092" t="e">
        <f t="shared" si="2"/>
        <v>#N/A</v>
      </c>
      <c r="J25" s="1092" t="e">
        <f t="shared" si="2"/>
        <v>#N/A</v>
      </c>
      <c r="K25" s="1092" t="e">
        <f t="shared" si="2"/>
        <v>#N/A</v>
      </c>
    </row>
    <row r="26" spans="1:13" s="1" customFormat="1" ht="15" customHeight="1">
      <c r="A26" s="153" t="s">
        <v>729</v>
      </c>
      <c r="B26" s="71" t="s">
        <v>730</v>
      </c>
      <c r="C26" s="152" t="s">
        <v>30</v>
      </c>
      <c r="D26" s="72" t="s">
        <v>31</v>
      </c>
      <c r="E26"/>
      <c r="F26" s="1093">
        <f>F25/F24</f>
        <v>-0.24175824175824176</v>
      </c>
      <c r="G26" s="1093" t="e">
        <f t="shared" ref="G26:K26" si="3">G25/G24</f>
        <v>#N/A</v>
      </c>
      <c r="H26" s="1093" t="e">
        <f t="shared" si="3"/>
        <v>#N/A</v>
      </c>
      <c r="I26" s="1093" t="e">
        <f t="shared" si="3"/>
        <v>#N/A</v>
      </c>
      <c r="J26" s="1093" t="e">
        <f t="shared" si="3"/>
        <v>#N/A</v>
      </c>
      <c r="K26" s="1093" t="e">
        <f t="shared" si="3"/>
        <v>#N/A</v>
      </c>
      <c r="L26" s="45"/>
      <c r="M26"/>
    </row>
    <row r="27" spans="1:13" s="1" customFormat="1" ht="15" customHeight="1">
      <c r="A27" s="153" t="s">
        <v>731</v>
      </c>
      <c r="B27" s="71" t="s">
        <v>732</v>
      </c>
      <c r="C27" s="152" t="s">
        <v>52</v>
      </c>
      <c r="D27" s="72" t="s">
        <v>31</v>
      </c>
      <c r="E27"/>
      <c r="F27" s="1094">
        <f>_xlfn.XLOOKUP(-F$26,$F$41:$F$47,$H$41:$H$47,,1,-1)</f>
        <v>6.25</v>
      </c>
      <c r="G27" s="1094" t="e">
        <f t="shared" ref="G27:K27" si="4">_xlfn.XLOOKUP(-G$26,$F$41:$F$47,$H$41:$H$47,,1,-1)</f>
        <v>#N/A</v>
      </c>
      <c r="H27" s="1094" t="e">
        <f t="shared" si="4"/>
        <v>#N/A</v>
      </c>
      <c r="I27" s="1094" t="e">
        <f t="shared" si="4"/>
        <v>#N/A</v>
      </c>
      <c r="J27" s="1094" t="e">
        <f t="shared" si="4"/>
        <v>#N/A</v>
      </c>
      <c r="K27" s="1094" t="e">
        <f t="shared" si="4"/>
        <v>#N/A</v>
      </c>
      <c r="L27" s="45"/>
      <c r="M27"/>
    </row>
    <row r="28" spans="1:13" s="1" customFormat="1" ht="15" customHeight="1">
      <c r="A28" s="153" t="s">
        <v>733</v>
      </c>
      <c r="B28" s="71" t="s">
        <v>734</v>
      </c>
      <c r="C28" s="152" t="s">
        <v>52</v>
      </c>
      <c r="D28" s="72" t="s">
        <v>31</v>
      </c>
      <c r="E28"/>
      <c r="F28" s="1095">
        <f t="shared" ref="F28:K28" si="5">IF(OR(ISERROR(F24),F24=""),NA(),_xlfn.XLOOKUP(F20,$F$34:$F$37,$I$34:$I$37))</f>
        <v>7.5</v>
      </c>
      <c r="G28" s="1094" t="e">
        <f t="shared" si="5"/>
        <v>#N/A</v>
      </c>
      <c r="H28" s="1094" t="e">
        <f t="shared" si="5"/>
        <v>#N/A</v>
      </c>
      <c r="I28" s="1094" t="e">
        <f t="shared" si="5"/>
        <v>#N/A</v>
      </c>
      <c r="J28" s="1094" t="e">
        <f t="shared" si="5"/>
        <v>#N/A</v>
      </c>
      <c r="K28" s="1094" t="e">
        <f t="shared" si="5"/>
        <v>#N/A</v>
      </c>
      <c r="L28" s="45"/>
      <c r="M28"/>
    </row>
    <row r="29" spans="1:13" s="1" customFormat="1" ht="15" customHeight="1">
      <c r="A29" s="200" t="s">
        <v>735</v>
      </c>
      <c r="B29" s="168" t="s">
        <v>736</v>
      </c>
      <c r="C29" s="169" t="s">
        <v>52</v>
      </c>
      <c r="D29" s="73" t="s">
        <v>31</v>
      </c>
      <c r="E29"/>
      <c r="F29" s="1096">
        <f t="shared" ref="F29:K29" si="6">F28+F27</f>
        <v>13.75</v>
      </c>
      <c r="G29" s="1097" t="e">
        <f t="shared" si="6"/>
        <v>#N/A</v>
      </c>
      <c r="H29" s="1097" t="e">
        <f t="shared" si="6"/>
        <v>#N/A</v>
      </c>
      <c r="I29" s="1097" t="e">
        <f t="shared" si="6"/>
        <v>#N/A</v>
      </c>
      <c r="J29" s="1097" t="e">
        <f t="shared" si="6"/>
        <v>#N/A</v>
      </c>
      <c r="K29" s="1097" t="e">
        <f t="shared" si="6"/>
        <v>#N/A</v>
      </c>
      <c r="L29" s="45"/>
      <c r="M29"/>
    </row>
    <row r="30" spans="1:13" s="1" customFormat="1" ht="15" customHeight="1">
      <c r="A30"/>
      <c r="B30"/>
      <c r="C30"/>
      <c r="D30"/>
      <c r="E30"/>
      <c r="F30" s="84"/>
      <c r="G30"/>
      <c r="H30"/>
      <c r="I30"/>
      <c r="J30"/>
      <c r="K30"/>
      <c r="L30" s="45"/>
      <c r="M30"/>
    </row>
    <row r="31" spans="1:13" s="1" customFormat="1" ht="15" customHeight="1" thickBot="1">
      <c r="A31"/>
      <c r="B31"/>
      <c r="C31"/>
      <c r="D31"/>
      <c r="E31"/>
      <c r="F31" s="84"/>
      <c r="G31"/>
      <c r="H31"/>
      <c r="I31"/>
      <c r="J31"/>
      <c r="K31"/>
      <c r="L31" s="45"/>
      <c r="M31"/>
    </row>
    <row r="32" spans="1:13" s="1" customFormat="1" ht="15" customHeight="1" thickBot="1">
      <c r="A32"/>
      <c r="B32"/>
      <c r="C32"/>
      <c r="D32"/>
      <c r="E32"/>
      <c r="F32" s="1352" t="s">
        <v>737</v>
      </c>
      <c r="G32" s="1353"/>
      <c r="H32" s="1353"/>
      <c r="I32" s="1353"/>
      <c r="J32" s="1353"/>
      <c r="K32" s="1354"/>
      <c r="L32" s="45"/>
      <c r="M32"/>
    </row>
    <row r="33" spans="1:13" s="1" customFormat="1" ht="15" customHeight="1" thickBot="1">
      <c r="A33"/>
      <c r="B33" s="84"/>
      <c r="C33"/>
      <c r="D33"/>
      <c r="E33"/>
      <c r="F33" s="299" t="s">
        <v>738</v>
      </c>
      <c r="G33" s="299" t="s">
        <v>739</v>
      </c>
      <c r="H33" s="299" t="s">
        <v>740</v>
      </c>
      <c r="I33" s="299" t="s">
        <v>741</v>
      </c>
      <c r="J33" s="1355" t="s">
        <v>5</v>
      </c>
      <c r="K33" s="1356"/>
      <c r="L33" s="45"/>
      <c r="M33"/>
    </row>
    <row r="34" spans="1:13" s="1" customFormat="1" ht="15" customHeight="1">
      <c r="A34"/>
      <c r="B34"/>
      <c r="C34"/>
      <c r="D34"/>
      <c r="E34"/>
      <c r="F34" s="300" t="s">
        <v>742</v>
      </c>
      <c r="G34" s="300">
        <v>100</v>
      </c>
      <c r="H34" s="301">
        <v>50</v>
      </c>
      <c r="I34" s="302">
        <v>12.5</v>
      </c>
      <c r="J34" s="1357" t="s">
        <v>743</v>
      </c>
      <c r="K34" s="1358"/>
      <c r="L34" s="45"/>
      <c r="M34"/>
    </row>
    <row r="35" spans="1:13" s="1" customFormat="1" ht="15" customHeight="1">
      <c r="A35"/>
      <c r="B35"/>
      <c r="C35" s="1127"/>
      <c r="D35"/>
      <c r="E35"/>
      <c r="F35" s="303" t="s">
        <v>744</v>
      </c>
      <c r="G35" s="303" t="s">
        <v>745</v>
      </c>
      <c r="H35" s="304">
        <v>45</v>
      </c>
      <c r="I35" s="305">
        <v>11.25</v>
      </c>
      <c r="J35" s="1359" t="s">
        <v>746</v>
      </c>
      <c r="K35" s="1360"/>
      <c r="L35" s="45"/>
      <c r="M35"/>
    </row>
    <row r="36" spans="1:13" s="1" customFormat="1" ht="15" customHeight="1">
      <c r="A36"/>
      <c r="D36"/>
      <c r="E36"/>
      <c r="F36" s="303" t="s">
        <v>31</v>
      </c>
      <c r="G36" s="303" t="s">
        <v>747</v>
      </c>
      <c r="H36" s="304">
        <v>30</v>
      </c>
      <c r="I36" s="305">
        <v>7.5</v>
      </c>
      <c r="J36" s="1359" t="s">
        <v>748</v>
      </c>
      <c r="K36" s="1360"/>
      <c r="L36" s="45"/>
      <c r="M36"/>
    </row>
    <row r="37" spans="1:13" s="1" customFormat="1" ht="15" customHeight="1" thickBot="1">
      <c r="A37" s="67"/>
      <c r="B37"/>
      <c r="C37" s="1126"/>
      <c r="D37" s="67"/>
      <c r="E37" s="67"/>
      <c r="F37" s="306" t="s">
        <v>749</v>
      </c>
      <c r="G37" s="306" t="s">
        <v>750</v>
      </c>
      <c r="H37" s="306">
        <v>5</v>
      </c>
      <c r="I37" s="307">
        <v>1.25</v>
      </c>
      <c r="J37" s="1361" t="s">
        <v>751</v>
      </c>
      <c r="K37" s="1362"/>
      <c r="L37" s="45"/>
      <c r="M37"/>
    </row>
    <row r="38" spans="1:13" s="1" customFormat="1" ht="15" customHeight="1" thickBot="1">
      <c r="A38" s="67"/>
      <c r="C38" s="67"/>
      <c r="D38" s="67"/>
      <c r="E38" s="67"/>
      <c r="I38" s="67"/>
      <c r="K38" s="45"/>
      <c r="L38" s="45"/>
      <c r="M38"/>
    </row>
    <row r="39" spans="1:13" s="1" customFormat="1" ht="15" customHeight="1" thickBot="1">
      <c r="A39" s="67"/>
      <c r="C39" s="67"/>
      <c r="D39" s="67"/>
      <c r="E39" s="67"/>
      <c r="F39" s="1352" t="s">
        <v>752</v>
      </c>
      <c r="G39" s="1353"/>
      <c r="H39" s="1354"/>
      <c r="I39" s="67"/>
      <c r="K39" s="45"/>
      <c r="L39" s="45"/>
      <c r="M39"/>
    </row>
    <row r="40" spans="1:13" s="1" customFormat="1" ht="15" customHeight="1" thickBot="1">
      <c r="A40" s="67"/>
      <c r="C40" s="67"/>
      <c r="D40" s="67"/>
      <c r="E40" s="67"/>
      <c r="F40" s="299" t="s">
        <v>753</v>
      </c>
      <c r="G40" s="299" t="s">
        <v>740</v>
      </c>
      <c r="H40" s="299" t="s">
        <v>741</v>
      </c>
      <c r="I40" s="67"/>
      <c r="K40" s="45"/>
      <c r="L40" s="45"/>
      <c r="M40"/>
    </row>
    <row r="41" spans="1:13" s="1" customFormat="1" ht="15" customHeight="1">
      <c r="A41" s="67"/>
      <c r="C41" s="67"/>
      <c r="D41" s="67"/>
      <c r="E41" s="67"/>
      <c r="F41" s="301">
        <v>0</v>
      </c>
      <c r="G41" s="301">
        <v>50</v>
      </c>
      <c r="H41" s="302">
        <v>12.5</v>
      </c>
      <c r="I41" s="67"/>
      <c r="K41" s="45"/>
      <c r="L41" s="45"/>
      <c r="M41"/>
    </row>
    <row r="42" spans="1:13" s="1" customFormat="1" ht="15" customHeight="1">
      <c r="A42" s="67"/>
      <c r="C42" s="67"/>
      <c r="D42" s="67"/>
      <c r="E42" s="67"/>
      <c r="F42" s="308">
        <v>0.05</v>
      </c>
      <c r="G42" s="304">
        <v>45</v>
      </c>
      <c r="H42" s="305">
        <v>11.25</v>
      </c>
      <c r="I42" s="67"/>
      <c r="K42" s="45"/>
      <c r="L42" s="45"/>
      <c r="M42"/>
    </row>
    <row r="43" spans="1:13" s="1" customFormat="1" ht="15" customHeight="1">
      <c r="A43" s="67"/>
      <c r="C43" s="67"/>
      <c r="D43" s="67"/>
      <c r="E43" s="67"/>
      <c r="F43" s="308">
        <v>0.1</v>
      </c>
      <c r="G43" s="304">
        <v>40</v>
      </c>
      <c r="H43" s="305">
        <v>10</v>
      </c>
      <c r="I43" s="67"/>
      <c r="K43" s="45"/>
      <c r="L43" s="45"/>
      <c r="M43"/>
    </row>
    <row r="44" spans="1:13" s="1" customFormat="1" ht="15" customHeight="1">
      <c r="A44" s="67"/>
      <c r="C44" s="67"/>
      <c r="D44" s="67"/>
      <c r="E44" s="67"/>
      <c r="F44" s="308">
        <v>0.15</v>
      </c>
      <c r="G44" s="304">
        <v>35</v>
      </c>
      <c r="H44" s="305">
        <v>8.75</v>
      </c>
      <c r="I44" s="67"/>
      <c r="K44" s="45"/>
      <c r="L44" s="45"/>
      <c r="M44"/>
    </row>
    <row r="45" spans="1:13" s="1" customFormat="1" ht="15" customHeight="1">
      <c r="A45" s="67"/>
      <c r="C45" s="67"/>
      <c r="D45" s="67"/>
      <c r="E45" s="67"/>
      <c r="F45" s="308">
        <v>0.2</v>
      </c>
      <c r="G45" s="304">
        <v>30</v>
      </c>
      <c r="H45" s="305">
        <v>7.5</v>
      </c>
      <c r="I45" s="67"/>
      <c r="K45" s="45"/>
      <c r="L45" s="45"/>
      <c r="M45"/>
    </row>
    <row r="46" spans="1:13" s="1" customFormat="1" ht="15" customHeight="1">
      <c r="A46" s="67"/>
      <c r="C46" s="67"/>
      <c r="D46" s="67"/>
      <c r="E46" s="67"/>
      <c r="F46" s="308">
        <v>0.25</v>
      </c>
      <c r="G46" s="304">
        <v>25</v>
      </c>
      <c r="H46" s="305">
        <v>6.25</v>
      </c>
      <c r="I46" s="67"/>
      <c r="K46" s="45"/>
      <c r="L46" s="45"/>
      <c r="M46"/>
    </row>
    <row r="47" spans="1:13" s="1" customFormat="1" ht="15" customHeight="1" thickBot="1">
      <c r="A47" s="67"/>
      <c r="C47" s="67"/>
      <c r="D47" s="67"/>
      <c r="E47" s="67"/>
      <c r="F47" s="309" t="s">
        <v>754</v>
      </c>
      <c r="G47" s="310">
        <v>20</v>
      </c>
      <c r="H47" s="311">
        <v>5</v>
      </c>
      <c r="I47" s="67"/>
      <c r="K47" s="45"/>
      <c r="L47" s="45"/>
      <c r="M47"/>
    </row>
    <row r="48" spans="1:13" s="1" customFormat="1" ht="15" customHeight="1">
      <c r="A48" s="67"/>
      <c r="C48" s="67"/>
      <c r="D48" s="67"/>
      <c r="E48" s="67"/>
      <c r="F48" s="84"/>
      <c r="G48"/>
      <c r="H48"/>
      <c r="I48" s="67"/>
      <c r="K48" s="45"/>
      <c r="L48" s="45"/>
      <c r="M48"/>
    </row>
    <row r="49" spans="1:13" s="1" customFormat="1" ht="15" customHeight="1">
      <c r="A49" s="84"/>
      <c r="B49"/>
      <c r="C49"/>
      <c r="D49"/>
      <c r="E49"/>
      <c r="F49"/>
      <c r="G49"/>
      <c r="H49"/>
      <c r="I49"/>
      <c r="J49"/>
      <c r="M49"/>
    </row>
    <row r="50" spans="1:13" s="1" customFormat="1" ht="13" thickBot="1">
      <c r="G50"/>
      <c r="H50"/>
      <c r="I50"/>
      <c r="M50"/>
    </row>
    <row r="51" spans="1:13" s="1" customFormat="1" ht="15" customHeight="1">
      <c r="A51" s="15" t="s">
        <v>43</v>
      </c>
      <c r="B51" s="4"/>
      <c r="C51" s="4"/>
      <c r="D51" s="4"/>
      <c r="E51" s="5"/>
      <c r="F51" s="6"/>
      <c r="G51"/>
      <c r="H51"/>
      <c r="I51"/>
      <c r="M51"/>
    </row>
    <row r="52" spans="1:13" s="1" customFormat="1" ht="15" customHeight="1">
      <c r="A52" s="10"/>
      <c r="B52" s="2"/>
      <c r="C52" s="2"/>
      <c r="D52" s="8"/>
      <c r="E52" s="8"/>
      <c r="F52" s="9"/>
      <c r="G52"/>
      <c r="H52"/>
      <c r="I52"/>
      <c r="M52"/>
    </row>
    <row r="53" spans="1:13" s="1" customFormat="1" ht="15" customHeight="1">
      <c r="A53" s="7" t="s">
        <v>44</v>
      </c>
      <c r="B53" s="2"/>
      <c r="C53" s="2"/>
      <c r="D53" s="2"/>
      <c r="E53" s="8"/>
      <c r="F53" s="9"/>
      <c r="G53"/>
      <c r="H53"/>
      <c r="I53"/>
      <c r="M53"/>
    </row>
    <row r="54" spans="1:13" s="1" customFormat="1" ht="15" customHeight="1">
      <c r="A54" s="10"/>
      <c r="B54" s="2"/>
      <c r="C54" s="2"/>
      <c r="D54" s="8"/>
      <c r="E54" s="8"/>
      <c r="F54" s="9"/>
      <c r="G54"/>
      <c r="H54"/>
      <c r="I54"/>
      <c r="M54"/>
    </row>
    <row r="55" spans="1:13" s="1" customFormat="1" ht="15" customHeight="1" thickBot="1">
      <c r="A55" s="252" t="s">
        <v>961</v>
      </c>
      <c r="B55" s="253"/>
      <c r="C55" s="253" t="s">
        <v>956</v>
      </c>
      <c r="D55" s="12"/>
      <c r="E55" s="13"/>
      <c r="F55" s="14"/>
      <c r="G55"/>
      <c r="H55"/>
      <c r="I55"/>
      <c r="M55"/>
    </row>
    <row r="56" spans="1:13" ht="15" customHeight="1">
      <c r="A56" s="84"/>
    </row>
    <row r="57" spans="1:13" ht="15" customHeight="1">
      <c r="A57" s="84"/>
    </row>
    <row r="58" spans="1:13" ht="15" customHeight="1">
      <c r="A58" s="84"/>
    </row>
    <row r="59" spans="1:13" ht="15" customHeight="1">
      <c r="A59" s="84"/>
    </row>
    <row r="60" spans="1:13" ht="15" customHeight="1">
      <c r="A60" s="84"/>
    </row>
    <row r="61" spans="1:13" ht="15" customHeight="1">
      <c r="A61" s="84"/>
    </row>
    <row r="62" spans="1:13" ht="15" customHeight="1">
      <c r="A62" s="84"/>
    </row>
    <row r="63" spans="1:13" ht="15" customHeight="1">
      <c r="A63" s="84"/>
    </row>
    <row r="64" spans="1:13" ht="15" customHeight="1">
      <c r="A64" s="84"/>
    </row>
    <row r="65" spans="1:1" ht="15" customHeight="1">
      <c r="A65" s="84"/>
    </row>
    <row r="66" spans="1:1" ht="15" customHeight="1">
      <c r="A66" s="84"/>
    </row>
    <row r="67" spans="1:1" ht="15" customHeight="1">
      <c r="A67" s="84"/>
    </row>
    <row r="68" spans="1:1" ht="15" customHeight="1">
      <c r="A68" s="84"/>
    </row>
    <row r="69" spans="1:1" ht="15" customHeight="1">
      <c r="A69" s="84"/>
    </row>
    <row r="70" spans="1:1" ht="15" customHeight="1">
      <c r="A70" s="84"/>
    </row>
    <row r="71" spans="1:1" ht="15" customHeight="1">
      <c r="A71" s="84"/>
    </row>
    <row r="72" spans="1:1" ht="15" customHeight="1">
      <c r="A72" s="84"/>
    </row>
    <row r="73" spans="1:1" ht="15" customHeight="1">
      <c r="A73" s="84"/>
    </row>
    <row r="74" spans="1:1" ht="15" customHeight="1">
      <c r="A74" s="84"/>
    </row>
    <row r="75" spans="1:1" ht="15" customHeight="1">
      <c r="A75" s="84"/>
    </row>
    <row r="76" spans="1:1" ht="15" customHeight="1">
      <c r="A76" s="84"/>
    </row>
    <row r="77" spans="1:1" ht="15" customHeight="1">
      <c r="A77" s="84"/>
    </row>
    <row r="78" spans="1:1" ht="15" customHeight="1">
      <c r="A78" s="84"/>
    </row>
    <row r="79" spans="1:1" ht="15" customHeight="1">
      <c r="A79" s="84"/>
    </row>
    <row r="80" spans="1:1" ht="15" customHeight="1">
      <c r="A80" s="84"/>
    </row>
    <row r="81" spans="1:1" ht="15" customHeight="1">
      <c r="A81" s="84"/>
    </row>
    <row r="82" spans="1:1" ht="15" customHeight="1">
      <c r="A82" s="84"/>
    </row>
    <row r="83" spans="1:1" ht="15" customHeight="1">
      <c r="A83" s="84"/>
    </row>
    <row r="84" spans="1:1" ht="15" customHeight="1">
      <c r="A84" s="84"/>
    </row>
    <row r="85" spans="1:1" ht="15" customHeight="1">
      <c r="A85" s="84"/>
    </row>
    <row r="86" spans="1:1" ht="15" customHeight="1">
      <c r="A86" s="84"/>
    </row>
    <row r="87" spans="1:1" ht="15" customHeight="1">
      <c r="A87" s="84"/>
    </row>
    <row r="88" spans="1:1" ht="15" customHeight="1">
      <c r="A88" s="84"/>
    </row>
    <row r="89" spans="1:1" ht="15" customHeight="1">
      <c r="A89" s="84"/>
    </row>
    <row r="90" spans="1:1" ht="15" customHeight="1">
      <c r="A90" s="84"/>
    </row>
    <row r="91" spans="1:1" ht="15" customHeight="1">
      <c r="A91" s="84"/>
    </row>
    <row r="92" spans="1:1" ht="15" customHeight="1">
      <c r="A92" s="84"/>
    </row>
    <row r="93" spans="1:1" ht="15" customHeight="1">
      <c r="A93" s="84"/>
    </row>
    <row r="94" spans="1:1" ht="15" customHeight="1">
      <c r="A94" s="84"/>
    </row>
    <row r="95" spans="1:1" ht="15" customHeight="1">
      <c r="A95" s="84"/>
    </row>
    <row r="96" spans="1:1" ht="15" customHeight="1">
      <c r="A96" s="84"/>
    </row>
    <row r="97" spans="1:1" ht="15" customHeight="1">
      <c r="A97" s="84"/>
    </row>
    <row r="98" spans="1:1" ht="15" customHeight="1">
      <c r="A98" s="84"/>
    </row>
    <row r="99" spans="1:1" ht="15" customHeight="1">
      <c r="A99" s="84"/>
    </row>
    <row r="100" spans="1:1" ht="15" customHeight="1">
      <c r="A100" s="84"/>
    </row>
    <row r="101" spans="1:1" ht="15" customHeight="1">
      <c r="A101" s="84"/>
    </row>
    <row r="102" spans="1:1" ht="15" customHeight="1">
      <c r="A102" s="84"/>
    </row>
    <row r="103" spans="1:1" ht="15" customHeight="1">
      <c r="A103" s="84"/>
    </row>
    <row r="104" spans="1:1" ht="15" customHeight="1">
      <c r="A104" s="84"/>
    </row>
    <row r="105" spans="1:1" ht="15" customHeight="1">
      <c r="A105" s="84"/>
    </row>
    <row r="106" spans="1:1" ht="15" customHeight="1">
      <c r="A106" s="84"/>
    </row>
    <row r="107" spans="1:1" ht="15" customHeight="1">
      <c r="A107" s="84"/>
    </row>
    <row r="108" spans="1:1" ht="15" customHeight="1">
      <c r="A108" s="84"/>
    </row>
    <row r="109" spans="1:1" ht="15" customHeight="1">
      <c r="A109" s="84"/>
    </row>
    <row r="110" spans="1:1" ht="15" customHeight="1">
      <c r="A110" s="84"/>
    </row>
    <row r="111" spans="1:1" ht="15" customHeight="1">
      <c r="A111" s="84"/>
    </row>
    <row r="112" spans="1:1" ht="15" customHeight="1">
      <c r="A112" s="84"/>
    </row>
    <row r="113" spans="1:1" ht="15" customHeight="1">
      <c r="A113" s="84"/>
    </row>
    <row r="114" spans="1:1" ht="15" customHeight="1">
      <c r="A114" s="84"/>
    </row>
    <row r="115" spans="1:1" ht="15" customHeight="1">
      <c r="A115" s="84"/>
    </row>
    <row r="116" spans="1:1" ht="15" customHeight="1">
      <c r="A116" s="84"/>
    </row>
    <row r="117" spans="1:1" ht="15" customHeight="1">
      <c r="A117" s="84"/>
    </row>
    <row r="118" spans="1:1" ht="15" customHeight="1">
      <c r="A118" s="84"/>
    </row>
    <row r="119" spans="1:1" ht="15" customHeight="1">
      <c r="A119" s="84"/>
    </row>
    <row r="120" spans="1:1" ht="15" customHeight="1">
      <c r="A120" s="84"/>
    </row>
    <row r="121" spans="1:1" ht="15" customHeight="1">
      <c r="A121" s="84"/>
    </row>
    <row r="122" spans="1:1" ht="15" customHeight="1">
      <c r="A122" s="84"/>
    </row>
    <row r="123" spans="1:1" ht="15" customHeight="1">
      <c r="A123" s="84"/>
    </row>
    <row r="124" spans="1:1" ht="15" customHeight="1">
      <c r="A124" s="84"/>
    </row>
    <row r="125" spans="1:1" ht="15" customHeight="1">
      <c r="A125" s="84"/>
    </row>
    <row r="126" spans="1:1" ht="15" customHeight="1">
      <c r="A126" s="84"/>
    </row>
    <row r="127" spans="1:1" ht="15" customHeight="1">
      <c r="A127" s="84"/>
    </row>
    <row r="128" spans="1:1" ht="15" customHeight="1">
      <c r="A128" s="84"/>
    </row>
    <row r="129" spans="1:1" ht="15" customHeight="1">
      <c r="A129" s="84"/>
    </row>
    <row r="130" spans="1:1" ht="15" customHeight="1">
      <c r="A130" s="84"/>
    </row>
    <row r="131" spans="1:1" ht="15" customHeight="1">
      <c r="A131" s="84"/>
    </row>
    <row r="132" spans="1:1" ht="15" customHeight="1">
      <c r="A132" s="84"/>
    </row>
    <row r="133" spans="1:1" ht="15" customHeight="1">
      <c r="A133" s="84"/>
    </row>
    <row r="134" spans="1:1" ht="15" customHeight="1">
      <c r="A134" s="84"/>
    </row>
    <row r="135" spans="1:1" ht="15" customHeight="1">
      <c r="A135" s="84"/>
    </row>
    <row r="136" spans="1:1" ht="15" customHeight="1">
      <c r="A136" s="84"/>
    </row>
    <row r="137" spans="1:1" ht="15" customHeight="1">
      <c r="A137" s="84"/>
    </row>
    <row r="138" spans="1:1" ht="15" customHeight="1">
      <c r="A138" s="84"/>
    </row>
    <row r="139" spans="1:1" ht="15" customHeight="1">
      <c r="A139" s="84"/>
    </row>
    <row r="140" spans="1:1" ht="15" customHeight="1">
      <c r="A140" s="84"/>
    </row>
    <row r="141" spans="1:1" ht="15" customHeight="1">
      <c r="A141" s="84"/>
    </row>
    <row r="142" spans="1:1" ht="15" customHeight="1">
      <c r="A142" s="84"/>
    </row>
    <row r="143" spans="1:1" ht="15" customHeight="1">
      <c r="A143" s="84"/>
    </row>
    <row r="144" spans="1:1" ht="15" customHeight="1">
      <c r="A144" s="84"/>
    </row>
    <row r="145" spans="1:1" ht="15" customHeight="1">
      <c r="A145" s="84"/>
    </row>
    <row r="146" spans="1:1" ht="15" customHeight="1">
      <c r="A146" s="84"/>
    </row>
    <row r="147" spans="1:1" ht="15" customHeight="1">
      <c r="A147" s="84"/>
    </row>
    <row r="148" spans="1:1" ht="15" customHeight="1">
      <c r="A148" s="84"/>
    </row>
    <row r="149" spans="1:1" ht="15" customHeight="1">
      <c r="A149" s="84"/>
    </row>
    <row r="150" spans="1:1" ht="15" customHeight="1">
      <c r="A150" s="84"/>
    </row>
    <row r="151" spans="1:1" ht="15" customHeight="1">
      <c r="A151" s="84"/>
    </row>
    <row r="152" spans="1:1" ht="15" customHeight="1">
      <c r="A152" s="84"/>
    </row>
    <row r="153" spans="1:1" ht="15" customHeight="1">
      <c r="A153" s="84"/>
    </row>
    <row r="154" spans="1:1" ht="15" customHeight="1">
      <c r="A154" s="84"/>
    </row>
    <row r="155" spans="1:1" ht="15" customHeight="1">
      <c r="A155" s="84"/>
    </row>
    <row r="156" spans="1:1" ht="15" customHeight="1">
      <c r="A156" s="84"/>
    </row>
    <row r="157" spans="1:1" ht="15" customHeight="1">
      <c r="A157" s="84"/>
    </row>
    <row r="158" spans="1:1" ht="15" customHeight="1">
      <c r="A158" s="84"/>
    </row>
    <row r="159" spans="1:1" ht="15" customHeight="1">
      <c r="A159" s="84"/>
    </row>
    <row r="160" spans="1:1" ht="15" customHeight="1">
      <c r="A160" s="84"/>
    </row>
    <row r="161" spans="1:1" ht="15" customHeight="1">
      <c r="A161" s="84"/>
    </row>
    <row r="162" spans="1:1" ht="15" customHeight="1">
      <c r="A162" s="84"/>
    </row>
    <row r="163" spans="1:1" ht="15" customHeight="1">
      <c r="A163" s="84"/>
    </row>
    <row r="164" spans="1:1" ht="15" customHeight="1">
      <c r="A164" s="84"/>
    </row>
    <row r="165" spans="1:1" ht="15" customHeight="1">
      <c r="A165" s="84"/>
    </row>
    <row r="166" spans="1:1" ht="15" customHeight="1">
      <c r="A166" s="84"/>
    </row>
    <row r="167" spans="1:1" ht="15" customHeight="1">
      <c r="A167" s="84"/>
    </row>
    <row r="168" spans="1:1" ht="15" customHeight="1">
      <c r="A168" s="84"/>
    </row>
    <row r="169" spans="1:1" ht="15" customHeight="1">
      <c r="A169" s="84"/>
    </row>
    <row r="170" spans="1:1" ht="15" customHeight="1">
      <c r="A170" s="84"/>
    </row>
    <row r="171" spans="1:1" ht="15" customHeight="1">
      <c r="A171" s="84"/>
    </row>
    <row r="172" spans="1:1" ht="15" customHeight="1">
      <c r="A172" s="84"/>
    </row>
    <row r="173" spans="1:1" ht="15" customHeight="1">
      <c r="A173" s="84"/>
    </row>
    <row r="174" spans="1:1" ht="15" customHeight="1">
      <c r="A174" s="84"/>
    </row>
    <row r="175" spans="1:1" ht="15" customHeight="1">
      <c r="A175" s="84"/>
    </row>
    <row r="176" spans="1:1" ht="15" customHeight="1">
      <c r="A176" s="84"/>
    </row>
    <row r="177" spans="1:1" ht="15" customHeight="1">
      <c r="A177" s="84"/>
    </row>
    <row r="178" spans="1:1" ht="15" customHeight="1">
      <c r="A178" s="84"/>
    </row>
    <row r="179" spans="1:1" ht="15" customHeight="1">
      <c r="A179" s="84"/>
    </row>
    <row r="180" spans="1:1" ht="15" customHeight="1">
      <c r="A180" s="84"/>
    </row>
    <row r="181" spans="1:1" ht="15" customHeight="1">
      <c r="A181" s="84"/>
    </row>
    <row r="182" spans="1:1" ht="15" customHeight="1">
      <c r="A182" s="84"/>
    </row>
    <row r="183" spans="1:1" ht="15" customHeight="1">
      <c r="A183" s="84"/>
    </row>
    <row r="184" spans="1:1" ht="15" customHeight="1">
      <c r="A184" s="84"/>
    </row>
    <row r="185" spans="1:1" ht="15" customHeight="1">
      <c r="A185" s="84"/>
    </row>
    <row r="186" spans="1:1" ht="15" customHeight="1">
      <c r="A186" s="84"/>
    </row>
    <row r="187" spans="1:1" ht="15" customHeight="1">
      <c r="A187" s="84"/>
    </row>
    <row r="188" spans="1:1" ht="15" customHeight="1">
      <c r="A188" s="84"/>
    </row>
    <row r="189" spans="1:1" ht="15" customHeight="1">
      <c r="A189" s="84"/>
    </row>
    <row r="190" spans="1:1" ht="15" customHeight="1">
      <c r="A190" s="84"/>
    </row>
    <row r="191" spans="1:1" ht="15" customHeight="1">
      <c r="A191" s="84"/>
    </row>
    <row r="192" spans="1:1" ht="15" customHeight="1">
      <c r="A192" s="84"/>
    </row>
    <row r="193" spans="1:1" ht="15" customHeight="1">
      <c r="A193" s="84"/>
    </row>
    <row r="194" spans="1:1" ht="15" customHeight="1">
      <c r="A194" s="84"/>
    </row>
    <row r="195" spans="1:1" ht="15" customHeight="1">
      <c r="A195" s="84"/>
    </row>
    <row r="196" spans="1:1" ht="15" customHeight="1">
      <c r="A196" s="84"/>
    </row>
    <row r="197" spans="1:1" ht="15" customHeight="1">
      <c r="A197" s="84"/>
    </row>
    <row r="198" spans="1:1" ht="15" customHeight="1">
      <c r="A198" s="84"/>
    </row>
    <row r="199" spans="1:1" ht="15" customHeight="1">
      <c r="A199" s="84"/>
    </row>
    <row r="200" spans="1:1" ht="15" customHeight="1">
      <c r="A200" s="84"/>
    </row>
    <row r="201" spans="1:1" ht="15" customHeight="1">
      <c r="A201" s="84"/>
    </row>
    <row r="202" spans="1:1" ht="15" customHeight="1">
      <c r="A202" s="84"/>
    </row>
    <row r="203" spans="1:1" ht="15" customHeight="1">
      <c r="A203" s="84"/>
    </row>
    <row r="204" spans="1:1" ht="15" customHeight="1">
      <c r="A204" s="84"/>
    </row>
    <row r="205" spans="1:1" ht="15" customHeight="1">
      <c r="A205" s="84"/>
    </row>
    <row r="206" spans="1:1" ht="15" customHeight="1">
      <c r="A206" s="84"/>
    </row>
    <row r="207" spans="1:1" ht="15" customHeight="1">
      <c r="A207" s="84"/>
    </row>
    <row r="208" spans="1:1" ht="15" customHeight="1">
      <c r="A208" s="84"/>
    </row>
    <row r="209" spans="1:1" ht="15" customHeight="1">
      <c r="A209" s="84"/>
    </row>
    <row r="210" spans="1:1" ht="15" customHeight="1">
      <c r="A210" s="84"/>
    </row>
    <row r="211" spans="1:1" ht="15" customHeight="1">
      <c r="A211" s="84"/>
    </row>
    <row r="212" spans="1:1" ht="15" customHeight="1">
      <c r="A212" s="84"/>
    </row>
    <row r="213" spans="1:1" ht="15" customHeight="1">
      <c r="A213" s="84"/>
    </row>
    <row r="214" spans="1:1" ht="15" customHeight="1">
      <c r="A214" s="84"/>
    </row>
    <row r="215" spans="1:1" ht="15" customHeight="1">
      <c r="A215" s="84"/>
    </row>
    <row r="216" spans="1:1" ht="15" customHeight="1">
      <c r="A216" s="84"/>
    </row>
    <row r="217" spans="1:1" ht="15" customHeight="1">
      <c r="A217" s="84"/>
    </row>
    <row r="218" spans="1:1" ht="15" customHeight="1">
      <c r="A218" s="84"/>
    </row>
    <row r="219" spans="1:1" ht="15" customHeight="1">
      <c r="A219" s="84"/>
    </row>
    <row r="220" spans="1:1" ht="15" customHeight="1">
      <c r="A220" s="84"/>
    </row>
    <row r="221" spans="1:1" ht="15" customHeight="1">
      <c r="A221" s="84"/>
    </row>
    <row r="222" spans="1:1" ht="15" customHeight="1">
      <c r="A222" s="84"/>
    </row>
    <row r="223" spans="1:1" ht="15" customHeight="1">
      <c r="A223" s="84"/>
    </row>
    <row r="224" spans="1:1" ht="15" customHeight="1">
      <c r="A224" s="84"/>
    </row>
    <row r="225" spans="1:1" ht="15" customHeight="1">
      <c r="A225" s="84"/>
    </row>
    <row r="226" spans="1:1" ht="15" customHeight="1">
      <c r="A226" s="84"/>
    </row>
    <row r="227" spans="1:1" ht="15" customHeight="1">
      <c r="A227" s="84"/>
    </row>
    <row r="228" spans="1:1" ht="15" customHeight="1">
      <c r="A228" s="84"/>
    </row>
    <row r="229" spans="1:1" ht="15" customHeight="1">
      <c r="A229" s="84"/>
    </row>
    <row r="230" spans="1:1" ht="15" customHeight="1">
      <c r="A230" s="84"/>
    </row>
    <row r="231" spans="1:1" ht="15" customHeight="1">
      <c r="A231" s="84"/>
    </row>
    <row r="232" spans="1:1" ht="15" customHeight="1">
      <c r="A232" s="84"/>
    </row>
    <row r="233" spans="1:1" ht="15" customHeight="1">
      <c r="A233" s="84"/>
    </row>
    <row r="234" spans="1:1" ht="15" customHeight="1">
      <c r="A234" s="84"/>
    </row>
    <row r="235" spans="1:1" ht="15" customHeight="1">
      <c r="A235" s="84"/>
    </row>
    <row r="236" spans="1:1" ht="15" customHeight="1">
      <c r="A236" s="84"/>
    </row>
    <row r="237" spans="1:1" ht="15" customHeight="1">
      <c r="A237" s="84"/>
    </row>
    <row r="238" spans="1:1" ht="15" customHeight="1">
      <c r="A238" s="84"/>
    </row>
    <row r="239" spans="1:1" ht="15" customHeight="1">
      <c r="A239" s="84"/>
    </row>
    <row r="240" spans="1:1" ht="15" customHeight="1">
      <c r="A240" s="84"/>
    </row>
    <row r="241" spans="1:1" ht="15" customHeight="1">
      <c r="A241" s="84"/>
    </row>
    <row r="242" spans="1:1" ht="15" customHeight="1">
      <c r="A242" s="84"/>
    </row>
    <row r="243" spans="1:1" ht="15" customHeight="1">
      <c r="A243" s="84"/>
    </row>
    <row r="244" spans="1:1" ht="15" customHeight="1">
      <c r="A244" s="84"/>
    </row>
    <row r="245" spans="1:1" ht="15" customHeight="1">
      <c r="A245" s="84"/>
    </row>
    <row r="246" spans="1:1" ht="15" customHeight="1">
      <c r="A246" s="84"/>
    </row>
    <row r="247" spans="1:1" ht="15" customHeight="1">
      <c r="A247" s="84"/>
    </row>
    <row r="248" spans="1:1" ht="15" customHeight="1">
      <c r="A248" s="84"/>
    </row>
    <row r="249" spans="1:1" ht="15" customHeight="1">
      <c r="A249" s="84"/>
    </row>
    <row r="250" spans="1:1" ht="15" customHeight="1">
      <c r="A250" s="84"/>
    </row>
    <row r="251" spans="1:1" ht="15" customHeight="1">
      <c r="A251" s="84"/>
    </row>
    <row r="252" spans="1:1" ht="15" customHeight="1">
      <c r="A252" s="84"/>
    </row>
    <row r="253" spans="1:1" ht="15" customHeight="1">
      <c r="A253" s="84"/>
    </row>
    <row r="254" spans="1:1" ht="15" customHeight="1">
      <c r="A254" s="84"/>
    </row>
    <row r="255" spans="1:1" ht="15" customHeight="1">
      <c r="A255" s="84"/>
    </row>
    <row r="256" spans="1:1" ht="15" customHeight="1">
      <c r="A256" s="84"/>
    </row>
    <row r="257" spans="1:1" ht="15" customHeight="1">
      <c r="A257" s="84"/>
    </row>
    <row r="258" spans="1:1" ht="15" customHeight="1">
      <c r="A258" s="84"/>
    </row>
    <row r="259" spans="1:1" ht="15" customHeight="1">
      <c r="A259" s="84"/>
    </row>
    <row r="260" spans="1:1" ht="15" customHeight="1">
      <c r="A260" s="84"/>
    </row>
    <row r="261" spans="1:1" ht="15" customHeight="1">
      <c r="A261" s="84"/>
    </row>
    <row r="262" spans="1:1" ht="15" customHeight="1">
      <c r="A262" s="84"/>
    </row>
    <row r="263" spans="1:1" ht="15" customHeight="1">
      <c r="A263" s="84"/>
    </row>
    <row r="264" spans="1:1" ht="15" customHeight="1">
      <c r="A264" s="84"/>
    </row>
    <row r="265" spans="1:1" ht="15" customHeight="1">
      <c r="A265" s="84"/>
    </row>
    <row r="266" spans="1:1" ht="15" customHeight="1">
      <c r="A266" s="84"/>
    </row>
    <row r="267" spans="1:1" ht="15" customHeight="1">
      <c r="A267" s="84"/>
    </row>
    <row r="268" spans="1:1" ht="15" customHeight="1">
      <c r="A268" s="84"/>
    </row>
    <row r="269" spans="1:1" ht="15" customHeight="1">
      <c r="A269" s="84"/>
    </row>
    <row r="270" spans="1:1" ht="15" customHeight="1">
      <c r="A270" s="84"/>
    </row>
    <row r="271" spans="1:1" ht="15" customHeight="1">
      <c r="A271" s="84"/>
    </row>
    <row r="272" spans="1:1" ht="15" customHeight="1">
      <c r="A272" s="84"/>
    </row>
    <row r="273" spans="1:1" ht="15" customHeight="1">
      <c r="A273" s="84"/>
    </row>
    <row r="274" spans="1:1" ht="15" customHeight="1">
      <c r="A274" s="84"/>
    </row>
    <row r="275" spans="1:1" ht="15" customHeight="1">
      <c r="A275" s="84"/>
    </row>
    <row r="276" spans="1:1" ht="15" customHeight="1">
      <c r="A276" s="84"/>
    </row>
    <row r="277" spans="1:1" ht="15" customHeight="1">
      <c r="A277" s="84"/>
    </row>
    <row r="278" spans="1:1" ht="15" customHeight="1">
      <c r="A278" s="84"/>
    </row>
    <row r="279" spans="1:1" ht="15" customHeight="1">
      <c r="A279" s="84"/>
    </row>
    <row r="280" spans="1:1" ht="15" customHeight="1">
      <c r="A280" s="84"/>
    </row>
    <row r="281" spans="1:1" ht="15" customHeight="1">
      <c r="A281" s="84"/>
    </row>
    <row r="282" spans="1:1" ht="15" customHeight="1">
      <c r="A282" s="84"/>
    </row>
    <row r="283" spans="1:1" ht="15" customHeight="1">
      <c r="A283" s="84"/>
    </row>
    <row r="284" spans="1:1" ht="15" customHeight="1">
      <c r="A284" s="84"/>
    </row>
    <row r="285" spans="1:1" ht="15" customHeight="1">
      <c r="A285" s="84"/>
    </row>
    <row r="286" spans="1:1" ht="15" customHeight="1">
      <c r="A286" s="84"/>
    </row>
    <row r="287" spans="1:1" ht="15" customHeight="1">
      <c r="A287" s="84"/>
    </row>
    <row r="288" spans="1:1" ht="15" customHeight="1">
      <c r="A288" s="84"/>
    </row>
    <row r="289" spans="1:1" ht="15" customHeight="1">
      <c r="A289" s="84"/>
    </row>
    <row r="290" spans="1:1" ht="15" customHeight="1">
      <c r="A290" s="84"/>
    </row>
    <row r="291" spans="1:1" ht="15" customHeight="1">
      <c r="A291" s="84"/>
    </row>
    <row r="292" spans="1:1" ht="15" customHeight="1">
      <c r="A292" s="84"/>
    </row>
    <row r="293" spans="1:1" ht="15" customHeight="1">
      <c r="A293" s="84"/>
    </row>
    <row r="294" spans="1:1" ht="15" customHeight="1">
      <c r="A294" s="84"/>
    </row>
    <row r="295" spans="1:1" ht="15" customHeight="1">
      <c r="A295" s="84"/>
    </row>
    <row r="296" spans="1:1" ht="15" customHeight="1">
      <c r="A296" s="84"/>
    </row>
    <row r="297" spans="1:1" ht="15" customHeight="1">
      <c r="A297" s="84"/>
    </row>
    <row r="298" spans="1:1" ht="15" customHeight="1">
      <c r="A298" s="84"/>
    </row>
    <row r="299" spans="1:1" ht="15" customHeight="1">
      <c r="A299" s="84"/>
    </row>
    <row r="300" spans="1:1" ht="15" customHeight="1">
      <c r="A300" s="84"/>
    </row>
    <row r="301" spans="1:1" ht="15" customHeight="1">
      <c r="A301" s="84"/>
    </row>
    <row r="302" spans="1:1" ht="15" customHeight="1">
      <c r="A302" s="84"/>
    </row>
    <row r="303" spans="1:1" ht="15" customHeight="1">
      <c r="A303" s="84"/>
    </row>
    <row r="304" spans="1:1" ht="15" customHeight="1">
      <c r="A304" s="84"/>
    </row>
    <row r="305" spans="1:1" ht="15" customHeight="1">
      <c r="A305" s="84"/>
    </row>
    <row r="306" spans="1:1" ht="15" customHeight="1">
      <c r="A306" s="84"/>
    </row>
    <row r="307" spans="1:1" ht="15" customHeight="1">
      <c r="A307" s="84"/>
    </row>
    <row r="308" spans="1:1" ht="15" customHeight="1">
      <c r="A308" s="84"/>
    </row>
    <row r="309" spans="1:1" ht="15" customHeight="1">
      <c r="A309" s="84"/>
    </row>
    <row r="310" spans="1:1" ht="15" customHeight="1">
      <c r="A310" s="84"/>
    </row>
    <row r="311" spans="1:1" ht="15" customHeight="1">
      <c r="A311" s="84"/>
    </row>
    <row r="312" spans="1:1" ht="15" customHeight="1">
      <c r="A312" s="84"/>
    </row>
    <row r="313" spans="1:1" ht="15" customHeight="1">
      <c r="A313" s="84"/>
    </row>
    <row r="314" spans="1:1" ht="15" customHeight="1">
      <c r="A314" s="84"/>
    </row>
    <row r="315" spans="1:1" ht="15" customHeight="1">
      <c r="A315" s="84"/>
    </row>
    <row r="316" spans="1:1" ht="15" customHeight="1">
      <c r="A316" s="84"/>
    </row>
    <row r="317" spans="1:1" ht="15" customHeight="1">
      <c r="A317" s="84"/>
    </row>
    <row r="318" spans="1:1" ht="15" customHeight="1">
      <c r="A318" s="84"/>
    </row>
    <row r="319" spans="1:1" ht="15" customHeight="1">
      <c r="A319" s="84"/>
    </row>
    <row r="320" spans="1:1" ht="15" customHeight="1">
      <c r="A320" s="84"/>
    </row>
    <row r="321" spans="1:1" ht="15" customHeight="1">
      <c r="A321" s="84"/>
    </row>
    <row r="322" spans="1:1" ht="15" customHeight="1">
      <c r="A322" s="84"/>
    </row>
    <row r="323" spans="1:1" ht="15" customHeight="1">
      <c r="A323" s="84"/>
    </row>
    <row r="324" spans="1:1" ht="15" customHeight="1">
      <c r="A324" s="84"/>
    </row>
    <row r="325" spans="1:1" ht="15" customHeight="1">
      <c r="A325" s="84"/>
    </row>
    <row r="326" spans="1:1" ht="15" customHeight="1">
      <c r="A326" s="84"/>
    </row>
    <row r="327" spans="1:1" ht="15" customHeight="1">
      <c r="A327" s="84"/>
    </row>
    <row r="328" spans="1:1" ht="15" customHeight="1">
      <c r="A328" s="84"/>
    </row>
    <row r="329" spans="1:1" ht="15" customHeight="1">
      <c r="A329" s="84"/>
    </row>
    <row r="330" spans="1:1" ht="15" customHeight="1">
      <c r="A330" s="84"/>
    </row>
    <row r="331" spans="1:1" ht="15" customHeight="1">
      <c r="A331" s="84"/>
    </row>
    <row r="332" spans="1:1" ht="15" customHeight="1">
      <c r="A332" s="84"/>
    </row>
    <row r="333" spans="1:1" ht="15" customHeight="1">
      <c r="A333" s="84"/>
    </row>
    <row r="334" spans="1:1" ht="15" customHeight="1">
      <c r="A334" s="84"/>
    </row>
    <row r="335" spans="1:1" ht="15" customHeight="1">
      <c r="A335" s="84"/>
    </row>
    <row r="336" spans="1:1" ht="15" customHeight="1">
      <c r="A336" s="84"/>
    </row>
    <row r="337" spans="1:1" ht="15" customHeight="1">
      <c r="A337" s="84"/>
    </row>
    <row r="338" spans="1:1" ht="15" customHeight="1">
      <c r="A338" s="84"/>
    </row>
    <row r="339" spans="1:1" ht="15" customHeight="1">
      <c r="A339" s="84"/>
    </row>
    <row r="340" spans="1:1" ht="15" customHeight="1">
      <c r="A340" s="84"/>
    </row>
    <row r="341" spans="1:1" ht="15" customHeight="1">
      <c r="A341" s="84"/>
    </row>
    <row r="342" spans="1:1" ht="15" customHeight="1">
      <c r="A342" s="84"/>
    </row>
    <row r="343" spans="1:1" ht="15" customHeight="1">
      <c r="A343" s="84"/>
    </row>
    <row r="344" spans="1:1" ht="15" customHeight="1">
      <c r="A344" s="84"/>
    </row>
    <row r="345" spans="1:1" ht="15" customHeight="1">
      <c r="A345" s="84"/>
    </row>
    <row r="346" spans="1:1" ht="15" customHeight="1">
      <c r="A346" s="84"/>
    </row>
    <row r="347" spans="1:1" ht="15" customHeight="1">
      <c r="A347" s="84"/>
    </row>
    <row r="348" spans="1:1" ht="15" customHeight="1">
      <c r="A348" s="84"/>
    </row>
    <row r="349" spans="1:1" ht="15" customHeight="1">
      <c r="A349" s="84"/>
    </row>
    <row r="350" spans="1:1" ht="15" customHeight="1">
      <c r="A350" s="84"/>
    </row>
    <row r="351" spans="1:1" ht="15" customHeight="1">
      <c r="A351" s="84"/>
    </row>
    <row r="352" spans="1:1" ht="15" customHeight="1">
      <c r="A352" s="84"/>
    </row>
    <row r="353" spans="1:1" ht="15" customHeight="1">
      <c r="A353" s="84"/>
    </row>
    <row r="354" spans="1:1" ht="15" customHeight="1">
      <c r="A354" s="84"/>
    </row>
    <row r="355" spans="1:1" ht="15" customHeight="1">
      <c r="A355" s="84"/>
    </row>
    <row r="356" spans="1:1" ht="15" customHeight="1">
      <c r="A356" s="84"/>
    </row>
    <row r="357" spans="1:1" ht="15" customHeight="1">
      <c r="A357" s="84"/>
    </row>
    <row r="358" spans="1:1" ht="15" customHeight="1">
      <c r="A358" s="84"/>
    </row>
    <row r="359" spans="1:1" ht="15" customHeight="1">
      <c r="A359" s="84"/>
    </row>
    <row r="360" spans="1:1" ht="15" customHeight="1">
      <c r="A360" s="84"/>
    </row>
    <row r="361" spans="1:1" ht="15" customHeight="1">
      <c r="A361" s="84"/>
    </row>
    <row r="362" spans="1:1" ht="15" customHeight="1">
      <c r="A362" s="84"/>
    </row>
  </sheetData>
  <mergeCells count="13">
    <mergeCell ref="K10:K12"/>
    <mergeCell ref="F10:F12"/>
    <mergeCell ref="G10:G12"/>
    <mergeCell ref="H10:H12"/>
    <mergeCell ref="I10:I12"/>
    <mergeCell ref="J10:J12"/>
    <mergeCell ref="F39:H39"/>
    <mergeCell ref="F32:K32"/>
    <mergeCell ref="J33:K33"/>
    <mergeCell ref="J34:K34"/>
    <mergeCell ref="J35:K35"/>
    <mergeCell ref="J36:K36"/>
    <mergeCell ref="J37:K37"/>
  </mergeCells>
  <pageMargins left="0.74803149606299213" right="0.74803149606299213" top="0.98425196850393704" bottom="0.98425196850393704" header="0.51181102362204722" footer="0.51181102362204722"/>
  <pageSetup paperSize="8" scale="81" orientation="landscape" r:id="rId1"/>
  <headerFooter alignWithMargins="0">
    <oddFooter>&amp;R&amp;"CG Omega,Regular" Date: Feb 2010
Revision 13.0&amp;L&amp;"Calibri"&amp;11&amp;K000000&amp;"CG Omega,Regular"Table 1 of 10_x000D_&amp;1#&amp;"Arial"&amp;11&amp;K000000SW Private Commercial</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8B31F-97B0-4291-99AC-FDBDFA47065B}">
  <sheetPr>
    <pageSetUpPr fitToPage="1"/>
  </sheetPr>
  <dimension ref="A1:R275"/>
  <sheetViews>
    <sheetView zoomScaleNormal="100" zoomScalePageLayoutView="55" workbookViewId="0">
      <selection sqref="A1:XFD1048576"/>
    </sheetView>
  </sheetViews>
  <sheetFormatPr defaultColWidth="9.1796875" defaultRowHeight="12.5"/>
  <cols>
    <col min="1" max="1" width="7.1796875" style="107" customWidth="1"/>
    <col min="2" max="2" width="54.81640625" style="107" customWidth="1"/>
    <col min="3" max="3" width="19.81640625" style="107" customWidth="1"/>
    <col min="4" max="4" width="16.1796875" style="107" customWidth="1"/>
    <col min="5" max="5" width="12.1796875" style="107" customWidth="1"/>
    <col min="6" max="6" width="19.1796875" style="107" customWidth="1"/>
    <col min="7" max="7" width="20.54296875" style="107" customWidth="1"/>
    <col min="8" max="8" width="18" style="107" customWidth="1"/>
    <col min="9" max="9" width="1.81640625" style="107" customWidth="1"/>
    <col min="10" max="10" width="14.54296875" style="107" customWidth="1"/>
    <col min="11" max="11" width="11.81640625" style="107" customWidth="1"/>
    <col min="12" max="12" width="2.453125" style="107" customWidth="1"/>
    <col min="13" max="13" width="23.54296875" style="107" customWidth="1"/>
    <col min="14" max="14" width="12.453125" style="107" customWidth="1"/>
    <col min="15" max="15" width="23.7265625" style="107" customWidth="1"/>
    <col min="16" max="16" width="25.7265625" style="107" customWidth="1"/>
    <col min="17" max="17" width="12.7265625" style="107" customWidth="1"/>
    <col min="18" max="18" width="15.7265625" style="107" customWidth="1"/>
    <col min="19" max="16384" width="9.1796875" style="107"/>
  </cols>
  <sheetData>
    <row r="1" spans="1:18" s="101" customFormat="1" ht="20">
      <c r="A1" s="99" t="s">
        <v>0</v>
      </c>
      <c r="B1" s="100"/>
      <c r="C1" s="100"/>
    </row>
    <row r="2" spans="1:18" s="101" customFormat="1" ht="20"/>
    <row r="3" spans="1:18" s="101" customFormat="1" ht="20">
      <c r="A3" s="102" t="s">
        <v>1</v>
      </c>
      <c r="B3" s="103"/>
      <c r="C3" s="103"/>
      <c r="D3" s="104"/>
      <c r="E3" s="104"/>
      <c r="F3" s="104"/>
      <c r="G3" s="104"/>
      <c r="H3" s="104"/>
      <c r="I3" s="104"/>
      <c r="J3" s="104"/>
      <c r="K3" s="104"/>
      <c r="L3" s="104"/>
      <c r="M3" s="104"/>
      <c r="N3" s="104"/>
      <c r="O3" s="104"/>
      <c r="P3" s="104"/>
      <c r="Q3" s="104"/>
      <c r="R3" s="104"/>
    </row>
    <row r="4" spans="1:18" ht="15.5">
      <c r="A4" s="105"/>
      <c r="B4" s="106"/>
      <c r="C4" s="106"/>
    </row>
    <row r="5" spans="1:18" ht="16" thickBot="1">
      <c r="A5" s="105"/>
      <c r="B5" s="106"/>
      <c r="C5" s="106"/>
    </row>
    <row r="6" spans="1:18" ht="20">
      <c r="A6" s="1381" t="s">
        <v>2</v>
      </c>
      <c r="B6" s="1382"/>
      <c r="C6" s="1382"/>
      <c r="D6" s="1382"/>
      <c r="E6" s="1382"/>
      <c r="F6" s="1382"/>
      <c r="G6" s="1383"/>
    </row>
    <row r="7" spans="1:18" ht="20.5" thickBot="1">
      <c r="A7" s="1384" t="s">
        <v>755</v>
      </c>
      <c r="B7" s="1385"/>
      <c r="C7" s="1385"/>
      <c r="D7" s="1385"/>
      <c r="E7" s="1385"/>
      <c r="F7" s="1385"/>
      <c r="G7" s="1386"/>
    </row>
    <row r="8" spans="1:18" ht="16" thickBot="1">
      <c r="A8" s="105"/>
      <c r="R8" s="480"/>
    </row>
    <row r="9" spans="1:18" ht="16" thickBot="1">
      <c r="A9" s="105"/>
      <c r="B9" s="108">
        <v>1</v>
      </c>
      <c r="C9" s="109">
        <v>2</v>
      </c>
      <c r="D9" s="109">
        <v>3</v>
      </c>
      <c r="E9" s="109">
        <v>4</v>
      </c>
      <c r="F9" s="109">
        <v>5</v>
      </c>
      <c r="G9" s="109">
        <v>6</v>
      </c>
      <c r="H9" s="110">
        <v>7</v>
      </c>
      <c r="J9" s="108">
        <v>8</v>
      </c>
      <c r="K9" s="110">
        <v>9</v>
      </c>
      <c r="M9" s="108">
        <v>10</v>
      </c>
      <c r="N9" s="109">
        <v>11</v>
      </c>
      <c r="O9" s="109">
        <v>12</v>
      </c>
      <c r="P9" s="109">
        <v>13</v>
      </c>
      <c r="Q9" s="110">
        <v>14</v>
      </c>
      <c r="R9" s="110">
        <v>15</v>
      </c>
    </row>
    <row r="10" spans="1:18">
      <c r="B10" s="1378" t="s">
        <v>756</v>
      </c>
      <c r="C10" s="1366" t="s">
        <v>1399</v>
      </c>
      <c r="D10" s="1366" t="s">
        <v>1398</v>
      </c>
      <c r="E10" s="1366" t="s">
        <v>757</v>
      </c>
      <c r="F10" s="1366" t="s">
        <v>758</v>
      </c>
      <c r="G10" s="1366" t="s">
        <v>759</v>
      </c>
      <c r="H10" s="1369" t="s">
        <v>1400</v>
      </c>
      <c r="J10" s="1372" t="s">
        <v>1404</v>
      </c>
      <c r="K10" s="1375" t="s">
        <v>1402</v>
      </c>
      <c r="M10" s="1378" t="s">
        <v>760</v>
      </c>
      <c r="N10" s="1366" t="s">
        <v>761</v>
      </c>
      <c r="O10" s="1366" t="s">
        <v>762</v>
      </c>
      <c r="P10" s="1366" t="s">
        <v>763</v>
      </c>
      <c r="Q10" s="1369" t="s">
        <v>710</v>
      </c>
      <c r="R10" s="1369" t="s">
        <v>723</v>
      </c>
    </row>
    <row r="11" spans="1:18">
      <c r="B11" s="1379"/>
      <c r="C11" s="1366"/>
      <c r="D11" s="1366"/>
      <c r="E11" s="1366"/>
      <c r="F11" s="1366"/>
      <c r="G11" s="1366"/>
      <c r="H11" s="1370" t="s">
        <v>695</v>
      </c>
      <c r="J11" s="1373" t="s">
        <v>695</v>
      </c>
      <c r="K11" s="1376" t="s">
        <v>695</v>
      </c>
      <c r="M11" s="1379"/>
      <c r="N11" s="1367"/>
      <c r="O11" s="1367"/>
      <c r="P11" s="1367"/>
      <c r="Q11" s="1370"/>
      <c r="R11" s="1370"/>
    </row>
    <row r="12" spans="1:18">
      <c r="B12" s="1380"/>
      <c r="C12" s="1387"/>
      <c r="D12" s="1387"/>
      <c r="E12" s="1387"/>
      <c r="F12" s="1387"/>
      <c r="G12" s="1387"/>
      <c r="H12" s="1371"/>
      <c r="J12" s="1374"/>
      <c r="K12" s="1377"/>
      <c r="M12" s="1380"/>
      <c r="N12" s="1368"/>
      <c r="O12" s="1368"/>
      <c r="P12" s="1368"/>
      <c r="Q12" s="1371"/>
      <c r="R12" s="1371"/>
    </row>
    <row r="13" spans="1:18">
      <c r="B13" s="51" t="s">
        <v>764</v>
      </c>
      <c r="C13" s="133">
        <v>46.736275054012239</v>
      </c>
      <c r="D13" s="123">
        <v>0</v>
      </c>
      <c r="E13" s="123">
        <v>0</v>
      </c>
      <c r="F13" s="133">
        <v>33.379309910000003</v>
      </c>
      <c r="G13" s="133">
        <v>32.407097</v>
      </c>
      <c r="H13" s="128">
        <f>+C13+D13-E13-F13</f>
        <v>13.356965144012236</v>
      </c>
      <c r="J13" s="312">
        <v>2.6703447928000004</v>
      </c>
      <c r="K13" s="128">
        <f>+H13-J13</f>
        <v>10.686620351212236</v>
      </c>
      <c r="M13" s="136">
        <f>+IF(ISERROR(K13/(F13+J13)),0,K13/(F13+J13))</f>
        <v>0.29644168409696853</v>
      </c>
      <c r="N13" s="133">
        <v>97.26208350680254</v>
      </c>
      <c r="O13" s="139">
        <f>IF(K13&lt;0,N13/$N$263,0)</f>
        <v>0</v>
      </c>
      <c r="P13" s="94">
        <f>(M13^2*O13)*100</f>
        <v>0</v>
      </c>
      <c r="Q13" s="111"/>
    </row>
    <row r="14" spans="1:18">
      <c r="B14" s="52" t="s">
        <v>765</v>
      </c>
      <c r="C14" s="134">
        <v>12.354662939656247</v>
      </c>
      <c r="D14" s="124">
        <v>0</v>
      </c>
      <c r="E14" s="124">
        <v>0</v>
      </c>
      <c r="F14" s="134">
        <v>10.16585074</v>
      </c>
      <c r="G14" s="134">
        <v>9.8697579999999991</v>
      </c>
      <c r="H14" s="129">
        <f>+C14+D14-E14-F14</f>
        <v>2.1888121996562475</v>
      </c>
      <c r="J14" s="313">
        <v>0.8132680592</v>
      </c>
      <c r="K14" s="129">
        <f t="shared" ref="K14:K37" si="0">+H14-J14</f>
        <v>1.3755441404562476</v>
      </c>
      <c r="M14" s="137">
        <f>+IF(ISERROR(K14/(F14+J14)),0,K14/(F14+J14))</f>
        <v>0.12528729906415417</v>
      </c>
      <c r="N14" s="134">
        <v>35.828985711083178</v>
      </c>
      <c r="O14" s="140">
        <f t="shared" ref="O14:O77" si="1">IF(K14&lt;0,N14/$N$263,0)</f>
        <v>0</v>
      </c>
      <c r="P14" s="95">
        <f t="shared" ref="P14:P37" si="2">(M14^2*O14)*100</f>
        <v>0</v>
      </c>
      <c r="Q14" s="111"/>
    </row>
    <row r="15" spans="1:18">
      <c r="B15" s="52" t="s">
        <v>766</v>
      </c>
      <c r="C15" s="134">
        <v>101.47592827018572</v>
      </c>
      <c r="D15" s="124">
        <v>0</v>
      </c>
      <c r="E15" s="124">
        <v>0</v>
      </c>
      <c r="F15" s="134">
        <v>99.202799940000006</v>
      </c>
      <c r="G15" s="134">
        <v>96.313398000000007</v>
      </c>
      <c r="H15" s="129">
        <f t="shared" ref="H15:H37" si="3">+C15+D15-E15-F15</f>
        <v>2.2731283301857133</v>
      </c>
      <c r="J15" s="313">
        <v>7.9362239952000007</v>
      </c>
      <c r="K15" s="129">
        <f t="shared" si="0"/>
        <v>-5.6630956650142874</v>
      </c>
      <c r="M15" s="137">
        <f>+IF(ISERROR(K15/(F15+J15)),0,K15/(F15+J15))</f>
        <v>-5.2857450600254208E-2</v>
      </c>
      <c r="N15" s="134">
        <v>303.79859595543007</v>
      </c>
      <c r="O15" s="140">
        <f>IF(K15&lt;0,N15/$N$263,0)</f>
        <v>5.7018494316486035E-2</v>
      </c>
      <c r="P15" s="95">
        <f>(M15^2*O15)*100</f>
        <v>1.5930454624295015E-2</v>
      </c>
      <c r="Q15" s="111"/>
    </row>
    <row r="16" spans="1:18">
      <c r="B16" s="52" t="s">
        <v>767</v>
      </c>
      <c r="C16" s="134">
        <v>25.01245600218261</v>
      </c>
      <c r="D16" s="124">
        <v>0</v>
      </c>
      <c r="E16" s="124">
        <v>0</v>
      </c>
      <c r="F16" s="134">
        <v>16.467216669999999</v>
      </c>
      <c r="G16" s="134">
        <v>15.987589</v>
      </c>
      <c r="H16" s="129">
        <f t="shared" si="3"/>
        <v>8.5452393321826108</v>
      </c>
      <c r="J16" s="313">
        <v>1.3173773335999999</v>
      </c>
      <c r="K16" s="129">
        <f t="shared" si="0"/>
        <v>7.2278619985826111</v>
      </c>
      <c r="M16" s="137">
        <f t="shared" ref="M16:M37" si="4">+IF(ISERROR(K16/(F16+J16)),0,K16/(F16+J16))</f>
        <v>0.40641141412165666</v>
      </c>
      <c r="N16" s="134">
        <v>61.456206526753014</v>
      </c>
      <c r="O16" s="140">
        <f>IF(K16&lt;0,N16/$N$263,0)</f>
        <v>0</v>
      </c>
      <c r="P16" s="95">
        <f>(M16^2*O16)*100</f>
        <v>0</v>
      </c>
      <c r="Q16" s="111"/>
    </row>
    <row r="17" spans="2:17">
      <c r="B17" s="52" t="s">
        <v>768</v>
      </c>
      <c r="C17" s="134">
        <v>3.3567700626653059</v>
      </c>
      <c r="D17" s="124">
        <v>0</v>
      </c>
      <c r="E17" s="124">
        <v>0</v>
      </c>
      <c r="F17" s="134">
        <v>4.5152367500000006</v>
      </c>
      <c r="G17" s="134">
        <v>4.3837250000000001</v>
      </c>
      <c r="H17" s="129">
        <f t="shared" si="3"/>
        <v>-1.1584666873346947</v>
      </c>
      <c r="J17" s="313">
        <v>0.43554842417937645</v>
      </c>
      <c r="K17" s="129">
        <f t="shared" si="0"/>
        <v>-1.594015111514071</v>
      </c>
      <c r="M17" s="137">
        <f t="shared" si="4"/>
        <v>-0.32197218328672256</v>
      </c>
      <c r="N17" s="134">
        <v>8.276499539079726</v>
      </c>
      <c r="O17" s="140">
        <f t="shared" si="1"/>
        <v>1.5533763098715917E-3</v>
      </c>
      <c r="P17" s="95">
        <f t="shared" si="2"/>
        <v>1.6103244338839653E-2</v>
      </c>
      <c r="Q17" s="111"/>
    </row>
    <row r="18" spans="2:17">
      <c r="B18" s="52" t="s">
        <v>769</v>
      </c>
      <c r="C18" s="134">
        <v>0.29637460953775513</v>
      </c>
      <c r="D18" s="124">
        <v>0</v>
      </c>
      <c r="E18" s="124">
        <v>0</v>
      </c>
      <c r="F18" s="134">
        <v>0.14594996999999998</v>
      </c>
      <c r="G18" s="134">
        <v>0.14169899999999999</v>
      </c>
      <c r="H18" s="129">
        <f t="shared" si="3"/>
        <v>0.15042463953775514</v>
      </c>
      <c r="J18" s="313">
        <v>1.16759976E-2</v>
      </c>
      <c r="K18" s="129">
        <f t="shared" si="0"/>
        <v>0.13874864193775516</v>
      </c>
      <c r="M18" s="137">
        <f t="shared" si="4"/>
        <v>0.88023974761475265</v>
      </c>
      <c r="N18" s="134">
        <v>0.33830764210564912</v>
      </c>
      <c r="O18" s="140">
        <f t="shared" si="1"/>
        <v>0</v>
      </c>
      <c r="P18" s="95">
        <f t="shared" si="2"/>
        <v>0</v>
      </c>
      <c r="Q18" s="111"/>
    </row>
    <row r="19" spans="2:17">
      <c r="B19" s="52" t="s">
        <v>770</v>
      </c>
      <c r="C19" s="134">
        <v>0.17909999999999998</v>
      </c>
      <c r="D19" s="124">
        <v>0</v>
      </c>
      <c r="E19" s="124">
        <v>0</v>
      </c>
      <c r="F19" s="134">
        <v>0.14789152</v>
      </c>
      <c r="G19" s="134">
        <v>0.14358399999999999</v>
      </c>
      <c r="H19" s="129">
        <f t="shared" si="3"/>
        <v>3.1208479999999983E-2</v>
      </c>
      <c r="J19" s="313">
        <v>1.3342903470781773E-2</v>
      </c>
      <c r="K19" s="129">
        <f t="shared" si="0"/>
        <v>1.7865576529218212E-2</v>
      </c>
      <c r="M19" s="137">
        <f t="shared" si="4"/>
        <v>0.11080497665844749</v>
      </c>
      <c r="N19" s="134">
        <v>0.39845122292443119</v>
      </c>
      <c r="O19" s="140">
        <f t="shared" si="1"/>
        <v>0</v>
      </c>
      <c r="P19" s="95">
        <f t="shared" si="2"/>
        <v>0</v>
      </c>
      <c r="Q19" s="111"/>
    </row>
    <row r="20" spans="2:17">
      <c r="B20" s="52" t="s">
        <v>771</v>
      </c>
      <c r="C20" s="134">
        <v>28.047856265347825</v>
      </c>
      <c r="D20" s="124">
        <v>0</v>
      </c>
      <c r="E20" s="124">
        <v>0</v>
      </c>
      <c r="F20" s="134">
        <v>24.848924069999999</v>
      </c>
      <c r="G20" s="134">
        <v>24.125169</v>
      </c>
      <c r="H20" s="129">
        <f t="shared" si="3"/>
        <v>3.198932195347826</v>
      </c>
      <c r="J20" s="313">
        <v>1.9879139256</v>
      </c>
      <c r="K20" s="129">
        <f t="shared" si="0"/>
        <v>1.211018269747826</v>
      </c>
      <c r="M20" s="137">
        <f t="shared" si="4"/>
        <v>4.5125221903801672E-2</v>
      </c>
      <c r="N20" s="134">
        <v>66.582152685571614</v>
      </c>
      <c r="O20" s="140">
        <f t="shared" si="1"/>
        <v>0</v>
      </c>
      <c r="P20" s="95">
        <f t="shared" si="2"/>
        <v>0</v>
      </c>
      <c r="Q20" s="111"/>
    </row>
    <row r="21" spans="2:17">
      <c r="B21" s="52" t="s">
        <v>772</v>
      </c>
      <c r="C21" s="134">
        <v>108.36204000000001</v>
      </c>
      <c r="D21" s="124">
        <v>0</v>
      </c>
      <c r="E21" s="124">
        <v>0</v>
      </c>
      <c r="F21" s="134">
        <v>98.831538500000008</v>
      </c>
      <c r="G21" s="134">
        <v>95.952950000000001</v>
      </c>
      <c r="H21" s="129">
        <f t="shared" si="3"/>
        <v>9.5305014999999997</v>
      </c>
      <c r="J21" s="313">
        <v>7.9065230800000004</v>
      </c>
      <c r="K21" s="129">
        <f t="shared" si="0"/>
        <v>1.6239784199999994</v>
      </c>
      <c r="M21" s="137">
        <f t="shared" si="4"/>
        <v>1.5214614130713159E-2</v>
      </c>
      <c r="N21" s="134">
        <v>338.6759287050682</v>
      </c>
      <c r="O21" s="140">
        <f t="shared" si="1"/>
        <v>0</v>
      </c>
      <c r="P21" s="95">
        <f t="shared" si="2"/>
        <v>0</v>
      </c>
      <c r="Q21" s="111"/>
    </row>
    <row r="22" spans="2:17">
      <c r="B22" s="52" t="s">
        <v>773</v>
      </c>
      <c r="C22" s="134">
        <v>1.746</v>
      </c>
      <c r="D22" s="124">
        <v>0</v>
      </c>
      <c r="E22" s="124">
        <v>0</v>
      </c>
      <c r="F22" s="134">
        <v>1.02057138</v>
      </c>
      <c r="G22" s="134">
        <v>0.990846</v>
      </c>
      <c r="H22" s="129">
        <f t="shared" si="3"/>
        <v>0.72542861999999997</v>
      </c>
      <c r="J22" s="313">
        <v>8.1645710400000002E-2</v>
      </c>
      <c r="K22" s="129">
        <f t="shared" si="0"/>
        <v>0.64378290959999995</v>
      </c>
      <c r="M22" s="137">
        <f t="shared" si="4"/>
        <v>0.58407995594258844</v>
      </c>
      <c r="N22" s="134">
        <v>3.5834963237453117</v>
      </c>
      <c r="O22" s="140">
        <f t="shared" si="1"/>
        <v>0</v>
      </c>
      <c r="P22" s="95">
        <f t="shared" si="2"/>
        <v>0</v>
      </c>
      <c r="Q22" s="111"/>
    </row>
    <row r="23" spans="2:17">
      <c r="B23" s="52" t="s">
        <v>774</v>
      </c>
      <c r="C23" s="134">
        <v>2.7250860000000001</v>
      </c>
      <c r="D23" s="124">
        <v>0</v>
      </c>
      <c r="E23" s="124">
        <v>0</v>
      </c>
      <c r="F23" s="134">
        <v>1.6973792300000001</v>
      </c>
      <c r="G23" s="134">
        <v>1.6479410000000001</v>
      </c>
      <c r="H23" s="129">
        <f t="shared" si="3"/>
        <v>1.02770677</v>
      </c>
      <c r="J23" s="313">
        <v>0.16088491078985184</v>
      </c>
      <c r="K23" s="129">
        <f t="shared" si="0"/>
        <v>0.8668218592101482</v>
      </c>
      <c r="M23" s="137">
        <f t="shared" si="4"/>
        <v>0.4664685930180556</v>
      </c>
      <c r="N23" s="134">
        <v>5.5700349276903456</v>
      </c>
      <c r="O23" s="140">
        <f t="shared" si="1"/>
        <v>0</v>
      </c>
      <c r="P23" s="95">
        <f t="shared" si="2"/>
        <v>0</v>
      </c>
      <c r="Q23" s="111"/>
    </row>
    <row r="24" spans="2:17">
      <c r="B24" s="52" t="s">
        <v>775</v>
      </c>
      <c r="C24" s="134">
        <v>0.45884693006176475</v>
      </c>
      <c r="D24" s="124">
        <v>0</v>
      </c>
      <c r="E24" s="124">
        <v>0</v>
      </c>
      <c r="F24" s="134">
        <v>0.30752606999999998</v>
      </c>
      <c r="G24" s="134">
        <v>0.29856899999999997</v>
      </c>
      <c r="H24" s="129">
        <f t="shared" si="3"/>
        <v>0.15132086006176476</v>
      </c>
      <c r="J24" s="313">
        <v>2.46020856E-2</v>
      </c>
      <c r="K24" s="129">
        <f t="shared" si="0"/>
        <v>0.12671877446176477</v>
      </c>
      <c r="M24" s="137">
        <f t="shared" si="4"/>
        <v>0.38153577866002752</v>
      </c>
      <c r="N24" s="134">
        <v>0.70758316265352594</v>
      </c>
      <c r="O24" s="140">
        <f t="shared" si="1"/>
        <v>0</v>
      </c>
      <c r="P24" s="95">
        <f t="shared" si="2"/>
        <v>0</v>
      </c>
      <c r="Q24" s="111"/>
    </row>
    <row r="25" spans="2:17">
      <c r="B25" s="52" t="s">
        <v>776</v>
      </c>
      <c r="C25" s="134">
        <v>2</v>
      </c>
      <c r="D25" s="124">
        <v>0</v>
      </c>
      <c r="E25" s="124">
        <v>0</v>
      </c>
      <c r="F25" s="134">
        <v>1.3841232700000001</v>
      </c>
      <c r="G25" s="134">
        <v>1.343809</v>
      </c>
      <c r="H25" s="129">
        <f t="shared" si="3"/>
        <v>0.61587672999999987</v>
      </c>
      <c r="J25" s="313">
        <v>0.11072986160000001</v>
      </c>
      <c r="K25" s="129">
        <f t="shared" si="0"/>
        <v>0.50514686839999989</v>
      </c>
      <c r="M25" s="137">
        <f t="shared" si="4"/>
        <v>0.33792407944405967</v>
      </c>
      <c r="N25" s="134">
        <v>5.4313146854147618</v>
      </c>
      <c r="O25" s="140">
        <f t="shared" si="1"/>
        <v>0</v>
      </c>
      <c r="P25" s="95">
        <f t="shared" si="2"/>
        <v>0</v>
      </c>
      <c r="Q25" s="111"/>
    </row>
    <row r="26" spans="2:17">
      <c r="B26" s="52" t="s">
        <v>777</v>
      </c>
      <c r="C26" s="134">
        <v>3.5820000000000005E-2</v>
      </c>
      <c r="D26" s="124">
        <v>0</v>
      </c>
      <c r="E26" s="124">
        <v>0</v>
      </c>
      <c r="F26" s="134">
        <v>9.4306799999999986E-3</v>
      </c>
      <c r="G26" s="134">
        <v>9.1559999999999992E-3</v>
      </c>
      <c r="H26" s="129">
        <f t="shared" si="3"/>
        <v>2.6389320000000008E-2</v>
      </c>
      <c r="J26" s="313">
        <v>7.5445439999999992E-4</v>
      </c>
      <c r="K26" s="129">
        <f t="shared" si="0"/>
        <v>2.5634865600000008E-2</v>
      </c>
      <c r="M26" s="137">
        <f t="shared" si="4"/>
        <v>2.5168902631270149</v>
      </c>
      <c r="N26" s="134">
        <v>4.7751010976618317E-2</v>
      </c>
      <c r="O26" s="140">
        <f t="shared" si="1"/>
        <v>0</v>
      </c>
      <c r="P26" s="95">
        <f t="shared" si="2"/>
        <v>0</v>
      </c>
      <c r="Q26" s="111"/>
    </row>
    <row r="27" spans="2:17">
      <c r="B27" s="52" t="s">
        <v>778</v>
      </c>
      <c r="C27" s="134">
        <v>0.24875</v>
      </c>
      <c r="D27" s="124">
        <v>0</v>
      </c>
      <c r="E27" s="124">
        <v>0</v>
      </c>
      <c r="F27" s="134">
        <v>0.15606868999999998</v>
      </c>
      <c r="G27" s="134">
        <v>0.15152299999999999</v>
      </c>
      <c r="H27" s="129">
        <f t="shared" si="3"/>
        <v>9.2681310000000017E-2</v>
      </c>
      <c r="J27" s="313">
        <v>1.2485495199999998E-2</v>
      </c>
      <c r="K27" s="129">
        <f t="shared" si="0"/>
        <v>8.0195814800000015E-2</v>
      </c>
      <c r="M27" s="137">
        <f t="shared" si="4"/>
        <v>0.47578655317779689</v>
      </c>
      <c r="N27" s="134">
        <v>0.45363460427787405</v>
      </c>
      <c r="O27" s="140">
        <f t="shared" si="1"/>
        <v>0</v>
      </c>
      <c r="P27" s="95">
        <f t="shared" si="2"/>
        <v>0</v>
      </c>
      <c r="Q27" s="111"/>
    </row>
    <row r="28" spans="2:17">
      <c r="B28" s="52" t="s">
        <v>779</v>
      </c>
      <c r="C28" s="134">
        <v>9.4524999999999998E-2</v>
      </c>
      <c r="D28" s="124">
        <v>0</v>
      </c>
      <c r="E28" s="124">
        <v>0</v>
      </c>
      <c r="F28" s="134">
        <v>8.7638579999999994E-2</v>
      </c>
      <c r="G28" s="134">
        <v>8.5085999999999995E-2</v>
      </c>
      <c r="H28" s="129">
        <f t="shared" si="3"/>
        <v>6.8864200000000042E-3</v>
      </c>
      <c r="J28" s="313">
        <v>7.0110863999999998E-3</v>
      </c>
      <c r="K28" s="129">
        <f t="shared" si="0"/>
        <v>-1.2466639999999564E-4</v>
      </c>
      <c r="M28" s="137">
        <f t="shared" si="4"/>
        <v>-1.3171351230456703E-3</v>
      </c>
      <c r="N28" s="134">
        <v>0.15709280232888131</v>
      </c>
      <c r="O28" s="140">
        <f t="shared" si="1"/>
        <v>2.9483990959801154E-5</v>
      </c>
      <c r="P28" s="95">
        <f t="shared" si="2"/>
        <v>5.1150152302374803E-9</v>
      </c>
      <c r="Q28" s="111"/>
    </row>
    <row r="29" spans="2:17">
      <c r="B29" s="52" t="s">
        <v>780</v>
      </c>
      <c r="C29" s="134">
        <v>0.14924999999999999</v>
      </c>
      <c r="D29" s="124">
        <v>0</v>
      </c>
      <c r="E29" s="124">
        <v>0</v>
      </c>
      <c r="F29" s="134">
        <v>9.7511130000000001E-2</v>
      </c>
      <c r="G29" s="134">
        <v>9.4671000000000005E-2</v>
      </c>
      <c r="H29" s="129">
        <f t="shared" si="3"/>
        <v>5.1738869999999992E-2</v>
      </c>
      <c r="J29" s="313">
        <v>1.1752361316752788E-2</v>
      </c>
      <c r="K29" s="129">
        <f t="shared" si="0"/>
        <v>3.9986508683247206E-2</v>
      </c>
      <c r="M29" s="137">
        <f t="shared" si="4"/>
        <v>0.36596403978458891</v>
      </c>
      <c r="N29" s="134">
        <v>0.4378961864917566</v>
      </c>
      <c r="O29" s="140">
        <f t="shared" si="1"/>
        <v>0</v>
      </c>
      <c r="P29" s="95">
        <f t="shared" si="2"/>
        <v>0</v>
      </c>
      <c r="Q29" s="111"/>
    </row>
    <row r="30" spans="2:17">
      <c r="B30" s="52" t="s">
        <v>781</v>
      </c>
      <c r="C30" s="134">
        <v>20.758496633039751</v>
      </c>
      <c r="D30" s="124">
        <v>0</v>
      </c>
      <c r="E30" s="124">
        <v>0</v>
      </c>
      <c r="F30" s="134">
        <v>26.813872580000002</v>
      </c>
      <c r="G30" s="134">
        <v>26.032886000000001</v>
      </c>
      <c r="H30" s="129">
        <f t="shared" si="3"/>
        <v>-6.0553759469602504</v>
      </c>
      <c r="J30" s="313">
        <v>2.2450266954279008</v>
      </c>
      <c r="K30" s="129">
        <f t="shared" si="0"/>
        <v>-8.3004026423881516</v>
      </c>
      <c r="M30" s="137">
        <f t="shared" si="4"/>
        <v>-0.28564064191539912</v>
      </c>
      <c r="N30" s="134">
        <v>80.219156848656667</v>
      </c>
      <c r="O30" s="140">
        <f t="shared" si="1"/>
        <v>1.5055946932419248E-2</v>
      </c>
      <c r="P30" s="95">
        <f t="shared" si="2"/>
        <v>0.12284233871666971</v>
      </c>
      <c r="Q30" s="111"/>
    </row>
    <row r="31" spans="2:17">
      <c r="B31" s="52" t="s">
        <v>782</v>
      </c>
      <c r="C31" s="134">
        <v>3.88</v>
      </c>
      <c r="D31" s="124">
        <v>0</v>
      </c>
      <c r="E31" s="124">
        <v>0</v>
      </c>
      <c r="F31" s="134">
        <v>2.8680133700000003</v>
      </c>
      <c r="G31" s="134">
        <v>2.7844790000000001</v>
      </c>
      <c r="H31" s="129">
        <f t="shared" si="3"/>
        <v>1.0119866299999996</v>
      </c>
      <c r="J31" s="313">
        <v>0.22944106960000002</v>
      </c>
      <c r="K31" s="129">
        <f t="shared" si="0"/>
        <v>0.78254556039999956</v>
      </c>
      <c r="M31" s="137">
        <f t="shared" si="4"/>
        <v>0.25264150794129392</v>
      </c>
      <c r="N31" s="134">
        <v>5.9322496351361735</v>
      </c>
      <c r="O31" s="140">
        <f t="shared" si="1"/>
        <v>0</v>
      </c>
      <c r="P31" s="95">
        <f t="shared" si="2"/>
        <v>0</v>
      </c>
      <c r="Q31" s="111"/>
    </row>
    <row r="32" spans="2:17">
      <c r="B32" s="52" t="s">
        <v>783</v>
      </c>
      <c r="C32" s="134">
        <v>0.57173720226943237</v>
      </c>
      <c r="D32" s="124">
        <v>0</v>
      </c>
      <c r="E32" s="124">
        <v>0</v>
      </c>
      <c r="F32" s="134">
        <v>0.27618214000000002</v>
      </c>
      <c r="G32" s="134">
        <v>0.26813799999999999</v>
      </c>
      <c r="H32" s="129">
        <f t="shared" si="3"/>
        <v>0.29555506226943234</v>
      </c>
      <c r="J32" s="313">
        <v>2.2094571200000003E-2</v>
      </c>
      <c r="K32" s="129">
        <f t="shared" si="0"/>
        <v>0.27346049106943232</v>
      </c>
      <c r="M32" s="137">
        <f t="shared" si="4"/>
        <v>0.91680134855071538</v>
      </c>
      <c r="N32" s="134">
        <v>0.42191126917115979</v>
      </c>
      <c r="O32" s="140">
        <f t="shared" si="1"/>
        <v>0</v>
      </c>
      <c r="P32" s="95">
        <f t="shared" si="2"/>
        <v>0</v>
      </c>
      <c r="Q32" s="111"/>
    </row>
    <row r="33" spans="2:17">
      <c r="B33" s="52" t="s">
        <v>784</v>
      </c>
      <c r="C33" s="134">
        <v>1.4108718304869565</v>
      </c>
      <c r="D33" s="124">
        <v>0</v>
      </c>
      <c r="E33" s="124">
        <v>0</v>
      </c>
      <c r="F33" s="134">
        <v>1.3659695200000002</v>
      </c>
      <c r="G33" s="134">
        <v>1.326184</v>
      </c>
      <c r="H33" s="129">
        <f t="shared" si="3"/>
        <v>4.4902310486956365E-2</v>
      </c>
      <c r="J33" s="313">
        <v>0.12068086562168519</v>
      </c>
      <c r="K33" s="129">
        <f t="shared" si="0"/>
        <v>-7.5778555134728823E-2</v>
      </c>
      <c r="M33" s="137">
        <f t="shared" si="4"/>
        <v>-5.0972680508901129E-2</v>
      </c>
      <c r="N33" s="134">
        <v>2.6643247806383035</v>
      </c>
      <c r="O33" s="140">
        <f t="shared" si="1"/>
        <v>5.0005427735546671E-4</v>
      </c>
      <c r="P33" s="95">
        <f t="shared" si="2"/>
        <v>1.2992481033247014E-4</v>
      </c>
      <c r="Q33" s="111"/>
    </row>
    <row r="34" spans="2:17">
      <c r="B34" s="52" t="s">
        <v>785</v>
      </c>
      <c r="C34" s="134">
        <v>1.04575</v>
      </c>
      <c r="D34" s="124">
        <v>0</v>
      </c>
      <c r="E34" s="124">
        <v>0</v>
      </c>
      <c r="F34" s="134">
        <v>0.80684946999999996</v>
      </c>
      <c r="G34" s="134">
        <v>0.78334899999999996</v>
      </c>
      <c r="H34" s="129">
        <f t="shared" si="3"/>
        <v>0.23890053</v>
      </c>
      <c r="J34" s="313">
        <v>0.11183717485796636</v>
      </c>
      <c r="K34" s="129">
        <f t="shared" si="0"/>
        <v>0.12706335514203365</v>
      </c>
      <c r="M34" s="137">
        <f t="shared" si="4"/>
        <v>0.13830978805801439</v>
      </c>
      <c r="N34" s="134">
        <v>1.6018241830475026</v>
      </c>
      <c r="O34" s="140">
        <f t="shared" si="1"/>
        <v>0</v>
      </c>
      <c r="P34" s="95">
        <f t="shared" si="2"/>
        <v>0</v>
      </c>
      <c r="Q34" s="111"/>
    </row>
    <row r="35" spans="2:17">
      <c r="B35" s="52" t="s">
        <v>786</v>
      </c>
      <c r="C35" s="134">
        <v>0.44775000000000004</v>
      </c>
      <c r="D35" s="124">
        <v>0</v>
      </c>
      <c r="E35" s="124">
        <v>0</v>
      </c>
      <c r="F35" s="134">
        <v>0.40107891000000001</v>
      </c>
      <c r="G35" s="134">
        <v>0.38939699999999999</v>
      </c>
      <c r="H35" s="129">
        <f t="shared" si="3"/>
        <v>4.6671090000000026E-2</v>
      </c>
      <c r="J35" s="313">
        <v>3.2086312800000003E-2</v>
      </c>
      <c r="K35" s="129">
        <f t="shared" si="0"/>
        <v>1.4584777200000024E-2</v>
      </c>
      <c r="M35" s="137">
        <f t="shared" si="4"/>
        <v>3.3670240435562555E-2</v>
      </c>
      <c r="N35" s="134">
        <v>0.71994220824525579</v>
      </c>
      <c r="O35" s="140">
        <f t="shared" si="1"/>
        <v>0</v>
      </c>
      <c r="P35" s="95">
        <f t="shared" si="2"/>
        <v>0</v>
      </c>
      <c r="Q35" s="111"/>
    </row>
    <row r="36" spans="2:17">
      <c r="B36" s="52" t="s">
        <v>787</v>
      </c>
      <c r="C36" s="134">
        <v>0.10347999999999999</v>
      </c>
      <c r="D36" s="124">
        <v>0</v>
      </c>
      <c r="E36" s="124">
        <v>0</v>
      </c>
      <c r="F36" s="134">
        <v>0.10705717000000001</v>
      </c>
      <c r="G36" s="134">
        <v>0.103939</v>
      </c>
      <c r="H36" s="129">
        <f t="shared" si="3"/>
        <v>-3.5771700000000184E-3</v>
      </c>
      <c r="J36" s="313">
        <v>8.5645736E-3</v>
      </c>
      <c r="K36" s="129">
        <f t="shared" si="0"/>
        <v>-1.2141743600000018E-2</v>
      </c>
      <c r="M36" s="137">
        <f t="shared" si="4"/>
        <v>-0.10501263189737971</v>
      </c>
      <c r="N36" s="134">
        <v>0.27469116673696786</v>
      </c>
      <c r="O36" s="140">
        <f t="shared" si="1"/>
        <v>5.15554612098291E-5</v>
      </c>
      <c r="P36" s="95">
        <f t="shared" si="2"/>
        <v>5.6853572915683115E-5</v>
      </c>
      <c r="Q36" s="111"/>
    </row>
    <row r="37" spans="2:17">
      <c r="B37" s="143" t="s">
        <v>788</v>
      </c>
      <c r="C37" s="147">
        <v>6.984</v>
      </c>
      <c r="D37" s="144">
        <v>0</v>
      </c>
      <c r="E37" s="144">
        <v>0</v>
      </c>
      <c r="F37" s="147">
        <v>6.9197140699999995</v>
      </c>
      <c r="G37" s="147">
        <v>6.7181689999999996</v>
      </c>
      <c r="H37" s="145">
        <f t="shared" si="3"/>
        <v>6.4285930000000491E-2</v>
      </c>
      <c r="J37" s="314">
        <v>0.55357712559999994</v>
      </c>
      <c r="K37" s="145">
        <f t="shared" si="0"/>
        <v>-0.48929119559999945</v>
      </c>
      <c r="M37" s="146">
        <f t="shared" si="4"/>
        <v>-6.54719831990591E-2</v>
      </c>
      <c r="N37" s="147">
        <v>12.636018146921336</v>
      </c>
      <c r="O37" s="148">
        <f t="shared" si="1"/>
        <v>2.3715933466623073E-3</v>
      </c>
      <c r="P37" s="149">
        <f t="shared" si="2"/>
        <v>1.0166025992988626E-3</v>
      </c>
      <c r="Q37" s="111"/>
    </row>
    <row r="38" spans="2:17">
      <c r="B38" s="52" t="s">
        <v>789</v>
      </c>
      <c r="C38" s="134">
        <v>0.15920000000000001</v>
      </c>
      <c r="D38" s="124">
        <v>0</v>
      </c>
      <c r="E38" s="124">
        <v>0</v>
      </c>
      <c r="F38" s="134">
        <v>9.5155519999999993E-2</v>
      </c>
      <c r="G38" s="134">
        <v>9.2383999999999994E-2</v>
      </c>
      <c r="H38" s="129">
        <f>+C38+D38-E38-F38</f>
        <v>6.4044480000000015E-2</v>
      </c>
      <c r="J38" s="313">
        <v>7.6124415999999995E-3</v>
      </c>
      <c r="K38" s="129">
        <f>+H38-J38</f>
        <v>5.6432038400000016E-2</v>
      </c>
      <c r="M38" s="137">
        <f>+IF(ISERROR(K38/(F38+J38)),0,K38/(F38+J38))</f>
        <v>0.54912092758683284</v>
      </c>
      <c r="N38" s="134">
        <v>7.8996152525663957E-2</v>
      </c>
      <c r="O38" s="140">
        <f t="shared" si="1"/>
        <v>0</v>
      </c>
      <c r="P38" s="95">
        <f>(M38^2*O38)*100</f>
        <v>0</v>
      </c>
      <c r="Q38" s="111"/>
    </row>
    <row r="39" spans="2:17">
      <c r="B39" s="52" t="s">
        <v>790</v>
      </c>
      <c r="C39" s="134">
        <v>1.9900000000000001E-2</v>
      </c>
      <c r="D39" s="124">
        <v>0</v>
      </c>
      <c r="E39" s="124">
        <v>0</v>
      </c>
      <c r="F39" s="134">
        <v>1.3164430000000001E-2</v>
      </c>
      <c r="G39" s="134">
        <v>1.2781000000000001E-2</v>
      </c>
      <c r="H39" s="129">
        <f t="shared" ref="H39:H62" si="5">+C39+D39-E39-F39</f>
        <v>6.7355699999999998E-3</v>
      </c>
      <c r="J39" s="313">
        <v>1.0531544000000001E-3</v>
      </c>
      <c r="K39" s="129">
        <f t="shared" ref="K39:K62" si="6">+H39-J39</f>
        <v>5.6824155999999999E-3</v>
      </c>
      <c r="M39" s="137">
        <f>+IF(ISERROR(K39/(F39+J39)),0,K39/(F39+J39))</f>
        <v>0.39967517970211586</v>
      </c>
      <c r="N39" s="134">
        <v>5.7451747291391977E-2</v>
      </c>
      <c r="O39" s="140">
        <f t="shared" si="1"/>
        <v>0</v>
      </c>
      <c r="P39" s="95">
        <f t="shared" ref="P39:P62" si="7">(M39^2*O39)*100</f>
        <v>0</v>
      </c>
      <c r="Q39" s="111"/>
    </row>
    <row r="40" spans="2:17">
      <c r="B40" s="52" t="s">
        <v>791</v>
      </c>
      <c r="C40" s="134">
        <v>16.975000000000001</v>
      </c>
      <c r="D40" s="124">
        <v>0</v>
      </c>
      <c r="E40" s="124">
        <v>0</v>
      </c>
      <c r="F40" s="134">
        <v>13.10549649</v>
      </c>
      <c r="G40" s="134">
        <v>12.723782999999999</v>
      </c>
      <c r="H40" s="129">
        <f t="shared" si="5"/>
        <v>3.8695035100000013</v>
      </c>
      <c r="J40" s="313">
        <v>1.0484397192000001</v>
      </c>
      <c r="K40" s="129">
        <f t="shared" si="6"/>
        <v>2.8210637908000011</v>
      </c>
      <c r="M40" s="137">
        <f t="shared" ref="M40:M62" si="8">+IF(ISERROR(K40/(F40+J40)),0,K40/(F40+J40))</f>
        <v>0.19931302141706142</v>
      </c>
      <c r="N40" s="134">
        <v>27.00177833296453</v>
      </c>
      <c r="O40" s="140">
        <f t="shared" si="1"/>
        <v>0</v>
      </c>
      <c r="P40" s="95">
        <f t="shared" si="7"/>
        <v>0</v>
      </c>
      <c r="Q40" s="111"/>
    </row>
    <row r="41" spans="2:17">
      <c r="B41" s="52" t="s">
        <v>792</v>
      </c>
      <c r="C41" s="134">
        <v>0.24875</v>
      </c>
      <c r="D41" s="124">
        <v>0</v>
      </c>
      <c r="E41" s="124">
        <v>0</v>
      </c>
      <c r="F41" s="134">
        <v>0.13890374</v>
      </c>
      <c r="G41" s="134">
        <v>0.13485800000000001</v>
      </c>
      <c r="H41" s="129">
        <f t="shared" si="5"/>
        <v>0.10984626</v>
      </c>
      <c r="J41" s="313">
        <v>1.11122992E-2</v>
      </c>
      <c r="K41" s="129">
        <f t="shared" si="6"/>
        <v>9.8733960800000006E-2</v>
      </c>
      <c r="M41" s="137">
        <f t="shared" si="8"/>
        <v>0.65815603002535483</v>
      </c>
      <c r="N41" s="134">
        <v>0.32496144561693585</v>
      </c>
      <c r="O41" s="140">
        <f t="shared" si="1"/>
        <v>0</v>
      </c>
      <c r="P41" s="95">
        <f t="shared" si="7"/>
        <v>0</v>
      </c>
      <c r="Q41" s="111"/>
    </row>
    <row r="42" spans="2:17">
      <c r="B42" s="52" t="s">
        <v>793</v>
      </c>
      <c r="C42" s="134">
        <v>0.34825</v>
      </c>
      <c r="D42" s="124">
        <v>0</v>
      </c>
      <c r="E42" s="124">
        <v>0</v>
      </c>
      <c r="F42" s="134">
        <v>0.26955923999999998</v>
      </c>
      <c r="G42" s="134">
        <v>0.261708</v>
      </c>
      <c r="H42" s="129">
        <f t="shared" si="5"/>
        <v>7.8690760000000026E-2</v>
      </c>
      <c r="J42" s="313">
        <v>2.1564739199999999E-2</v>
      </c>
      <c r="K42" s="129">
        <f t="shared" si="6"/>
        <v>5.7126020800000024E-2</v>
      </c>
      <c r="M42" s="137">
        <f t="shared" si="8"/>
        <v>0.19622574875824597</v>
      </c>
      <c r="N42" s="134">
        <v>0.45243250991971184</v>
      </c>
      <c r="O42" s="140">
        <f t="shared" si="1"/>
        <v>0</v>
      </c>
      <c r="P42" s="95">
        <f t="shared" si="7"/>
        <v>0</v>
      </c>
      <c r="Q42" s="111"/>
    </row>
    <row r="43" spans="2:17">
      <c r="B43" s="52" t="s">
        <v>794</v>
      </c>
      <c r="C43" s="134">
        <v>0.12934999999999999</v>
      </c>
      <c r="D43" s="124">
        <v>0</v>
      </c>
      <c r="E43" s="124">
        <v>0</v>
      </c>
      <c r="F43" s="134">
        <v>7.65599E-2</v>
      </c>
      <c r="G43" s="134">
        <v>7.4329999999999993E-2</v>
      </c>
      <c r="H43" s="129">
        <f t="shared" si="5"/>
        <v>5.2790099999999993E-2</v>
      </c>
      <c r="J43" s="313">
        <v>6.1247920000000004E-3</v>
      </c>
      <c r="K43" s="129">
        <f t="shared" si="6"/>
        <v>4.6665307999999989E-2</v>
      </c>
      <c r="M43" s="137">
        <f t="shared" si="8"/>
        <v>0.56437663213403499</v>
      </c>
      <c r="N43" s="134">
        <v>0.17594597607988793</v>
      </c>
      <c r="O43" s="140">
        <f t="shared" si="1"/>
        <v>0</v>
      </c>
      <c r="P43" s="95">
        <f t="shared" si="7"/>
        <v>0</v>
      </c>
      <c r="Q43" s="111"/>
    </row>
    <row r="44" spans="2:17">
      <c r="B44" s="52" t="s">
        <v>795</v>
      </c>
      <c r="C44" s="134">
        <v>2.3880000000000002E-2</v>
      </c>
      <c r="D44" s="124">
        <v>0</v>
      </c>
      <c r="E44" s="124">
        <v>0</v>
      </c>
      <c r="F44" s="134">
        <v>1.1976839999999999E-2</v>
      </c>
      <c r="G44" s="134">
        <v>1.1627999999999999E-2</v>
      </c>
      <c r="H44" s="129">
        <f t="shared" si="5"/>
        <v>1.1903160000000003E-2</v>
      </c>
      <c r="J44" s="313">
        <v>9.5814719999999997E-4</v>
      </c>
      <c r="K44" s="129">
        <f t="shared" si="6"/>
        <v>1.0945012800000002E-2</v>
      </c>
      <c r="M44" s="137">
        <f t="shared" si="8"/>
        <v>0.84615567304156303</v>
      </c>
      <c r="N44" s="134">
        <v>2.5135139439983988E-2</v>
      </c>
      <c r="O44" s="140">
        <f t="shared" si="1"/>
        <v>0</v>
      </c>
      <c r="P44" s="95">
        <f t="shared" si="7"/>
        <v>0</v>
      </c>
      <c r="Q44" s="111"/>
    </row>
    <row r="45" spans="2:17">
      <c r="B45" s="52" t="s">
        <v>796</v>
      </c>
      <c r="C45" s="134">
        <v>0.39749999999999996</v>
      </c>
      <c r="D45" s="124">
        <v>0</v>
      </c>
      <c r="E45" s="124">
        <v>0</v>
      </c>
      <c r="F45" s="134">
        <v>0.44332745000000001</v>
      </c>
      <c r="G45" s="134">
        <v>0.43041499999999999</v>
      </c>
      <c r="H45" s="129">
        <f t="shared" si="5"/>
        <v>-4.5827450000000047E-2</v>
      </c>
      <c r="J45" s="313">
        <v>3.5466195999999998E-2</v>
      </c>
      <c r="K45" s="129">
        <f t="shared" si="6"/>
        <v>-8.1293646000000053E-2</v>
      </c>
      <c r="M45" s="137">
        <f t="shared" si="8"/>
        <v>-0.16978848127821655</v>
      </c>
      <c r="N45" s="134">
        <v>0.88691134881086364</v>
      </c>
      <c r="O45" s="140">
        <f t="shared" si="1"/>
        <v>1.6646011658598417E-4</v>
      </c>
      <c r="P45" s="95">
        <f t="shared" si="7"/>
        <v>4.7987336102188157E-4</v>
      </c>
      <c r="Q45" s="111"/>
    </row>
    <row r="46" spans="2:17">
      <c r="B46" s="52" t="s">
        <v>797</v>
      </c>
      <c r="C46" s="134">
        <v>2.4685188829202249</v>
      </c>
      <c r="D46" s="124">
        <v>0</v>
      </c>
      <c r="E46" s="124">
        <v>0</v>
      </c>
      <c r="F46" s="134">
        <v>1.91435903</v>
      </c>
      <c r="G46" s="134">
        <v>1.8586009999999999</v>
      </c>
      <c r="H46" s="129">
        <f t="shared" si="5"/>
        <v>0.55415985292022496</v>
      </c>
      <c r="J46" s="313">
        <v>0.31668433209713848</v>
      </c>
      <c r="K46" s="129">
        <f t="shared" si="6"/>
        <v>0.23747552082308648</v>
      </c>
      <c r="M46" s="137">
        <f t="shared" si="8"/>
        <v>0.10644146360286964</v>
      </c>
      <c r="N46" s="134">
        <v>4.7103689370143123</v>
      </c>
      <c r="O46" s="140">
        <f t="shared" si="1"/>
        <v>0</v>
      </c>
      <c r="P46" s="95">
        <f t="shared" si="7"/>
        <v>0</v>
      </c>
      <c r="Q46" s="111"/>
    </row>
    <row r="47" spans="2:17">
      <c r="B47" s="52" t="s">
        <v>798</v>
      </c>
      <c r="C47" s="134">
        <v>0.52488946165714279</v>
      </c>
      <c r="D47" s="124">
        <v>0</v>
      </c>
      <c r="E47" s="124">
        <v>0</v>
      </c>
      <c r="F47" s="134">
        <v>0.47372069000000006</v>
      </c>
      <c r="G47" s="134">
        <v>0.45992300000000003</v>
      </c>
      <c r="H47" s="129">
        <f t="shared" si="5"/>
        <v>5.1168771657142731E-2</v>
      </c>
      <c r="J47" s="313">
        <v>5.1663774037791835E-2</v>
      </c>
      <c r="K47" s="129">
        <f t="shared" si="6"/>
        <v>-4.9500238064910385E-4</v>
      </c>
      <c r="M47" s="137">
        <f t="shared" si="8"/>
        <v>-9.421717133483744E-4</v>
      </c>
      <c r="N47" s="134">
        <v>0.57290046946103934</v>
      </c>
      <c r="O47" s="140">
        <f t="shared" si="1"/>
        <v>1.0752492801733959E-4</v>
      </c>
      <c r="P47" s="95">
        <f t="shared" si="7"/>
        <v>9.5448538564460011E-9</v>
      </c>
      <c r="Q47" s="111"/>
    </row>
    <row r="48" spans="2:17">
      <c r="B48" s="52" t="s">
        <v>799</v>
      </c>
      <c r="C48" s="134">
        <v>7.4624999999999997E-2</v>
      </c>
      <c r="D48" s="124">
        <v>0</v>
      </c>
      <c r="E48" s="124">
        <v>0</v>
      </c>
      <c r="F48" s="134">
        <v>5.508337E-2</v>
      </c>
      <c r="G48" s="134">
        <v>5.3478999999999999E-2</v>
      </c>
      <c r="H48" s="129">
        <f t="shared" si="5"/>
        <v>1.9541629999999997E-2</v>
      </c>
      <c r="J48" s="313">
        <v>4.4066696000000004E-3</v>
      </c>
      <c r="K48" s="129">
        <f t="shared" si="6"/>
        <v>1.5134960399999998E-2</v>
      </c>
      <c r="M48" s="137">
        <f t="shared" si="8"/>
        <v>0.25441167129429842</v>
      </c>
      <c r="N48" s="134">
        <v>5.3861013085679976E-2</v>
      </c>
      <c r="O48" s="140">
        <f t="shared" si="1"/>
        <v>0</v>
      </c>
      <c r="P48" s="95">
        <f t="shared" si="7"/>
        <v>0</v>
      </c>
      <c r="Q48" s="111"/>
    </row>
    <row r="49" spans="2:17">
      <c r="B49" s="52" t="s">
        <v>800</v>
      </c>
      <c r="C49" s="134">
        <v>0.17909999999999998</v>
      </c>
      <c r="D49" s="124">
        <v>0</v>
      </c>
      <c r="E49" s="124">
        <v>0</v>
      </c>
      <c r="F49" s="134">
        <v>0.15905363</v>
      </c>
      <c r="G49" s="134">
        <v>0.154421</v>
      </c>
      <c r="H49" s="129">
        <f t="shared" si="5"/>
        <v>2.004636999999998E-2</v>
      </c>
      <c r="J49" s="313">
        <v>1.9894655932383268E-2</v>
      </c>
      <c r="K49" s="129">
        <f t="shared" si="6"/>
        <v>1.5171406761671155E-4</v>
      </c>
      <c r="M49" s="137">
        <f t="shared" si="8"/>
        <v>8.4780956032201203E-4</v>
      </c>
      <c r="N49" s="134">
        <v>0.29623557197123984</v>
      </c>
      <c r="O49" s="140">
        <f t="shared" si="1"/>
        <v>0</v>
      </c>
      <c r="P49" s="95">
        <f t="shared" si="7"/>
        <v>0</v>
      </c>
      <c r="Q49" s="111"/>
    </row>
    <row r="50" spans="2:17">
      <c r="B50" s="52" t="s">
        <v>801</v>
      </c>
      <c r="C50" s="134">
        <v>4.9750000000000003E-2</v>
      </c>
      <c r="D50" s="124">
        <v>0</v>
      </c>
      <c r="E50" s="124">
        <v>0</v>
      </c>
      <c r="F50" s="134">
        <v>3.3579029999999996E-2</v>
      </c>
      <c r="G50" s="134">
        <v>3.2600999999999998E-2</v>
      </c>
      <c r="H50" s="129">
        <f t="shared" si="5"/>
        <v>1.6170970000000007E-2</v>
      </c>
      <c r="J50" s="313">
        <v>2.6863223999999998E-3</v>
      </c>
      <c r="K50" s="129">
        <f t="shared" si="6"/>
        <v>1.3484647600000007E-2</v>
      </c>
      <c r="M50" s="137">
        <f t="shared" si="8"/>
        <v>0.37183280204385966</v>
      </c>
      <c r="N50" s="134">
        <v>0.11508185823275954</v>
      </c>
      <c r="O50" s="140">
        <f t="shared" si="1"/>
        <v>0</v>
      </c>
      <c r="P50" s="95">
        <f t="shared" si="7"/>
        <v>0</v>
      </c>
      <c r="Q50" s="111"/>
    </row>
    <row r="51" spans="2:17">
      <c r="B51" s="52" t="s">
        <v>802</v>
      </c>
      <c r="C51" s="134">
        <v>1.4161999999999999</v>
      </c>
      <c r="D51" s="124">
        <v>0</v>
      </c>
      <c r="E51" s="124">
        <v>0</v>
      </c>
      <c r="F51" s="134">
        <v>1.2730491000000002</v>
      </c>
      <c r="G51" s="134">
        <v>1.23597</v>
      </c>
      <c r="H51" s="129">
        <f t="shared" si="5"/>
        <v>0.14315089999999975</v>
      </c>
      <c r="J51" s="313">
        <v>0.10184392800000001</v>
      </c>
      <c r="K51" s="129">
        <f t="shared" si="6"/>
        <v>4.1306971999999734E-2</v>
      </c>
      <c r="M51" s="137">
        <f t="shared" si="8"/>
        <v>3.0043771521692325E-2</v>
      </c>
      <c r="N51" s="134">
        <v>2.0199663543629747</v>
      </c>
      <c r="O51" s="140">
        <f t="shared" si="1"/>
        <v>0</v>
      </c>
      <c r="P51" s="95">
        <f t="shared" si="7"/>
        <v>0</v>
      </c>
      <c r="Q51" s="111"/>
    </row>
    <row r="52" spans="2:17">
      <c r="B52" s="52" t="s">
        <v>803</v>
      </c>
      <c r="C52" s="134">
        <v>0.14924999999999999</v>
      </c>
      <c r="D52" s="124">
        <v>0</v>
      </c>
      <c r="E52" s="124">
        <v>0</v>
      </c>
      <c r="F52" s="134">
        <v>9.1901750000000004E-2</v>
      </c>
      <c r="G52" s="134">
        <v>8.9224999999999999E-2</v>
      </c>
      <c r="H52" s="129">
        <f t="shared" si="5"/>
        <v>5.734824999999999E-2</v>
      </c>
      <c r="J52" s="313">
        <v>7.3521400000000001E-3</v>
      </c>
      <c r="K52" s="129">
        <f t="shared" si="6"/>
        <v>4.9996109999999989E-2</v>
      </c>
      <c r="M52" s="137">
        <f t="shared" si="8"/>
        <v>0.50371940082146893</v>
      </c>
      <c r="N52" s="134">
        <v>0.14362936822847994</v>
      </c>
      <c r="O52" s="140">
        <f t="shared" si="1"/>
        <v>0</v>
      </c>
      <c r="P52" s="95">
        <f t="shared" si="7"/>
        <v>0</v>
      </c>
      <c r="Q52" s="111"/>
    </row>
    <row r="53" spans="2:17">
      <c r="B53" s="52" t="s">
        <v>804</v>
      </c>
      <c r="C53" s="134">
        <v>0.32558781665975617</v>
      </c>
      <c r="D53" s="124">
        <v>0</v>
      </c>
      <c r="E53" s="124">
        <v>0</v>
      </c>
      <c r="F53" s="134">
        <v>0.25280628999999999</v>
      </c>
      <c r="G53" s="134">
        <v>0.24544299999999999</v>
      </c>
      <c r="H53" s="129">
        <f t="shared" si="5"/>
        <v>7.2781526659756179E-2</v>
      </c>
      <c r="J53" s="313">
        <v>2.5027583849649346E-2</v>
      </c>
      <c r="K53" s="129">
        <f t="shared" si="6"/>
        <v>4.7753942810106836E-2</v>
      </c>
      <c r="M53" s="137">
        <f t="shared" si="8"/>
        <v>0.171879483766436</v>
      </c>
      <c r="N53" s="134">
        <v>0.35368731926263181</v>
      </c>
      <c r="O53" s="140">
        <f t="shared" si="1"/>
        <v>0</v>
      </c>
      <c r="P53" s="95">
        <f t="shared" si="7"/>
        <v>0</v>
      </c>
      <c r="Q53" s="111"/>
    </row>
    <row r="54" spans="2:17">
      <c r="B54" s="52" t="s">
        <v>805</v>
      </c>
      <c r="C54" s="134">
        <v>0.14924999999999999</v>
      </c>
      <c r="D54" s="124">
        <v>0</v>
      </c>
      <c r="E54" s="124">
        <v>0</v>
      </c>
      <c r="F54" s="134">
        <v>0.12007431</v>
      </c>
      <c r="G54" s="134">
        <v>0.116577</v>
      </c>
      <c r="H54" s="129">
        <f t="shared" si="5"/>
        <v>2.917568999999999E-2</v>
      </c>
      <c r="J54" s="313">
        <v>9.6059448000000002E-3</v>
      </c>
      <c r="K54" s="129">
        <f t="shared" si="6"/>
        <v>1.9569745199999988E-2</v>
      </c>
      <c r="M54" s="137">
        <f t="shared" si="8"/>
        <v>0.15090767079523032</v>
      </c>
      <c r="N54" s="134">
        <v>0.11131276037707197</v>
      </c>
      <c r="O54" s="140">
        <f t="shared" si="1"/>
        <v>0</v>
      </c>
      <c r="P54" s="95">
        <f t="shared" si="7"/>
        <v>0</v>
      </c>
      <c r="Q54" s="111"/>
    </row>
    <row r="55" spans="2:17">
      <c r="B55" s="52" t="s">
        <v>806</v>
      </c>
      <c r="C55" s="134">
        <v>0.44775000000000004</v>
      </c>
      <c r="D55" s="124">
        <v>0</v>
      </c>
      <c r="E55" s="124">
        <v>0</v>
      </c>
      <c r="F55" s="134">
        <v>0.43029486000000006</v>
      </c>
      <c r="G55" s="134">
        <v>0.41776200000000002</v>
      </c>
      <c r="H55" s="129">
        <f t="shared" si="5"/>
        <v>1.745513999999998E-2</v>
      </c>
      <c r="J55" s="313">
        <v>7.6705088298994625E-2</v>
      </c>
      <c r="K55" s="129">
        <f t="shared" si="6"/>
        <v>-5.9249948298994645E-2</v>
      </c>
      <c r="M55" s="137">
        <f t="shared" si="8"/>
        <v>-0.11686381526818813</v>
      </c>
      <c r="N55" s="134">
        <v>0.77200785422807972</v>
      </c>
      <c r="O55" s="140">
        <f t="shared" si="1"/>
        <v>1.4489443346553279E-4</v>
      </c>
      <c r="P55" s="95">
        <f t="shared" si="7"/>
        <v>1.9788452031249494E-4</v>
      </c>
      <c r="Q55" s="111"/>
    </row>
    <row r="56" spans="2:17">
      <c r="B56" s="52" t="s">
        <v>807</v>
      </c>
      <c r="C56" s="134">
        <v>0.19900000000000001</v>
      </c>
      <c r="D56" s="124">
        <v>0</v>
      </c>
      <c r="E56" s="124">
        <v>0</v>
      </c>
      <c r="F56" s="134">
        <v>0.16789412000000001</v>
      </c>
      <c r="G56" s="134">
        <v>0.16300400000000001</v>
      </c>
      <c r="H56" s="129">
        <f t="shared" si="5"/>
        <v>3.1105880000000002E-2</v>
      </c>
      <c r="J56" s="313">
        <v>3.4839796016698454E-2</v>
      </c>
      <c r="K56" s="129">
        <f t="shared" si="6"/>
        <v>-3.733916016698452E-3</v>
      </c>
      <c r="M56" s="137">
        <f t="shared" si="8"/>
        <v>-1.8417816269039575E-2</v>
      </c>
      <c r="N56" s="134">
        <v>0.29623557197123984</v>
      </c>
      <c r="O56" s="140">
        <f t="shared" si="1"/>
        <v>5.5599026794913735E-5</v>
      </c>
      <c r="P56" s="95">
        <f t="shared" si="7"/>
        <v>1.8860077033583658E-6</v>
      </c>
      <c r="Q56" s="111"/>
    </row>
    <row r="57" spans="2:17">
      <c r="B57" s="52" t="s">
        <v>808</v>
      </c>
      <c r="C57" s="134">
        <v>9.9500000000000005E-2</v>
      </c>
      <c r="D57" s="124">
        <v>0</v>
      </c>
      <c r="E57" s="124">
        <v>0</v>
      </c>
      <c r="F57" s="134">
        <v>5.9187920000000005E-2</v>
      </c>
      <c r="G57" s="134">
        <v>5.7464000000000001E-2</v>
      </c>
      <c r="H57" s="129">
        <f t="shared" si="5"/>
        <v>4.031208E-2</v>
      </c>
      <c r="J57" s="313">
        <v>4.7350336000000007E-3</v>
      </c>
      <c r="K57" s="129">
        <f t="shared" si="6"/>
        <v>3.5577046399999999E-2</v>
      </c>
      <c r="M57" s="137">
        <f t="shared" si="8"/>
        <v>0.55656136640094178</v>
      </c>
      <c r="N57" s="134">
        <v>0.10054055775993595</v>
      </c>
      <c r="O57" s="140">
        <f t="shared" si="1"/>
        <v>0</v>
      </c>
      <c r="P57" s="95">
        <f t="shared" si="7"/>
        <v>0</v>
      </c>
      <c r="Q57" s="111"/>
    </row>
    <row r="58" spans="2:17">
      <c r="B58" s="52" t="s">
        <v>809</v>
      </c>
      <c r="C58" s="134">
        <v>9.9500000000000005E-2</v>
      </c>
      <c r="D58" s="124">
        <v>0</v>
      </c>
      <c r="E58" s="124">
        <v>0</v>
      </c>
      <c r="F58" s="134">
        <v>6.8579460000000009E-2</v>
      </c>
      <c r="G58" s="134">
        <v>6.6582000000000002E-2</v>
      </c>
      <c r="H58" s="129">
        <f t="shared" si="5"/>
        <v>3.0920539999999996E-2</v>
      </c>
      <c r="J58" s="313">
        <v>5.4863568000000007E-3</v>
      </c>
      <c r="K58" s="129">
        <f t="shared" si="6"/>
        <v>2.5434183199999995E-2</v>
      </c>
      <c r="M58" s="137">
        <f t="shared" si="8"/>
        <v>0.34339975306935377</v>
      </c>
      <c r="N58" s="134">
        <v>0.15440157084561595</v>
      </c>
      <c r="O58" s="140">
        <f t="shared" si="1"/>
        <v>0</v>
      </c>
      <c r="P58" s="95">
        <f t="shared" si="7"/>
        <v>0</v>
      </c>
      <c r="Q58" s="111"/>
    </row>
    <row r="59" spans="2:17">
      <c r="B59" s="52" t="s">
        <v>810</v>
      </c>
      <c r="C59" s="134">
        <v>5.9124512180281689E-2</v>
      </c>
      <c r="D59" s="124">
        <v>0</v>
      </c>
      <c r="E59" s="124">
        <v>0</v>
      </c>
      <c r="F59" s="134">
        <v>3.8787740000000001E-2</v>
      </c>
      <c r="G59" s="134">
        <v>3.7657999999999997E-2</v>
      </c>
      <c r="H59" s="129">
        <f t="shared" si="5"/>
        <v>2.0336772180281688E-2</v>
      </c>
      <c r="J59" s="313">
        <v>3.1030192000000003E-3</v>
      </c>
      <c r="K59" s="129">
        <f t="shared" si="6"/>
        <v>1.7233752980281687E-2</v>
      </c>
      <c r="M59" s="137">
        <f t="shared" si="8"/>
        <v>0.41139748501578088</v>
      </c>
      <c r="N59" s="134">
        <v>0.10413129196564797</v>
      </c>
      <c r="O59" s="140">
        <f t="shared" si="1"/>
        <v>0</v>
      </c>
      <c r="P59" s="95">
        <f t="shared" si="7"/>
        <v>0</v>
      </c>
      <c r="Q59" s="111"/>
    </row>
    <row r="60" spans="2:17">
      <c r="B60" s="52" t="s">
        <v>811</v>
      </c>
      <c r="C60" s="134">
        <v>3.9800000000000002E-2</v>
      </c>
      <c r="D60" s="124">
        <v>0</v>
      </c>
      <c r="E60" s="124">
        <v>0</v>
      </c>
      <c r="F60" s="134">
        <v>1.9013800000000001E-2</v>
      </c>
      <c r="G60" s="134">
        <v>1.8460000000000001E-2</v>
      </c>
      <c r="H60" s="129">
        <f t="shared" si="5"/>
        <v>2.0786200000000001E-2</v>
      </c>
      <c r="J60" s="313">
        <v>1.5211040000000001E-3</v>
      </c>
      <c r="K60" s="129">
        <f t="shared" si="6"/>
        <v>1.9265096000000002E-2</v>
      </c>
      <c r="M60" s="137">
        <f t="shared" si="8"/>
        <v>0.93816343139466363</v>
      </c>
      <c r="N60" s="134">
        <v>6.8223949908527967E-2</v>
      </c>
      <c r="O60" s="140">
        <f t="shared" si="1"/>
        <v>0</v>
      </c>
      <c r="P60" s="95">
        <f t="shared" si="7"/>
        <v>0</v>
      </c>
      <c r="Q60" s="111"/>
    </row>
    <row r="61" spans="2:17">
      <c r="B61" s="52" t="s">
        <v>812</v>
      </c>
      <c r="C61" s="134">
        <v>0.14845314598169013</v>
      </c>
      <c r="D61" s="124">
        <v>0</v>
      </c>
      <c r="E61" s="124">
        <v>0</v>
      </c>
      <c r="F61" s="134">
        <v>0.12551786000000001</v>
      </c>
      <c r="G61" s="134">
        <v>0.121862</v>
      </c>
      <c r="H61" s="129">
        <f t="shared" si="5"/>
        <v>2.2935285981690118E-2</v>
      </c>
      <c r="J61" s="313">
        <v>1.00414288E-2</v>
      </c>
      <c r="K61" s="129">
        <f t="shared" si="6"/>
        <v>1.2893857181690118E-2</v>
      </c>
      <c r="M61" s="137">
        <f t="shared" si="8"/>
        <v>9.5115999027652887E-2</v>
      </c>
      <c r="N61" s="134">
        <v>0.24237455888555989</v>
      </c>
      <c r="O61" s="140">
        <f t="shared" si="1"/>
        <v>0</v>
      </c>
      <c r="P61" s="95">
        <f t="shared" si="7"/>
        <v>0</v>
      </c>
      <c r="Q61" s="111"/>
    </row>
    <row r="62" spans="2:17">
      <c r="B62" s="52" t="s">
        <v>813</v>
      </c>
      <c r="C62" s="134">
        <v>4.9750000000000003E-2</v>
      </c>
      <c r="D62" s="124">
        <v>0</v>
      </c>
      <c r="E62" s="124">
        <v>0</v>
      </c>
      <c r="F62" s="134">
        <v>1.4868050000000001E-2</v>
      </c>
      <c r="G62" s="134">
        <v>1.4435E-2</v>
      </c>
      <c r="H62" s="129">
        <f t="shared" si="5"/>
        <v>3.4881950000000002E-2</v>
      </c>
      <c r="J62" s="313">
        <v>1.189444E-3</v>
      </c>
      <c r="K62" s="129">
        <f t="shared" si="6"/>
        <v>3.3692506000000004E-2</v>
      </c>
      <c r="M62" s="137">
        <f t="shared" si="8"/>
        <v>2.0982418551736655</v>
      </c>
      <c r="N62" s="134">
        <v>4.8474911777111981E-2</v>
      </c>
      <c r="O62" s="140">
        <f t="shared" si="1"/>
        <v>0</v>
      </c>
      <c r="P62" s="95">
        <f t="shared" si="7"/>
        <v>0</v>
      </c>
      <c r="Q62" s="111"/>
    </row>
    <row r="63" spans="2:17">
      <c r="B63" s="52" t="s">
        <v>814</v>
      </c>
      <c r="C63" s="134">
        <v>0.44775000000000004</v>
      </c>
      <c r="D63" s="124">
        <v>0</v>
      </c>
      <c r="E63" s="124">
        <v>0</v>
      </c>
      <c r="F63" s="134">
        <v>0.38893727</v>
      </c>
      <c r="G63" s="134">
        <v>0.37760899999999997</v>
      </c>
      <c r="H63" s="129">
        <f>+C63+D63-E63-F63</f>
        <v>5.8812730000000035E-2</v>
      </c>
      <c r="J63" s="313">
        <v>3.1114981600000001E-2</v>
      </c>
      <c r="K63" s="129">
        <f>+H63-J63</f>
        <v>2.7697748400000034E-2</v>
      </c>
      <c r="M63" s="137">
        <f>+IF(ISERROR(K63/(F63+J63)),0,K63/(F63+J63))</f>
        <v>6.5938816646019457E-2</v>
      </c>
      <c r="N63" s="134">
        <v>0.95693066582224773</v>
      </c>
      <c r="O63" s="140">
        <f t="shared" si="1"/>
        <v>0</v>
      </c>
      <c r="P63" s="95">
        <f>(M63^2*O63)*100</f>
        <v>0</v>
      </c>
      <c r="Q63" s="111"/>
    </row>
    <row r="64" spans="2:17">
      <c r="B64" s="52" t="s">
        <v>815</v>
      </c>
      <c r="C64" s="134">
        <v>1.4550000000000001</v>
      </c>
      <c r="D64" s="124">
        <v>0</v>
      </c>
      <c r="E64" s="124">
        <v>0</v>
      </c>
      <c r="F64" s="134">
        <v>0.95366876000000012</v>
      </c>
      <c r="G64" s="134">
        <v>0.92589200000000005</v>
      </c>
      <c r="H64" s="129">
        <f t="shared" ref="H64:H87" si="9">+C64+D64-E64-F64</f>
        <v>0.50133123999999996</v>
      </c>
      <c r="J64" s="313">
        <v>0.12750405275421542</v>
      </c>
      <c r="K64" s="129">
        <f t="shared" ref="K64:K87" si="10">+H64-J64</f>
        <v>0.37382718724578456</v>
      </c>
      <c r="M64" s="137">
        <f>+IF(ISERROR(K64/(F64+J64)),0,K64/(F64+J64))</f>
        <v>0.34576080977608453</v>
      </c>
      <c r="N64" s="134">
        <v>1.6032628228504073</v>
      </c>
      <c r="O64" s="140">
        <f t="shared" si="1"/>
        <v>0</v>
      </c>
      <c r="P64" s="95">
        <f t="shared" ref="P64:P87" si="11">(M64^2*O64)*100</f>
        <v>0</v>
      </c>
      <c r="Q64" s="111"/>
    </row>
    <row r="65" spans="2:17">
      <c r="B65" s="52" t="s">
        <v>816</v>
      </c>
      <c r="C65" s="134">
        <v>5.7710000000000004E-2</v>
      </c>
      <c r="D65" s="124">
        <v>0</v>
      </c>
      <c r="E65" s="124">
        <v>0</v>
      </c>
      <c r="F65" s="134">
        <v>5.1672010000000004E-2</v>
      </c>
      <c r="G65" s="134">
        <v>5.0167000000000003E-2</v>
      </c>
      <c r="H65" s="129">
        <f t="shared" si="9"/>
        <v>6.03799E-3</v>
      </c>
      <c r="J65" s="313">
        <v>4.1337608000000005E-3</v>
      </c>
      <c r="K65" s="129">
        <f t="shared" si="10"/>
        <v>1.9042291999999995E-3</v>
      </c>
      <c r="M65" s="137">
        <f t="shared" ref="M65:M87" si="12">+IF(ISERROR(K65/(F65+J65)),0,K65/(F65+J65))</f>
        <v>3.4122442405185797E-2</v>
      </c>
      <c r="N65" s="134">
        <v>4.6679544674255981E-2</v>
      </c>
      <c r="O65" s="140">
        <f t="shared" si="1"/>
        <v>0</v>
      </c>
      <c r="P65" s="95">
        <f t="shared" si="11"/>
        <v>0</v>
      </c>
      <c r="Q65" s="111"/>
    </row>
    <row r="66" spans="2:17">
      <c r="B66" s="52" t="s">
        <v>817</v>
      </c>
      <c r="C66" s="134">
        <v>0.32835000000000003</v>
      </c>
      <c r="D66" s="124">
        <v>0</v>
      </c>
      <c r="E66" s="124">
        <v>0</v>
      </c>
      <c r="F66" s="134">
        <v>0.23196217999999999</v>
      </c>
      <c r="G66" s="134">
        <v>0.22520599999999999</v>
      </c>
      <c r="H66" s="129">
        <f t="shared" si="9"/>
        <v>9.6387820000000041E-2</v>
      </c>
      <c r="J66" s="313">
        <v>2.3749768767027942E-2</v>
      </c>
      <c r="K66" s="129">
        <f t="shared" si="10"/>
        <v>7.2638051232972095E-2</v>
      </c>
      <c r="M66" s="137">
        <f t="shared" si="12"/>
        <v>0.28406201424381078</v>
      </c>
      <c r="N66" s="134">
        <v>0.5278379282396638</v>
      </c>
      <c r="O66" s="140">
        <f t="shared" si="1"/>
        <v>0</v>
      </c>
      <c r="P66" s="95">
        <f t="shared" si="11"/>
        <v>0</v>
      </c>
      <c r="Q66" s="111"/>
    </row>
    <row r="67" spans="2:17">
      <c r="B67" s="52" t="s">
        <v>818</v>
      </c>
      <c r="C67" s="134">
        <v>2.3880000000000002E-2</v>
      </c>
      <c r="D67" s="124">
        <v>0</v>
      </c>
      <c r="E67" s="124">
        <v>0</v>
      </c>
      <c r="F67" s="134">
        <v>2.7359890000000001E-2</v>
      </c>
      <c r="G67" s="134">
        <v>2.6563E-2</v>
      </c>
      <c r="H67" s="129">
        <f t="shared" si="9"/>
        <v>-3.4798899999999994E-3</v>
      </c>
      <c r="J67" s="313">
        <v>2.1887912000000003E-3</v>
      </c>
      <c r="K67" s="129">
        <f t="shared" si="10"/>
        <v>-5.6686811999999993E-3</v>
      </c>
      <c r="M67" s="137">
        <f t="shared" si="12"/>
        <v>-0.19184210495323217</v>
      </c>
      <c r="N67" s="134">
        <v>6.6428582805671973E-2</v>
      </c>
      <c r="O67" s="140">
        <f t="shared" si="1"/>
        <v>1.2467660554010961E-5</v>
      </c>
      <c r="P67" s="95">
        <f t="shared" si="11"/>
        <v>4.5885221406341854E-5</v>
      </c>
      <c r="Q67" s="111"/>
    </row>
    <row r="68" spans="2:17">
      <c r="B68" s="52" t="s">
        <v>819</v>
      </c>
      <c r="C68" s="134">
        <v>0.13256512707497084</v>
      </c>
      <c r="D68" s="124">
        <v>0</v>
      </c>
      <c r="E68" s="124">
        <v>0</v>
      </c>
      <c r="F68" s="134">
        <v>0.15406328</v>
      </c>
      <c r="G68" s="134">
        <v>0.14957599999999999</v>
      </c>
      <c r="H68" s="129">
        <f t="shared" si="9"/>
        <v>-2.1498152925029157E-2</v>
      </c>
      <c r="J68" s="313">
        <v>1.23250624E-2</v>
      </c>
      <c r="K68" s="129">
        <f t="shared" si="10"/>
        <v>-3.382321532502916E-2</v>
      </c>
      <c r="M68" s="137">
        <f t="shared" si="12"/>
        <v>-0.20327875641502371</v>
      </c>
      <c r="N68" s="134">
        <v>0.23339772337127992</v>
      </c>
      <c r="O68" s="140">
        <f t="shared" si="1"/>
        <v>4.3805293838416894E-5</v>
      </c>
      <c r="P68" s="95">
        <f t="shared" si="11"/>
        <v>1.8101334263915646E-4</v>
      </c>
      <c r="Q68" s="111"/>
    </row>
    <row r="69" spans="2:17">
      <c r="B69" s="52" t="s">
        <v>820</v>
      </c>
      <c r="C69" s="134">
        <v>9.9500000000000005E-3</v>
      </c>
      <c r="D69" s="124">
        <v>0</v>
      </c>
      <c r="E69" s="124">
        <v>0</v>
      </c>
      <c r="F69" s="134">
        <v>2.55543E-3</v>
      </c>
      <c r="G69" s="134">
        <v>2.4810000000000001E-3</v>
      </c>
      <c r="H69" s="129">
        <f t="shared" si="9"/>
        <v>7.3945700000000005E-3</v>
      </c>
      <c r="J69" s="313">
        <v>2.044344E-4</v>
      </c>
      <c r="K69" s="129">
        <f t="shared" si="10"/>
        <v>7.1901356000000005E-3</v>
      </c>
      <c r="M69" s="137">
        <f t="shared" si="12"/>
        <v>2.6052495912480338</v>
      </c>
      <c r="N69" s="134">
        <v>1.9749038131415989E-2</v>
      </c>
      <c r="O69" s="140">
        <f t="shared" si="1"/>
        <v>0</v>
      </c>
      <c r="P69" s="95">
        <f t="shared" si="11"/>
        <v>0</v>
      </c>
      <c r="Q69" s="111"/>
    </row>
    <row r="70" spans="2:17">
      <c r="B70" s="52" t="s">
        <v>821</v>
      </c>
      <c r="C70" s="134">
        <v>0.37809999999999999</v>
      </c>
      <c r="D70" s="124">
        <v>0</v>
      </c>
      <c r="E70" s="124">
        <v>0</v>
      </c>
      <c r="F70" s="134">
        <v>0.20312732999999999</v>
      </c>
      <c r="G70" s="134">
        <v>0.197211</v>
      </c>
      <c r="H70" s="129">
        <f t="shared" si="9"/>
        <v>0.17497267</v>
      </c>
      <c r="J70" s="313">
        <v>1.6250186399999998E-2</v>
      </c>
      <c r="K70" s="129">
        <f t="shared" si="10"/>
        <v>0.15872248359999999</v>
      </c>
      <c r="M70" s="137">
        <f t="shared" si="12"/>
        <v>0.72351299351294862</v>
      </c>
      <c r="N70" s="134">
        <v>0.39857149683403187</v>
      </c>
      <c r="O70" s="140">
        <f t="shared" si="1"/>
        <v>0</v>
      </c>
      <c r="P70" s="95">
        <f t="shared" si="11"/>
        <v>0</v>
      </c>
      <c r="Q70" s="111"/>
    </row>
    <row r="71" spans="2:17">
      <c r="B71" s="52" t="s">
        <v>822</v>
      </c>
      <c r="C71" s="134">
        <v>0.26185193395281692</v>
      </c>
      <c r="D71" s="124">
        <v>0</v>
      </c>
      <c r="E71" s="124">
        <v>0</v>
      </c>
      <c r="F71" s="134">
        <v>0.10552247000000001</v>
      </c>
      <c r="G71" s="134">
        <v>0.102449</v>
      </c>
      <c r="H71" s="129">
        <f t="shared" si="9"/>
        <v>0.15632946395281691</v>
      </c>
      <c r="J71" s="313">
        <v>8.4417976000000002E-3</v>
      </c>
      <c r="K71" s="129">
        <f t="shared" si="10"/>
        <v>0.14788766635281692</v>
      </c>
      <c r="M71" s="137">
        <f t="shared" si="12"/>
        <v>1.2976669746335203</v>
      </c>
      <c r="N71" s="134">
        <v>0.21544405234271991</v>
      </c>
      <c r="O71" s="140">
        <f t="shared" si="1"/>
        <v>0</v>
      </c>
      <c r="P71" s="95">
        <f t="shared" si="11"/>
        <v>0</v>
      </c>
      <c r="Q71" s="111"/>
    </row>
    <row r="72" spans="2:17">
      <c r="B72" s="52" t="s">
        <v>823</v>
      </c>
      <c r="C72" s="134">
        <v>0.194025</v>
      </c>
      <c r="D72" s="124">
        <v>0</v>
      </c>
      <c r="E72" s="124">
        <v>0</v>
      </c>
      <c r="F72" s="134">
        <v>3.6948160000000001E-2</v>
      </c>
      <c r="G72" s="134">
        <v>3.5872000000000001E-2</v>
      </c>
      <c r="H72" s="129">
        <f t="shared" si="9"/>
        <v>0.15707684</v>
      </c>
      <c r="J72" s="313">
        <v>2.9558528E-3</v>
      </c>
      <c r="K72" s="129">
        <f t="shared" si="10"/>
        <v>0.1541209872</v>
      </c>
      <c r="M72" s="137">
        <f t="shared" si="12"/>
        <v>3.8622929471393914</v>
      </c>
      <c r="N72" s="134">
        <v>0.21185331813700795</v>
      </c>
      <c r="O72" s="140">
        <f t="shared" si="1"/>
        <v>0</v>
      </c>
      <c r="P72" s="95">
        <f t="shared" si="11"/>
        <v>0</v>
      </c>
      <c r="Q72" s="111"/>
    </row>
    <row r="73" spans="2:17">
      <c r="B73" s="52" t="s">
        <v>824</v>
      </c>
      <c r="C73" s="134">
        <v>2.5869999999999997E-2</v>
      </c>
      <c r="D73" s="124">
        <v>0</v>
      </c>
      <c r="E73" s="124">
        <v>0</v>
      </c>
      <c r="F73" s="134">
        <v>1.108692E-2</v>
      </c>
      <c r="G73" s="134">
        <v>1.0763999999999999E-2</v>
      </c>
      <c r="H73" s="129">
        <f t="shared" si="9"/>
        <v>1.4783079999999997E-2</v>
      </c>
      <c r="J73" s="313">
        <v>1.3611517747279262E-3</v>
      </c>
      <c r="K73" s="129">
        <f t="shared" si="10"/>
        <v>1.3421928225272071E-2</v>
      </c>
      <c r="M73" s="137">
        <f t="shared" si="12"/>
        <v>1.0782335182643523</v>
      </c>
      <c r="N73" s="134">
        <v>5.2065645982823983E-2</v>
      </c>
      <c r="O73" s="140">
        <f t="shared" si="1"/>
        <v>0</v>
      </c>
      <c r="P73" s="95">
        <f t="shared" si="11"/>
        <v>0</v>
      </c>
      <c r="Q73" s="111"/>
    </row>
    <row r="74" spans="2:17">
      <c r="B74" s="52" t="s">
        <v>825</v>
      </c>
      <c r="C74" s="134">
        <v>2.1724604125020406</v>
      </c>
      <c r="D74" s="124">
        <v>0</v>
      </c>
      <c r="E74" s="124">
        <v>0</v>
      </c>
      <c r="F74" s="134">
        <v>2.1702707700000001</v>
      </c>
      <c r="G74" s="134">
        <v>2.107059</v>
      </c>
      <c r="H74" s="129">
        <f t="shared" si="9"/>
        <v>2.1896425020404564E-3</v>
      </c>
      <c r="J74" s="313">
        <v>0.1736216616</v>
      </c>
      <c r="K74" s="129">
        <f t="shared" si="10"/>
        <v>-0.17143201909795955</v>
      </c>
      <c r="M74" s="137">
        <f t="shared" si="12"/>
        <v>-7.3139883378067705E-2</v>
      </c>
      <c r="N74" s="134">
        <v>3.7980913888516974</v>
      </c>
      <c r="O74" s="140">
        <f t="shared" si="1"/>
        <v>7.1284546785893154E-4</v>
      </c>
      <c r="P74" s="95">
        <f t="shared" si="11"/>
        <v>3.8133258706080721E-4</v>
      </c>
      <c r="Q74" s="111"/>
    </row>
    <row r="75" spans="2:17">
      <c r="B75" s="52" t="s">
        <v>826</v>
      </c>
      <c r="C75" s="134">
        <v>1.0292124436263159</v>
      </c>
      <c r="D75" s="124">
        <v>0</v>
      </c>
      <c r="E75" s="124">
        <v>0</v>
      </c>
      <c r="F75" s="134">
        <v>0.47804463000000003</v>
      </c>
      <c r="G75" s="134">
        <v>0.46412100000000001</v>
      </c>
      <c r="H75" s="129">
        <f t="shared" si="9"/>
        <v>0.55116781362631584</v>
      </c>
      <c r="J75" s="313">
        <v>6.8365022765434214E-2</v>
      </c>
      <c r="K75" s="129">
        <f t="shared" si="10"/>
        <v>0.48280279086088163</v>
      </c>
      <c r="M75" s="137">
        <f t="shared" si="12"/>
        <v>0.88359125505445968</v>
      </c>
      <c r="N75" s="134">
        <v>1.3817451830779364</v>
      </c>
      <c r="O75" s="140">
        <f t="shared" si="1"/>
        <v>0</v>
      </c>
      <c r="P75" s="95">
        <f t="shared" si="11"/>
        <v>0</v>
      </c>
      <c r="Q75" s="111"/>
    </row>
    <row r="76" spans="2:17">
      <c r="B76" s="52" t="s">
        <v>827</v>
      </c>
      <c r="C76" s="134">
        <v>0.38664671903157888</v>
      </c>
      <c r="D76" s="124">
        <v>0</v>
      </c>
      <c r="E76" s="124">
        <v>0</v>
      </c>
      <c r="F76" s="134">
        <v>0.45674732000000001</v>
      </c>
      <c r="G76" s="134">
        <v>0.443444</v>
      </c>
      <c r="H76" s="129">
        <f t="shared" si="9"/>
        <v>-7.0100600968421134E-2</v>
      </c>
      <c r="J76" s="313">
        <v>3.6539785599999999E-2</v>
      </c>
      <c r="K76" s="129">
        <f t="shared" si="10"/>
        <v>-0.10664038656842113</v>
      </c>
      <c r="M76" s="137">
        <f t="shared" si="12"/>
        <v>-0.21618320316463818</v>
      </c>
      <c r="N76" s="134">
        <v>0.54040549795965587</v>
      </c>
      <c r="O76" s="140">
        <f t="shared" si="1"/>
        <v>1.0142610342587297E-4</v>
      </c>
      <c r="P76" s="95">
        <f t="shared" si="11"/>
        <v>4.7401669295521628E-4</v>
      </c>
      <c r="Q76" s="111"/>
    </row>
    <row r="77" spans="2:17">
      <c r="B77" s="52" t="s">
        <v>828</v>
      </c>
      <c r="C77" s="134">
        <v>0.31138720904444445</v>
      </c>
      <c r="D77" s="124">
        <v>0</v>
      </c>
      <c r="E77" s="124">
        <v>0</v>
      </c>
      <c r="F77" s="134">
        <v>0.26893918</v>
      </c>
      <c r="G77" s="134">
        <v>0.261106</v>
      </c>
      <c r="H77" s="129">
        <f t="shared" si="9"/>
        <v>4.2448029044444446E-2</v>
      </c>
      <c r="J77" s="313">
        <v>2.15151344E-2</v>
      </c>
      <c r="K77" s="129">
        <f t="shared" si="10"/>
        <v>2.0932894644444446E-2</v>
      </c>
      <c r="M77" s="137">
        <f t="shared" si="12"/>
        <v>7.2069491161410842E-2</v>
      </c>
      <c r="N77" s="134">
        <v>0.39857149683403187</v>
      </c>
      <c r="O77" s="140">
        <f t="shared" si="1"/>
        <v>0</v>
      </c>
      <c r="P77" s="95">
        <f t="shared" si="11"/>
        <v>0</v>
      </c>
      <c r="Q77" s="111"/>
    </row>
    <row r="78" spans="2:17">
      <c r="B78" s="52" t="s">
        <v>829</v>
      </c>
      <c r="C78" s="134">
        <v>0.39800000000000002</v>
      </c>
      <c r="D78" s="124">
        <v>0</v>
      </c>
      <c r="E78" s="124">
        <v>0</v>
      </c>
      <c r="F78" s="134">
        <v>0.41568534000000001</v>
      </c>
      <c r="G78" s="134">
        <v>0.40357799999999999</v>
      </c>
      <c r="H78" s="129">
        <f t="shared" si="9"/>
        <v>-1.7685339999999994E-2</v>
      </c>
      <c r="J78" s="313">
        <v>4.3251271699660809E-2</v>
      </c>
      <c r="K78" s="129">
        <f t="shared" si="10"/>
        <v>-6.0936611699660803E-2</v>
      </c>
      <c r="M78" s="137">
        <f t="shared" si="12"/>
        <v>-0.13277783934906284</v>
      </c>
      <c r="N78" s="134">
        <v>0.65530899254243979</v>
      </c>
      <c r="O78" s="140">
        <f t="shared" ref="O78:O141" si="13">IF(K78&lt;0,N78/$N$263,0)</f>
        <v>1.2299178654632436E-4</v>
      </c>
      <c r="P78" s="95">
        <f t="shared" si="11"/>
        <v>2.1683396157156886E-4</v>
      </c>
      <c r="Q78" s="111"/>
    </row>
    <row r="79" spans="2:17">
      <c r="B79" s="52" t="s">
        <v>830</v>
      </c>
      <c r="C79" s="134">
        <v>0.13930000000000001</v>
      </c>
      <c r="D79" s="124">
        <v>0</v>
      </c>
      <c r="E79" s="124">
        <v>0</v>
      </c>
      <c r="F79" s="134">
        <v>0.13405244000000002</v>
      </c>
      <c r="G79" s="134">
        <v>0.13014800000000001</v>
      </c>
      <c r="H79" s="129">
        <f t="shared" si="9"/>
        <v>5.2475599999999845E-3</v>
      </c>
      <c r="J79" s="313">
        <v>1.0724195200000002E-2</v>
      </c>
      <c r="K79" s="129">
        <f t="shared" si="10"/>
        <v>-5.4766352000000171E-3</v>
      </c>
      <c r="M79" s="137">
        <f t="shared" si="12"/>
        <v>-3.7828170218449836E-2</v>
      </c>
      <c r="N79" s="134">
        <v>0.34471048374835184</v>
      </c>
      <c r="O79" s="140">
        <f t="shared" si="13"/>
        <v>6.4697049361354164E-5</v>
      </c>
      <c r="P79" s="95">
        <f t="shared" si="11"/>
        <v>9.257956661957173E-6</v>
      </c>
      <c r="Q79" s="111"/>
    </row>
    <row r="80" spans="2:17">
      <c r="B80" s="52" t="s">
        <v>831</v>
      </c>
      <c r="C80" s="134">
        <v>0.18905</v>
      </c>
      <c r="D80" s="124">
        <v>0</v>
      </c>
      <c r="E80" s="124">
        <v>0</v>
      </c>
      <c r="F80" s="134">
        <v>0.19961400000000001</v>
      </c>
      <c r="G80" s="134">
        <v>0.1938</v>
      </c>
      <c r="H80" s="129">
        <f t="shared" si="9"/>
        <v>-1.0564000000000018E-2</v>
      </c>
      <c r="J80" s="313">
        <v>1.596912E-2</v>
      </c>
      <c r="K80" s="129">
        <f t="shared" si="10"/>
        <v>-2.6533120000000018E-2</v>
      </c>
      <c r="M80" s="137">
        <f t="shared" si="12"/>
        <v>-0.12307605530525774</v>
      </c>
      <c r="N80" s="134">
        <v>0.55476843478250371</v>
      </c>
      <c r="O80" s="140">
        <f t="shared" si="13"/>
        <v>1.0412181381592936E-4</v>
      </c>
      <c r="P80" s="95">
        <f t="shared" si="11"/>
        <v>1.5772076015225047E-4</v>
      </c>
      <c r="Q80" s="111"/>
    </row>
    <row r="81" spans="2:17">
      <c r="B81" s="52" t="s">
        <v>832</v>
      </c>
      <c r="C81" s="134">
        <v>0.16915000000000002</v>
      </c>
      <c r="D81" s="124">
        <v>0</v>
      </c>
      <c r="E81" s="124">
        <v>0</v>
      </c>
      <c r="F81" s="134">
        <v>8.3423819999999996E-2</v>
      </c>
      <c r="G81" s="134">
        <v>8.0993999999999997E-2</v>
      </c>
      <c r="H81" s="129">
        <f t="shared" si="9"/>
        <v>8.5726180000000027E-2</v>
      </c>
      <c r="J81" s="313">
        <v>6.6739056000000001E-3</v>
      </c>
      <c r="K81" s="129">
        <f t="shared" si="10"/>
        <v>7.9052274400000025E-2</v>
      </c>
      <c r="M81" s="137">
        <f t="shared" si="12"/>
        <v>0.87740588204148884</v>
      </c>
      <c r="N81" s="134">
        <v>0.24416992598841594</v>
      </c>
      <c r="O81" s="140">
        <f t="shared" si="13"/>
        <v>0</v>
      </c>
      <c r="P81" s="95">
        <f t="shared" si="11"/>
        <v>0</v>
      </c>
      <c r="Q81" s="111"/>
    </row>
    <row r="82" spans="2:17">
      <c r="B82" s="52" t="s">
        <v>833</v>
      </c>
      <c r="C82" s="134">
        <v>0.24875</v>
      </c>
      <c r="D82" s="124">
        <v>0</v>
      </c>
      <c r="E82" s="124">
        <v>0</v>
      </c>
      <c r="F82" s="134">
        <v>0.22528881000000001</v>
      </c>
      <c r="G82" s="134">
        <v>0.218727</v>
      </c>
      <c r="H82" s="129">
        <f t="shared" si="9"/>
        <v>2.3461189999999993E-2</v>
      </c>
      <c r="J82" s="313">
        <v>3.409438526018671E-2</v>
      </c>
      <c r="K82" s="129">
        <f t="shared" si="10"/>
        <v>-1.0633195260186717E-2</v>
      </c>
      <c r="M82" s="137">
        <f t="shared" si="12"/>
        <v>-4.0994156346638347E-2</v>
      </c>
      <c r="N82" s="134">
        <v>0.52801629188963928</v>
      </c>
      <c r="O82" s="140">
        <f t="shared" si="13"/>
        <v>9.9100833048413247E-5</v>
      </c>
      <c r="P82" s="95">
        <f t="shared" si="11"/>
        <v>1.6654101664337888E-5</v>
      </c>
      <c r="Q82" s="111"/>
    </row>
    <row r="83" spans="2:17">
      <c r="B83" s="52" t="s">
        <v>834</v>
      </c>
      <c r="C83" s="134">
        <v>0.54613680000000009</v>
      </c>
      <c r="D83" s="124">
        <v>0</v>
      </c>
      <c r="E83" s="124">
        <v>0</v>
      </c>
      <c r="F83" s="134">
        <v>0.48567796000000002</v>
      </c>
      <c r="G83" s="134">
        <v>0.47153200000000001</v>
      </c>
      <c r="H83" s="129">
        <f t="shared" si="9"/>
        <v>6.0458840000000069E-2</v>
      </c>
      <c r="J83" s="313">
        <v>3.8854236800000004E-2</v>
      </c>
      <c r="K83" s="129">
        <f t="shared" si="10"/>
        <v>2.1604603200000065E-2</v>
      </c>
      <c r="M83" s="137">
        <f t="shared" si="12"/>
        <v>4.1188326153861872E-2</v>
      </c>
      <c r="N83" s="134">
        <v>0.91025112114799178</v>
      </c>
      <c r="O83" s="140">
        <f t="shared" si="13"/>
        <v>0</v>
      </c>
      <c r="P83" s="95">
        <f t="shared" si="11"/>
        <v>0</v>
      </c>
      <c r="Q83" s="111"/>
    </row>
    <row r="84" spans="2:17">
      <c r="B84" s="52" t="s">
        <v>835</v>
      </c>
      <c r="C84" s="134">
        <v>0.19900000000000001</v>
      </c>
      <c r="D84" s="124">
        <v>0</v>
      </c>
      <c r="E84" s="124">
        <v>0</v>
      </c>
      <c r="F84" s="134">
        <v>0.14003158999999998</v>
      </c>
      <c r="G84" s="134">
        <v>0.13595299999999999</v>
      </c>
      <c r="H84" s="129">
        <f t="shared" si="9"/>
        <v>5.8968410000000027E-2</v>
      </c>
      <c r="J84" s="313">
        <v>1.7359659165783223E-2</v>
      </c>
      <c r="K84" s="129">
        <f t="shared" si="10"/>
        <v>4.1608750834216807E-2</v>
      </c>
      <c r="M84" s="137">
        <f t="shared" si="12"/>
        <v>0.26436508417561078</v>
      </c>
      <c r="N84" s="134">
        <v>0.26571433122268789</v>
      </c>
      <c r="O84" s="140">
        <f t="shared" si="13"/>
        <v>0</v>
      </c>
      <c r="P84" s="95">
        <f t="shared" si="11"/>
        <v>0</v>
      </c>
      <c r="Q84" s="111"/>
    </row>
    <row r="85" spans="2:17">
      <c r="B85" s="52" t="s">
        <v>836</v>
      </c>
      <c r="C85" s="134">
        <v>0.99958980000000008</v>
      </c>
      <c r="D85" s="124">
        <v>0</v>
      </c>
      <c r="E85" s="124">
        <v>0</v>
      </c>
      <c r="F85" s="134">
        <v>0.75464907000000003</v>
      </c>
      <c r="G85" s="134">
        <v>0.73266900000000001</v>
      </c>
      <c r="H85" s="129">
        <f t="shared" si="9"/>
        <v>0.24494073000000005</v>
      </c>
      <c r="J85" s="313">
        <v>6.0371925600000001E-2</v>
      </c>
      <c r="K85" s="129">
        <f t="shared" si="10"/>
        <v>0.18456880440000006</v>
      </c>
      <c r="M85" s="137">
        <f t="shared" si="12"/>
        <v>0.22645895675868408</v>
      </c>
      <c r="N85" s="134">
        <v>1.577420275245097</v>
      </c>
      <c r="O85" s="140">
        <f t="shared" si="13"/>
        <v>0</v>
      </c>
      <c r="P85" s="95">
        <f t="shared" si="11"/>
        <v>0</v>
      </c>
      <c r="Q85" s="111"/>
    </row>
    <row r="86" spans="2:17">
      <c r="B86" s="52" t="s">
        <v>837</v>
      </c>
      <c r="C86" s="134">
        <v>0.15920000000000001</v>
      </c>
      <c r="D86" s="124">
        <v>0</v>
      </c>
      <c r="E86" s="124">
        <v>0</v>
      </c>
      <c r="F86" s="134">
        <v>0.10477675</v>
      </c>
      <c r="G86" s="134">
        <v>0.101725</v>
      </c>
      <c r="H86" s="129">
        <f t="shared" si="9"/>
        <v>5.4423250000000006E-2</v>
      </c>
      <c r="J86" s="313">
        <v>8.3821399999999997E-3</v>
      </c>
      <c r="K86" s="129">
        <f t="shared" si="10"/>
        <v>4.604111000000001E-2</v>
      </c>
      <c r="M86" s="137">
        <f t="shared" si="12"/>
        <v>0.40687134700596667</v>
      </c>
      <c r="N86" s="134">
        <v>0.17594597607988793</v>
      </c>
      <c r="O86" s="140">
        <f t="shared" si="13"/>
        <v>0</v>
      </c>
      <c r="P86" s="95">
        <f t="shared" si="11"/>
        <v>0</v>
      </c>
      <c r="Q86" s="111"/>
    </row>
    <row r="87" spans="2:17">
      <c r="B87" s="52" t="s">
        <v>838</v>
      </c>
      <c r="C87" s="134">
        <v>2.4125603553225801E-2</v>
      </c>
      <c r="D87" s="124">
        <v>0</v>
      </c>
      <c r="E87" s="124">
        <v>0</v>
      </c>
      <c r="F87" s="134">
        <v>4.4628870000000001E-2</v>
      </c>
      <c r="G87" s="134">
        <v>4.3328999999999999E-2</v>
      </c>
      <c r="H87" s="129">
        <f t="shared" si="9"/>
        <v>-2.05032664467742E-2</v>
      </c>
      <c r="J87" s="313">
        <v>4.5967736100000003E-3</v>
      </c>
      <c r="K87" s="129">
        <f t="shared" si="10"/>
        <v>-2.51000400567742E-2</v>
      </c>
      <c r="M87" s="137">
        <f t="shared" si="12"/>
        <v>-0.50989765122492425</v>
      </c>
      <c r="N87" s="134">
        <v>7.5405418319951983E-2</v>
      </c>
      <c r="O87" s="140">
        <f t="shared" si="13"/>
        <v>1.4152479547796229E-5</v>
      </c>
      <c r="P87" s="95">
        <f t="shared" si="11"/>
        <v>3.6795826199079472E-4</v>
      </c>
      <c r="Q87" s="111"/>
    </row>
    <row r="88" spans="2:17">
      <c r="B88" s="52" t="s">
        <v>839</v>
      </c>
      <c r="C88" s="134">
        <v>1.6810100000000001</v>
      </c>
      <c r="D88" s="124">
        <v>0</v>
      </c>
      <c r="E88" s="124">
        <v>0</v>
      </c>
      <c r="F88" s="134">
        <v>1.4926121400000001</v>
      </c>
      <c r="G88" s="134">
        <v>1.449138</v>
      </c>
      <c r="H88" s="129">
        <f>+C88+D88-E88-F88</f>
        <v>0.18839786000000003</v>
      </c>
      <c r="J88" s="313">
        <v>0.19772014081519365</v>
      </c>
      <c r="K88" s="129">
        <f>+H88-J88</f>
        <v>-9.3222808151936232E-3</v>
      </c>
      <c r="M88" s="137">
        <f>+IF(ISERROR(K88/(F88+J88)),0,K88/(F88+J88))</f>
        <v>-5.5150581462585467E-3</v>
      </c>
      <c r="N88" s="134">
        <v>3.0020321596252066</v>
      </c>
      <c r="O88" s="140">
        <f t="shared" si="13"/>
        <v>5.6343694773563233E-4</v>
      </c>
      <c r="P88" s="95">
        <f>(M88^2*O88)*100</f>
        <v>1.7137422902704799E-6</v>
      </c>
      <c r="Q88" s="111"/>
    </row>
    <row r="89" spans="2:17">
      <c r="B89" s="52" t="s">
        <v>840</v>
      </c>
      <c r="C89" s="134">
        <v>0.41464179825769232</v>
      </c>
      <c r="D89" s="124">
        <v>0</v>
      </c>
      <c r="E89" s="124">
        <v>0</v>
      </c>
      <c r="F89" s="134">
        <v>0.48822721000000002</v>
      </c>
      <c r="G89" s="134">
        <v>0.47400700000000001</v>
      </c>
      <c r="H89" s="129">
        <f t="shared" ref="H89:H112" si="14">+C89+D89-E89-F89</f>
        <v>-7.3585411742307705E-2</v>
      </c>
      <c r="J89" s="313">
        <v>3.9058176800000004E-2</v>
      </c>
      <c r="K89" s="129">
        <f t="shared" ref="K89:K112" si="15">+H89-J89</f>
        <v>-0.11264358854230772</v>
      </c>
      <c r="M89" s="137">
        <f>+IF(ISERROR(K89/(F89+J89)),0,K89/(F89+J89))</f>
        <v>-0.21362926294225856</v>
      </c>
      <c r="N89" s="134">
        <v>0.92281869086798363</v>
      </c>
      <c r="O89" s="140">
        <f t="shared" si="13"/>
        <v>1.7319939256112523E-4</v>
      </c>
      <c r="P89" s="95">
        <f t="shared" ref="P89:P112" si="16">(M89^2*O89)*100</f>
        <v>7.9043806938772015E-4</v>
      </c>
      <c r="Q89" s="111"/>
    </row>
    <row r="90" spans="2:17">
      <c r="B90" s="52" t="s">
        <v>841</v>
      </c>
      <c r="C90" s="134">
        <v>1.2610000000000001</v>
      </c>
      <c r="D90" s="124">
        <v>0</v>
      </c>
      <c r="E90" s="124">
        <v>0</v>
      </c>
      <c r="F90" s="134">
        <v>0.97052986000000008</v>
      </c>
      <c r="G90" s="134">
        <v>0.94226200000000004</v>
      </c>
      <c r="H90" s="129">
        <f t="shared" si="14"/>
        <v>0.29047014000000004</v>
      </c>
      <c r="J90" s="313">
        <v>7.7642388800000003E-2</v>
      </c>
      <c r="K90" s="129">
        <f t="shared" si="15"/>
        <v>0.21282775120000003</v>
      </c>
      <c r="M90" s="137">
        <f t="shared" ref="M90:M112" si="17">+IF(ISERROR(K90/(F90+J90)),0,K90/(F90+J90))</f>
        <v>0.20304654263042726</v>
      </c>
      <c r="N90" s="134">
        <v>1.4488612520047917</v>
      </c>
      <c r="O90" s="140">
        <f t="shared" si="13"/>
        <v>0</v>
      </c>
      <c r="P90" s="95">
        <f t="shared" si="16"/>
        <v>0</v>
      </c>
      <c r="Q90" s="111"/>
    </row>
    <row r="91" spans="2:17">
      <c r="B91" s="52" t="s">
        <v>842</v>
      </c>
      <c r="C91" s="134">
        <v>0.42716397369489795</v>
      </c>
      <c r="D91" s="124">
        <v>0</v>
      </c>
      <c r="E91" s="124">
        <v>0</v>
      </c>
      <c r="F91" s="134">
        <v>0.19187046000000002</v>
      </c>
      <c r="G91" s="134">
        <v>0.186282</v>
      </c>
      <c r="H91" s="129">
        <f t="shared" si="14"/>
        <v>0.23529351369489793</v>
      </c>
      <c r="J91" s="313">
        <v>1.5349636800000002E-2</v>
      </c>
      <c r="K91" s="129">
        <f t="shared" si="15"/>
        <v>0.21994387689489792</v>
      </c>
      <c r="M91" s="137">
        <f t="shared" si="17"/>
        <v>1.0614022495471487</v>
      </c>
      <c r="N91" s="134">
        <v>0.19760586243556913</v>
      </c>
      <c r="O91" s="140">
        <f t="shared" si="13"/>
        <v>0</v>
      </c>
      <c r="P91" s="95">
        <f t="shared" si="16"/>
        <v>0</v>
      </c>
      <c r="Q91" s="111"/>
    </row>
    <row r="92" spans="2:17">
      <c r="B92" s="52" t="s">
        <v>843</v>
      </c>
      <c r="C92" s="134">
        <v>5.6715000000000002E-2</v>
      </c>
      <c r="D92" s="124">
        <v>0</v>
      </c>
      <c r="E92" s="124">
        <v>0</v>
      </c>
      <c r="F92" s="134">
        <v>2.497338E-2</v>
      </c>
      <c r="G92" s="134">
        <v>2.4246E-2</v>
      </c>
      <c r="H92" s="129">
        <f t="shared" si="14"/>
        <v>3.1741619999999998E-2</v>
      </c>
      <c r="J92" s="313">
        <v>1.9978703999999998E-3</v>
      </c>
      <c r="K92" s="129">
        <f t="shared" si="15"/>
        <v>2.9743749599999997E-2</v>
      </c>
      <c r="M92" s="137">
        <f t="shared" si="17"/>
        <v>1.1027946112576226</v>
      </c>
      <c r="N92" s="134">
        <v>8.4534748384511388E-2</v>
      </c>
      <c r="O92" s="140">
        <f t="shared" si="13"/>
        <v>0</v>
      </c>
      <c r="P92" s="95">
        <f t="shared" si="16"/>
        <v>0</v>
      </c>
      <c r="Q92" s="111"/>
    </row>
    <row r="93" spans="2:17">
      <c r="B93" s="52" t="s">
        <v>844</v>
      </c>
      <c r="C93" s="134">
        <v>0.35322499999999996</v>
      </c>
      <c r="D93" s="124">
        <v>0</v>
      </c>
      <c r="E93" s="124">
        <v>0</v>
      </c>
      <c r="F93" s="134">
        <v>0.30321449</v>
      </c>
      <c r="G93" s="134">
        <v>0.29438300000000001</v>
      </c>
      <c r="H93" s="129">
        <f t="shared" si="14"/>
        <v>5.0010509999999953E-2</v>
      </c>
      <c r="J93" s="313">
        <v>2.42571592E-2</v>
      </c>
      <c r="K93" s="129">
        <f t="shared" si="15"/>
        <v>2.5753350799999953E-2</v>
      </c>
      <c r="M93" s="137">
        <f t="shared" si="17"/>
        <v>7.8642993562692678E-2</v>
      </c>
      <c r="N93" s="134">
        <v>0.53041410751065976</v>
      </c>
      <c r="O93" s="140">
        <f t="shared" si="13"/>
        <v>0</v>
      </c>
      <c r="P93" s="95">
        <f t="shared" si="16"/>
        <v>0</v>
      </c>
      <c r="Q93" s="111"/>
    </row>
    <row r="94" spans="2:17">
      <c r="B94" s="52" t="s">
        <v>845</v>
      </c>
      <c r="C94" s="134">
        <v>4.9077600930612246E-2</v>
      </c>
      <c r="D94" s="124">
        <v>0</v>
      </c>
      <c r="E94" s="124">
        <v>0</v>
      </c>
      <c r="F94" s="134">
        <v>2.7453620000000001E-2</v>
      </c>
      <c r="G94" s="134">
        <v>2.6654000000000001E-2</v>
      </c>
      <c r="H94" s="129">
        <f t="shared" si="14"/>
        <v>2.1623980930612244E-2</v>
      </c>
      <c r="J94" s="313">
        <v>2.1962896000000003E-3</v>
      </c>
      <c r="K94" s="129">
        <f t="shared" si="15"/>
        <v>1.9427691330612243E-2</v>
      </c>
      <c r="M94" s="137">
        <f t="shared" si="17"/>
        <v>0.65523610671016141</v>
      </c>
      <c r="N94" s="134">
        <v>8.7849836556453023E-2</v>
      </c>
      <c r="O94" s="140">
        <f t="shared" si="13"/>
        <v>0</v>
      </c>
      <c r="P94" s="95">
        <f t="shared" si="16"/>
        <v>0</v>
      </c>
      <c r="Q94" s="111"/>
    </row>
    <row r="95" spans="2:17">
      <c r="B95" s="52" t="s">
        <v>846</v>
      </c>
      <c r="C95" s="134">
        <v>3.9800000000000002E-2</v>
      </c>
      <c r="D95" s="124">
        <v>0</v>
      </c>
      <c r="E95" s="124">
        <v>0</v>
      </c>
      <c r="F95" s="134">
        <v>7.8990699999999994E-3</v>
      </c>
      <c r="G95" s="134">
        <v>7.6689999999999996E-3</v>
      </c>
      <c r="H95" s="129">
        <f t="shared" si="14"/>
        <v>3.1900930000000001E-2</v>
      </c>
      <c r="J95" s="313">
        <v>6.3192559999999997E-4</v>
      </c>
      <c r="K95" s="129">
        <f t="shared" si="15"/>
        <v>3.1269004400000001E-2</v>
      </c>
      <c r="M95" s="137">
        <f t="shared" si="17"/>
        <v>3.6653405846323501</v>
      </c>
      <c r="N95" s="134">
        <v>5.3041410751065977E-2</v>
      </c>
      <c r="O95" s="140">
        <f t="shared" si="13"/>
        <v>0</v>
      </c>
      <c r="P95" s="95">
        <f t="shared" si="16"/>
        <v>0</v>
      </c>
      <c r="Q95" s="111"/>
    </row>
    <row r="96" spans="2:17">
      <c r="B96" s="52" t="s">
        <v>847</v>
      </c>
      <c r="C96" s="134">
        <v>0.64851490288043478</v>
      </c>
      <c r="D96" s="124">
        <v>0</v>
      </c>
      <c r="E96" s="124">
        <v>0</v>
      </c>
      <c r="F96" s="134">
        <v>0.44068550000000001</v>
      </c>
      <c r="G96" s="134">
        <v>0.42785000000000001</v>
      </c>
      <c r="H96" s="129">
        <f t="shared" si="14"/>
        <v>0.20782940288043478</v>
      </c>
      <c r="J96" s="313">
        <v>5.5434588875622831E-2</v>
      </c>
      <c r="K96" s="129">
        <f t="shared" si="15"/>
        <v>0.15239481400481195</v>
      </c>
      <c r="M96" s="137">
        <f t="shared" si="17"/>
        <v>0.30717323773401417</v>
      </c>
      <c r="N96" s="134">
        <v>0.50259397425419849</v>
      </c>
      <c r="O96" s="140">
        <f t="shared" si="13"/>
        <v>0</v>
      </c>
      <c r="P96" s="95">
        <f t="shared" si="16"/>
        <v>0</v>
      </c>
      <c r="Q96" s="111"/>
    </row>
    <row r="97" spans="2:17">
      <c r="B97" s="52" t="s">
        <v>848</v>
      </c>
      <c r="C97" s="134">
        <v>0.34993706290918369</v>
      </c>
      <c r="D97" s="124">
        <v>0</v>
      </c>
      <c r="E97" s="124">
        <v>0</v>
      </c>
      <c r="F97" s="134">
        <v>0.16667150999999999</v>
      </c>
      <c r="G97" s="134">
        <v>0.16181699999999999</v>
      </c>
      <c r="H97" s="129">
        <f t="shared" si="14"/>
        <v>0.1832655529091837</v>
      </c>
      <c r="J97" s="313">
        <v>1.3333720800000001E-2</v>
      </c>
      <c r="K97" s="129">
        <f t="shared" si="15"/>
        <v>0.16993183210918369</v>
      </c>
      <c r="M97" s="137">
        <f t="shared" si="17"/>
        <v>0.94403830018690604</v>
      </c>
      <c r="N97" s="134">
        <v>0.32156355267833747</v>
      </c>
      <c r="O97" s="140">
        <f t="shared" si="13"/>
        <v>0</v>
      </c>
      <c r="P97" s="95">
        <f t="shared" si="16"/>
        <v>0</v>
      </c>
      <c r="Q97" s="111"/>
    </row>
    <row r="98" spans="2:17">
      <c r="B98" s="52" t="s">
        <v>849</v>
      </c>
      <c r="C98" s="134">
        <v>0.59847656961739137</v>
      </c>
      <c r="D98" s="124">
        <v>0</v>
      </c>
      <c r="E98" s="124">
        <v>0</v>
      </c>
      <c r="F98" s="134">
        <v>0.55754312000000006</v>
      </c>
      <c r="G98" s="134">
        <v>0.54130400000000001</v>
      </c>
      <c r="H98" s="129">
        <f t="shared" si="14"/>
        <v>4.0933449617391315E-2</v>
      </c>
      <c r="J98" s="313">
        <v>4.4603449600000004E-2</v>
      </c>
      <c r="K98" s="129">
        <f t="shared" si="15"/>
        <v>-3.669999982608689E-3</v>
      </c>
      <c r="M98" s="137">
        <f t="shared" si="17"/>
        <v>-6.0948615634340217E-3</v>
      </c>
      <c r="N98" s="134">
        <v>0.59837341503546304</v>
      </c>
      <c r="O98" s="140">
        <f t="shared" si="13"/>
        <v>1.1230582240525348E-4</v>
      </c>
      <c r="P98" s="95">
        <f t="shared" si="16"/>
        <v>4.1718622855677548E-7</v>
      </c>
      <c r="Q98" s="111"/>
    </row>
    <row r="99" spans="2:17">
      <c r="B99" s="52" t="s">
        <v>850</v>
      </c>
      <c r="C99" s="134">
        <v>4.2627409999999992</v>
      </c>
      <c r="D99" s="124">
        <v>0</v>
      </c>
      <c r="E99" s="124">
        <v>0</v>
      </c>
      <c r="F99" s="134">
        <v>4.1174868</v>
      </c>
      <c r="G99" s="134">
        <v>3.99756</v>
      </c>
      <c r="H99" s="129">
        <f t="shared" si="14"/>
        <v>0.14525419999999922</v>
      </c>
      <c r="J99" s="313">
        <v>0.32939894400000003</v>
      </c>
      <c r="K99" s="129">
        <f t="shared" si="15"/>
        <v>-0.1841447440000008</v>
      </c>
      <c r="M99" s="137">
        <f t="shared" si="17"/>
        <v>-4.1409821299874798E-2</v>
      </c>
      <c r="N99" s="134">
        <v>5.3592574707829046</v>
      </c>
      <c r="O99" s="140">
        <f t="shared" si="13"/>
        <v>1.0058532057312442E-3</v>
      </c>
      <c r="P99" s="95">
        <f t="shared" si="16"/>
        <v>1.7248102209954216E-4</v>
      </c>
      <c r="Q99" s="111"/>
    </row>
    <row r="100" spans="2:17">
      <c r="B100" s="52" t="s">
        <v>851</v>
      </c>
      <c r="C100" s="134">
        <v>7</v>
      </c>
      <c r="D100" s="124">
        <v>0</v>
      </c>
      <c r="E100" s="124">
        <v>0</v>
      </c>
      <c r="F100" s="134">
        <v>6.6704602499999996</v>
      </c>
      <c r="G100" s="134">
        <v>6.4761749999999996</v>
      </c>
      <c r="H100" s="129">
        <f t="shared" si="14"/>
        <v>0.32953975000000035</v>
      </c>
      <c r="J100" s="313">
        <v>0.53363682000000001</v>
      </c>
      <c r="K100" s="129">
        <f t="shared" si="15"/>
        <v>-0.20409706999999966</v>
      </c>
      <c r="M100" s="137">
        <f t="shared" si="17"/>
        <v>-2.8330694050461992E-2</v>
      </c>
      <c r="N100" s="134">
        <v>14.436800369581379</v>
      </c>
      <c r="O100" s="140">
        <f t="shared" si="13"/>
        <v>2.7095734831571929E-3</v>
      </c>
      <c r="P100" s="95">
        <f t="shared" si="16"/>
        <v>2.1747801563255545E-4</v>
      </c>
      <c r="Q100" s="111"/>
    </row>
    <row r="101" spans="2:17">
      <c r="B101" s="52" t="s">
        <v>852</v>
      </c>
      <c r="C101" s="134">
        <v>0.59699999999999998</v>
      </c>
      <c r="D101" s="124">
        <v>0</v>
      </c>
      <c r="E101" s="124">
        <v>0</v>
      </c>
      <c r="F101" s="134">
        <v>0.60396419000000001</v>
      </c>
      <c r="G101" s="134">
        <v>0.58637300000000003</v>
      </c>
      <c r="H101" s="129">
        <f t="shared" si="14"/>
        <v>-6.9641900000000367E-3</v>
      </c>
      <c r="J101" s="313">
        <v>4.83171352E-2</v>
      </c>
      <c r="K101" s="129">
        <f t="shared" si="15"/>
        <v>-5.5281325200000037E-2</v>
      </c>
      <c r="M101" s="137">
        <f t="shared" si="17"/>
        <v>-8.4750740308332281E-2</v>
      </c>
      <c r="N101" s="134">
        <v>0.96645607821910628</v>
      </c>
      <c r="O101" s="140">
        <f t="shared" si="13"/>
        <v>1.8138948348251751E-4</v>
      </c>
      <c r="P101" s="95">
        <f t="shared" si="16"/>
        <v>1.3028640632180603E-4</v>
      </c>
      <c r="Q101" s="111"/>
    </row>
    <row r="102" spans="2:17">
      <c r="B102" s="52" t="s">
        <v>853</v>
      </c>
      <c r="C102" s="134">
        <v>0.58704000000000001</v>
      </c>
      <c r="D102" s="124">
        <v>0</v>
      </c>
      <c r="E102" s="124">
        <v>0</v>
      </c>
      <c r="F102" s="134">
        <v>0.45782367000000002</v>
      </c>
      <c r="G102" s="134">
        <v>0.44448900000000002</v>
      </c>
      <c r="H102" s="129">
        <f t="shared" si="14"/>
        <v>0.12921632999999999</v>
      </c>
      <c r="J102" s="313">
        <v>3.6625893600000001E-2</v>
      </c>
      <c r="K102" s="129">
        <f t="shared" si="15"/>
        <v>9.259043639999999E-2</v>
      </c>
      <c r="M102" s="137">
        <f t="shared" si="17"/>
        <v>0.18725961799999449</v>
      </c>
      <c r="N102" s="134">
        <v>0.73379072605524731</v>
      </c>
      <c r="O102" s="140">
        <f t="shared" si="13"/>
        <v>0</v>
      </c>
      <c r="P102" s="95">
        <f t="shared" si="16"/>
        <v>0</v>
      </c>
      <c r="Q102" s="111"/>
    </row>
    <row r="103" spans="2:17">
      <c r="B103" s="52" t="s">
        <v>854</v>
      </c>
      <c r="C103" s="134">
        <v>0.39800000000000002</v>
      </c>
      <c r="D103" s="124">
        <v>0</v>
      </c>
      <c r="E103" s="124">
        <v>0</v>
      </c>
      <c r="F103" s="134">
        <v>0.31677238000000002</v>
      </c>
      <c r="G103" s="134">
        <v>0.30754599999999999</v>
      </c>
      <c r="H103" s="129">
        <f t="shared" si="14"/>
        <v>8.122762E-2</v>
      </c>
      <c r="J103" s="313">
        <v>2.5341790400000001E-2</v>
      </c>
      <c r="K103" s="129">
        <f t="shared" si="15"/>
        <v>5.5885829599999999E-2</v>
      </c>
      <c r="M103" s="137">
        <f t="shared" si="17"/>
        <v>0.1633543256470735</v>
      </c>
      <c r="N103" s="134">
        <v>0.86106066228163181</v>
      </c>
      <c r="O103" s="140">
        <f t="shared" si="13"/>
        <v>0</v>
      </c>
      <c r="P103" s="95">
        <f t="shared" si="16"/>
        <v>0</v>
      </c>
      <c r="Q103" s="111"/>
    </row>
    <row r="104" spans="2:17">
      <c r="B104" s="52" t="s">
        <v>855</v>
      </c>
      <c r="C104" s="134">
        <v>5.7371999999999999E-2</v>
      </c>
      <c r="D104" s="124">
        <v>0</v>
      </c>
      <c r="E104" s="124">
        <v>0</v>
      </c>
      <c r="F104" s="134">
        <v>2.5189679999999999E-2</v>
      </c>
      <c r="G104" s="134">
        <v>2.4455999999999999E-2</v>
      </c>
      <c r="H104" s="129">
        <f t="shared" si="14"/>
        <v>3.218232E-2</v>
      </c>
      <c r="J104" s="313">
        <v>2.0151743999999999E-3</v>
      </c>
      <c r="K104" s="129">
        <f t="shared" si="15"/>
        <v>3.01671456E-2</v>
      </c>
      <c r="M104" s="137">
        <f t="shared" si="17"/>
        <v>1.108888331341336</v>
      </c>
      <c r="N104" s="134">
        <v>0.10738400869101183</v>
      </c>
      <c r="O104" s="140">
        <f t="shared" si="13"/>
        <v>0</v>
      </c>
      <c r="P104" s="95">
        <f t="shared" si="16"/>
        <v>0</v>
      </c>
      <c r="Q104" s="111"/>
    </row>
    <row r="105" spans="2:17">
      <c r="B105" s="52" t="s">
        <v>856</v>
      </c>
      <c r="C105" s="134">
        <v>1.8684555540500001E-2</v>
      </c>
      <c r="D105" s="124">
        <v>0</v>
      </c>
      <c r="E105" s="124">
        <v>0</v>
      </c>
      <c r="F105" s="134">
        <v>1.2990360000000001E-2</v>
      </c>
      <c r="G105" s="134">
        <v>1.2612E-2</v>
      </c>
      <c r="H105" s="129">
        <f t="shared" si="14"/>
        <v>5.6941955404999998E-3</v>
      </c>
      <c r="J105" s="313">
        <v>1.0392288000000002E-3</v>
      </c>
      <c r="K105" s="129">
        <f t="shared" si="15"/>
        <v>4.6549667404999998E-3</v>
      </c>
      <c r="M105" s="137">
        <f t="shared" si="17"/>
        <v>0.33179637741770446</v>
      </c>
      <c r="N105" s="134">
        <v>6.9600746373803951E-2</v>
      </c>
      <c r="O105" s="140">
        <f t="shared" si="13"/>
        <v>0</v>
      </c>
      <c r="P105" s="95">
        <f t="shared" si="16"/>
        <v>0</v>
      </c>
      <c r="Q105" s="111"/>
    </row>
    <row r="106" spans="2:17">
      <c r="B106" s="52" t="s">
        <v>857</v>
      </c>
      <c r="C106" s="134">
        <v>2.9543999999999997E-2</v>
      </c>
      <c r="D106" s="124">
        <v>0</v>
      </c>
      <c r="E106" s="124">
        <v>0</v>
      </c>
      <c r="F106" s="134">
        <v>1.1897530000000002E-2</v>
      </c>
      <c r="G106" s="134">
        <v>1.1551000000000001E-2</v>
      </c>
      <c r="H106" s="129">
        <f t="shared" si="14"/>
        <v>1.7646469999999997E-2</v>
      </c>
      <c r="J106" s="313">
        <v>9.518024000000001E-4</v>
      </c>
      <c r="K106" s="129">
        <f t="shared" si="15"/>
        <v>1.6694667599999997E-2</v>
      </c>
      <c r="M106" s="137">
        <f t="shared" si="17"/>
        <v>1.2992634232109985</v>
      </c>
      <c r="N106" s="134">
        <v>5.7669189852580419E-2</v>
      </c>
      <c r="O106" s="140">
        <f t="shared" si="13"/>
        <v>0</v>
      </c>
      <c r="P106" s="95">
        <f t="shared" si="16"/>
        <v>0</v>
      </c>
      <c r="Q106" s="111"/>
    </row>
    <row r="107" spans="2:17">
      <c r="B107" s="52" t="s">
        <v>858</v>
      </c>
      <c r="C107" s="134">
        <v>1.160811016370843E-2</v>
      </c>
      <c r="D107" s="124">
        <v>0</v>
      </c>
      <c r="E107" s="124">
        <v>0</v>
      </c>
      <c r="F107" s="134">
        <v>9.6583099999999998E-3</v>
      </c>
      <c r="G107" s="134">
        <v>9.3769999999999999E-3</v>
      </c>
      <c r="H107" s="129">
        <f t="shared" si="14"/>
        <v>1.9498001637084303E-3</v>
      </c>
      <c r="J107" s="313">
        <v>9.6433380758338748E-4</v>
      </c>
      <c r="K107" s="129">
        <f t="shared" si="15"/>
        <v>9.8546635612504281E-4</v>
      </c>
      <c r="M107" s="137">
        <f t="shared" si="17"/>
        <v>9.277034738014367E-2</v>
      </c>
      <c r="N107" s="134">
        <v>3.977185507074512E-2</v>
      </c>
      <c r="O107" s="140">
        <f t="shared" si="13"/>
        <v>0</v>
      </c>
      <c r="P107" s="95">
        <f t="shared" si="16"/>
        <v>0</v>
      </c>
      <c r="Q107" s="111"/>
    </row>
    <row r="108" spans="2:17">
      <c r="B108" s="52" t="s">
        <v>859</v>
      </c>
      <c r="C108" s="134">
        <v>1.4999999999999999E-2</v>
      </c>
      <c r="D108" s="124">
        <v>0</v>
      </c>
      <c r="E108" s="124">
        <v>0</v>
      </c>
      <c r="F108" s="134">
        <v>2.95919E-3</v>
      </c>
      <c r="G108" s="134">
        <v>2.8730000000000001E-3</v>
      </c>
      <c r="H108" s="129">
        <f t="shared" si="14"/>
        <v>1.2040809999999999E-2</v>
      </c>
      <c r="J108" s="313">
        <v>2.367352E-4</v>
      </c>
      <c r="K108" s="129">
        <f t="shared" si="15"/>
        <v>1.18040748E-2</v>
      </c>
      <c r="M108" s="137">
        <f t="shared" si="17"/>
        <v>3.6934765557091258</v>
      </c>
      <c r="N108" s="134">
        <v>1.9937724821179014E-2</v>
      </c>
      <c r="O108" s="140">
        <f t="shared" si="13"/>
        <v>0</v>
      </c>
      <c r="P108" s="95">
        <f t="shared" si="16"/>
        <v>0</v>
      </c>
      <c r="Q108" s="111"/>
    </row>
    <row r="109" spans="2:17">
      <c r="B109" s="52" t="s">
        <v>860</v>
      </c>
      <c r="C109" s="134">
        <v>1.5792697716666664</v>
      </c>
      <c r="D109" s="124">
        <v>0</v>
      </c>
      <c r="E109" s="124">
        <v>0</v>
      </c>
      <c r="F109" s="134">
        <v>1.5124519999999999</v>
      </c>
      <c r="G109" s="134">
        <v>1.4683999999999999</v>
      </c>
      <c r="H109" s="129">
        <f t="shared" si="14"/>
        <v>6.681777166666647E-2</v>
      </c>
      <c r="J109" s="313">
        <v>0.12099615999999999</v>
      </c>
      <c r="K109" s="129">
        <f t="shared" si="15"/>
        <v>-5.4178388333333521E-2</v>
      </c>
      <c r="M109" s="137">
        <f t="shared" si="17"/>
        <v>-3.3168110050908209E-2</v>
      </c>
      <c r="N109" s="134">
        <v>2.9287811531592713</v>
      </c>
      <c r="O109" s="140">
        <f t="shared" si="13"/>
        <v>5.4968881936552107E-4</v>
      </c>
      <c r="P109" s="95">
        <f t="shared" si="16"/>
        <v>6.047256012557249E-5</v>
      </c>
      <c r="Q109" s="111"/>
    </row>
    <row r="110" spans="2:17">
      <c r="B110" s="52" t="s">
        <v>861</v>
      </c>
      <c r="C110" s="134">
        <v>0.52557630512291664</v>
      </c>
      <c r="D110" s="124">
        <v>0</v>
      </c>
      <c r="E110" s="124">
        <v>0</v>
      </c>
      <c r="F110" s="134">
        <v>0.33459859000000003</v>
      </c>
      <c r="G110" s="134">
        <v>0.324853</v>
      </c>
      <c r="H110" s="129">
        <f t="shared" si="14"/>
        <v>0.19097771512291661</v>
      </c>
      <c r="J110" s="313">
        <v>2.6767887200000003E-2</v>
      </c>
      <c r="K110" s="129">
        <f t="shared" si="15"/>
        <v>0.16420982792291661</v>
      </c>
      <c r="M110" s="137">
        <f t="shared" si="17"/>
        <v>0.45441356153253221</v>
      </c>
      <c r="N110" s="134">
        <v>0.50108452253374325</v>
      </c>
      <c r="O110" s="140">
        <f t="shared" si="13"/>
        <v>0</v>
      </c>
      <c r="P110" s="95">
        <f t="shared" si="16"/>
        <v>0</v>
      </c>
      <c r="Q110" s="111"/>
    </row>
    <row r="111" spans="2:17">
      <c r="B111" s="52" t="s">
        <v>862</v>
      </c>
      <c r="C111" s="134">
        <v>0.86565000000000003</v>
      </c>
      <c r="D111" s="124">
        <v>0</v>
      </c>
      <c r="E111" s="124">
        <v>0</v>
      </c>
      <c r="F111" s="134">
        <v>0.34454014999999999</v>
      </c>
      <c r="G111" s="134">
        <v>0.334505</v>
      </c>
      <c r="H111" s="129">
        <f t="shared" si="14"/>
        <v>0.52110984999999999</v>
      </c>
      <c r="J111" s="313">
        <v>2.7563212E-2</v>
      </c>
      <c r="K111" s="129">
        <f t="shared" si="15"/>
        <v>0.49354663799999998</v>
      </c>
      <c r="M111" s="137">
        <f t="shared" si="17"/>
        <v>1.3263697359444981</v>
      </c>
      <c r="N111" s="134">
        <v>1.1609284977514447</v>
      </c>
      <c r="O111" s="140">
        <f t="shared" si="13"/>
        <v>0</v>
      </c>
      <c r="P111" s="95">
        <f t="shared" si="16"/>
        <v>0</v>
      </c>
      <c r="Q111" s="111"/>
    </row>
    <row r="112" spans="2:17">
      <c r="B112" s="52" t="s">
        <v>863</v>
      </c>
      <c r="C112" s="134">
        <v>0.87632870081842107</v>
      </c>
      <c r="D112" s="124">
        <v>0</v>
      </c>
      <c r="E112" s="124">
        <v>0</v>
      </c>
      <c r="F112" s="134">
        <v>0.36517311000000002</v>
      </c>
      <c r="G112" s="134">
        <v>0.35453699999999999</v>
      </c>
      <c r="H112" s="129">
        <f t="shared" si="14"/>
        <v>0.5111555908184211</v>
      </c>
      <c r="J112" s="313">
        <v>2.9213848800000001E-2</v>
      </c>
      <c r="K112" s="129">
        <f t="shared" si="15"/>
        <v>0.4819417420184211</v>
      </c>
      <c r="M112" s="137">
        <f t="shared" si="17"/>
        <v>1.2220022271649746</v>
      </c>
      <c r="N112" s="134">
        <v>1.2237707811055116</v>
      </c>
      <c r="O112" s="140">
        <f t="shared" si="13"/>
        <v>0</v>
      </c>
      <c r="P112" s="95">
        <f t="shared" si="16"/>
        <v>0</v>
      </c>
      <c r="Q112" s="111"/>
    </row>
    <row r="113" spans="2:17">
      <c r="B113" s="52" t="s">
        <v>864</v>
      </c>
      <c r="C113" s="134">
        <v>6.1252100246999994</v>
      </c>
      <c r="D113" s="124">
        <v>0</v>
      </c>
      <c r="E113" s="124">
        <v>0</v>
      </c>
      <c r="F113" s="134">
        <v>3.7668923099999998</v>
      </c>
      <c r="G113" s="134">
        <v>3.6571769999999999</v>
      </c>
      <c r="H113" s="129">
        <f>+C113+D113-E113-F113</f>
        <v>2.3583177146999996</v>
      </c>
      <c r="J113" s="313">
        <v>0.30135138480000001</v>
      </c>
      <c r="K113" s="129">
        <f>+H113-J113</f>
        <v>2.0569663298999998</v>
      </c>
      <c r="M113" s="137">
        <f>+IF(ISERROR(K113/(F113+J113)),0,K113/(F113+J113))</f>
        <v>0.50561531811115434</v>
      </c>
      <c r="N113" s="134">
        <v>9.2612743970507498</v>
      </c>
      <c r="O113" s="140">
        <f t="shared" si="13"/>
        <v>0</v>
      </c>
      <c r="P113" s="95">
        <f>(M113^2*O113)*100</f>
        <v>0</v>
      </c>
      <c r="Q113" s="111"/>
    </row>
    <row r="114" spans="2:17">
      <c r="B114" s="52" t="s">
        <v>865</v>
      </c>
      <c r="C114" s="134">
        <v>2.7457966442999999</v>
      </c>
      <c r="D114" s="124">
        <v>0</v>
      </c>
      <c r="E114" s="124">
        <v>0</v>
      </c>
      <c r="F114" s="134">
        <v>1.4715074399999999</v>
      </c>
      <c r="G114" s="134">
        <v>1.4286479999999999</v>
      </c>
      <c r="H114" s="129">
        <f t="shared" ref="H114:H137" si="18">+C114+D114-E114-F114</f>
        <v>1.2742892043</v>
      </c>
      <c r="J114" s="313">
        <v>0.1177205952</v>
      </c>
      <c r="K114" s="129">
        <f t="shared" ref="K114:K137" si="19">+H114-J114</f>
        <v>1.1565686091</v>
      </c>
      <c r="M114" s="137">
        <f>+IF(ISERROR(K114/(F114+J114)),0,K114/(F114+J114))</f>
        <v>0.72775497504639042</v>
      </c>
      <c r="N114" s="134">
        <v>3.149204011906594</v>
      </c>
      <c r="O114" s="140">
        <f t="shared" si="13"/>
        <v>0</v>
      </c>
      <c r="P114" s="95">
        <f t="shared" ref="P114:P137" si="20">(M114^2*O114)*100</f>
        <v>0</v>
      </c>
      <c r="Q114" s="111"/>
    </row>
    <row r="115" spans="2:17">
      <c r="B115" s="52" t="s">
        <v>866</v>
      </c>
      <c r="C115" s="134">
        <v>2.9850000000000002E-3</v>
      </c>
      <c r="D115" s="124">
        <v>0</v>
      </c>
      <c r="E115" s="124">
        <v>0</v>
      </c>
      <c r="F115" s="134">
        <v>1.6088600000000002E-3</v>
      </c>
      <c r="G115" s="134">
        <v>1.562E-3</v>
      </c>
      <c r="H115" s="129">
        <f t="shared" si="18"/>
        <v>1.3761400000000001E-3</v>
      </c>
      <c r="J115" s="313">
        <v>1.287088E-4</v>
      </c>
      <c r="K115" s="129">
        <f t="shared" si="19"/>
        <v>1.2474312000000001E-3</v>
      </c>
      <c r="M115" s="137">
        <f t="shared" ref="M115:M137" si="21">+IF(ISERROR(K115/(F115+J115)),0,K115/(F115+J115))</f>
        <v>0.71791758691799712</v>
      </c>
      <c r="N115" s="134">
        <v>1.6537442987912317E-2</v>
      </c>
      <c r="O115" s="140">
        <f t="shared" si="13"/>
        <v>0</v>
      </c>
      <c r="P115" s="95">
        <f t="shared" si="20"/>
        <v>0</v>
      </c>
      <c r="Q115" s="111"/>
    </row>
    <row r="116" spans="2:17">
      <c r="B116" s="52" t="s">
        <v>867</v>
      </c>
      <c r="C116" s="134">
        <v>1.1940000000000001E-2</v>
      </c>
      <c r="D116" s="124">
        <v>0</v>
      </c>
      <c r="E116" s="124">
        <v>0</v>
      </c>
      <c r="F116" s="134">
        <v>8.2204300000000008E-3</v>
      </c>
      <c r="G116" s="134">
        <v>7.9810000000000002E-3</v>
      </c>
      <c r="H116" s="129">
        <f t="shared" si="18"/>
        <v>3.7195700000000002E-3</v>
      </c>
      <c r="J116" s="313">
        <v>6.5763440000000007E-4</v>
      </c>
      <c r="K116" s="129">
        <f t="shared" si="19"/>
        <v>3.0619356000000002E-3</v>
      </c>
      <c r="M116" s="137">
        <f t="shared" si="21"/>
        <v>0.34488774377442</v>
      </c>
      <c r="N116" s="134">
        <v>2.8113653079450945E-2</v>
      </c>
      <c r="O116" s="140">
        <f t="shared" si="13"/>
        <v>0</v>
      </c>
      <c r="P116" s="95">
        <f t="shared" si="20"/>
        <v>0</v>
      </c>
      <c r="Q116" s="111"/>
    </row>
    <row r="117" spans="2:17">
      <c r="B117" s="52" t="s">
        <v>868</v>
      </c>
      <c r="C117" s="134">
        <v>0.61292000000000002</v>
      </c>
      <c r="D117" s="124">
        <v>0</v>
      </c>
      <c r="E117" s="124">
        <v>0</v>
      </c>
      <c r="F117" s="134">
        <v>0.50824113999999998</v>
      </c>
      <c r="G117" s="134">
        <v>0.49343799999999999</v>
      </c>
      <c r="H117" s="129">
        <f t="shared" si="18"/>
        <v>0.10467886000000004</v>
      </c>
      <c r="J117" s="313">
        <v>4.3156163910269961E-2</v>
      </c>
      <c r="K117" s="129">
        <f t="shared" si="19"/>
        <v>6.1522696089730079E-2</v>
      </c>
      <c r="M117" s="137">
        <f t="shared" si="21"/>
        <v>0.11157598278670908</v>
      </c>
      <c r="N117" s="134">
        <v>1.0484738854336408</v>
      </c>
      <c r="O117" s="140">
        <f t="shared" si="13"/>
        <v>0</v>
      </c>
      <c r="P117" s="95">
        <f t="shared" si="20"/>
        <v>0</v>
      </c>
      <c r="Q117" s="111"/>
    </row>
    <row r="118" spans="2:17">
      <c r="B118" s="52" t="s">
        <v>869</v>
      </c>
      <c r="C118" s="134">
        <v>2.9850000000000002E-3</v>
      </c>
      <c r="D118" s="124">
        <v>0</v>
      </c>
      <c r="E118" s="124">
        <v>0</v>
      </c>
      <c r="F118" s="134">
        <v>9.9497999999999991E-4</v>
      </c>
      <c r="G118" s="134">
        <v>9.6599999999999995E-4</v>
      </c>
      <c r="H118" s="129">
        <f t="shared" si="18"/>
        <v>1.9900200000000003E-3</v>
      </c>
      <c r="J118" s="313">
        <v>7.9598399999999993E-5</v>
      </c>
      <c r="K118" s="129">
        <f t="shared" si="19"/>
        <v>1.9104216000000002E-3</v>
      </c>
      <c r="M118" s="137">
        <f t="shared" si="21"/>
        <v>1.7778336136293083</v>
      </c>
      <c r="N118" s="134">
        <v>9.9224657927473921E-3</v>
      </c>
      <c r="O118" s="140">
        <f t="shared" si="13"/>
        <v>0</v>
      </c>
      <c r="P118" s="95">
        <f t="shared" si="20"/>
        <v>0</v>
      </c>
      <c r="Q118" s="111"/>
    </row>
    <row r="119" spans="2:17">
      <c r="B119" s="52" t="s">
        <v>870</v>
      </c>
      <c r="C119" s="134">
        <v>0.97</v>
      </c>
      <c r="D119" s="124">
        <v>0</v>
      </c>
      <c r="E119" s="124">
        <v>0</v>
      </c>
      <c r="F119" s="134">
        <v>0.89800138000000007</v>
      </c>
      <c r="G119" s="134">
        <v>0.87184600000000001</v>
      </c>
      <c r="H119" s="129">
        <f t="shared" si="18"/>
        <v>7.1998619999999902E-2</v>
      </c>
      <c r="J119" s="313">
        <v>0.11092030082619447</v>
      </c>
      <c r="K119" s="129">
        <f t="shared" si="19"/>
        <v>-3.8921680826194571E-2</v>
      </c>
      <c r="M119" s="137">
        <f t="shared" si="21"/>
        <v>-3.8577504642701356E-2</v>
      </c>
      <c r="N119" s="134">
        <v>1.7165865821452986</v>
      </c>
      <c r="O119" s="140">
        <f t="shared" si="13"/>
        <v>3.2217786250785484E-4</v>
      </c>
      <c r="P119" s="95">
        <f t="shared" si="20"/>
        <v>4.7947278358414342E-5</v>
      </c>
      <c r="Q119" s="111"/>
    </row>
    <row r="120" spans="2:17">
      <c r="B120" s="52" t="s">
        <v>871</v>
      </c>
      <c r="C120" s="134">
        <v>1.2513000000000001</v>
      </c>
      <c r="D120" s="124">
        <v>0</v>
      </c>
      <c r="E120" s="124">
        <v>0</v>
      </c>
      <c r="F120" s="134">
        <v>0.88898270000000001</v>
      </c>
      <c r="G120" s="134">
        <v>0.86309000000000002</v>
      </c>
      <c r="H120" s="129">
        <f t="shared" si="18"/>
        <v>0.36231730000000006</v>
      </c>
      <c r="J120" s="313">
        <v>7.1118616000000009E-2</v>
      </c>
      <c r="K120" s="129">
        <f t="shared" si="19"/>
        <v>0.29119868400000004</v>
      </c>
      <c r="M120" s="137">
        <f t="shared" si="21"/>
        <v>0.30329995298121226</v>
      </c>
      <c r="N120" s="134">
        <v>1.9699668983574588</v>
      </c>
      <c r="O120" s="140">
        <f t="shared" si="13"/>
        <v>0</v>
      </c>
      <c r="P120" s="95">
        <f t="shared" si="20"/>
        <v>0</v>
      </c>
      <c r="Q120" s="111"/>
    </row>
    <row r="121" spans="2:17">
      <c r="B121" s="52" t="s">
        <v>872</v>
      </c>
      <c r="C121" s="134">
        <v>0.44752902210833334</v>
      </c>
      <c r="D121" s="124">
        <v>0</v>
      </c>
      <c r="E121" s="124">
        <v>0</v>
      </c>
      <c r="F121" s="134">
        <v>0.88353811999999998</v>
      </c>
      <c r="G121" s="134">
        <v>0.85780400000000001</v>
      </c>
      <c r="H121" s="129">
        <f t="shared" si="18"/>
        <v>-0.43600909789166664</v>
      </c>
      <c r="J121" s="313">
        <v>9.1152773527998637E-2</v>
      </c>
      <c r="K121" s="129">
        <f t="shared" si="19"/>
        <v>-0.52716187141966531</v>
      </c>
      <c r="M121" s="137">
        <f t="shared" si="21"/>
        <v>-0.54085030948790969</v>
      </c>
      <c r="N121" s="134">
        <v>1.3858377223870524</v>
      </c>
      <c r="O121" s="140">
        <f t="shared" si="13"/>
        <v>2.6010120306510829E-4</v>
      </c>
      <c r="P121" s="95">
        <f t="shared" si="20"/>
        <v>7.6084558716222224E-3</v>
      </c>
      <c r="Q121" s="111"/>
    </row>
    <row r="122" spans="2:17">
      <c r="B122" s="52" t="s">
        <v>873</v>
      </c>
      <c r="C122" s="134">
        <v>140.54355620535782</v>
      </c>
      <c r="D122" s="124">
        <v>0</v>
      </c>
      <c r="E122" s="124">
        <v>0</v>
      </c>
      <c r="F122" s="134">
        <v>128.61472083000001</v>
      </c>
      <c r="G122" s="134">
        <v>124.868661</v>
      </c>
      <c r="H122" s="129">
        <f t="shared" si="18"/>
        <v>11.928835375357806</v>
      </c>
      <c r="J122" s="313">
        <v>10.289177666400001</v>
      </c>
      <c r="K122" s="129">
        <f t="shared" si="19"/>
        <v>1.6396577089578059</v>
      </c>
      <c r="M122" s="137">
        <f t="shared" si="21"/>
        <v>1.1804259827885976E-2</v>
      </c>
      <c r="N122" s="134">
        <v>372.74411310816089</v>
      </c>
      <c r="O122" s="140">
        <f t="shared" si="13"/>
        <v>0</v>
      </c>
      <c r="P122" s="95">
        <f t="shared" si="20"/>
        <v>0</v>
      </c>
      <c r="Q122" s="111"/>
    </row>
    <row r="123" spans="2:17">
      <c r="B123" s="52" t="s">
        <v>874</v>
      </c>
      <c r="C123" s="134">
        <v>15.404150922731578</v>
      </c>
      <c r="D123" s="124">
        <v>0</v>
      </c>
      <c r="E123" s="124">
        <v>0</v>
      </c>
      <c r="F123" s="134">
        <v>12.17901973</v>
      </c>
      <c r="G123" s="134">
        <v>11.824291000000001</v>
      </c>
      <c r="H123" s="129">
        <f t="shared" si="18"/>
        <v>3.2251311927315776</v>
      </c>
      <c r="J123" s="313">
        <v>1.0721483409688422</v>
      </c>
      <c r="K123" s="129">
        <f t="shared" si="19"/>
        <v>2.1529828517627356</v>
      </c>
      <c r="M123" s="137">
        <f t="shared" si="21"/>
        <v>0.16247494864091047</v>
      </c>
      <c r="N123" s="134">
        <v>34.783706491741079</v>
      </c>
      <c r="O123" s="140">
        <f t="shared" si="13"/>
        <v>0</v>
      </c>
      <c r="P123" s="95">
        <f t="shared" si="20"/>
        <v>0</v>
      </c>
      <c r="Q123" s="111"/>
    </row>
    <row r="124" spans="2:17">
      <c r="B124" s="52" t="s">
        <v>875</v>
      </c>
      <c r="C124" s="134">
        <v>18.578534618116791</v>
      </c>
      <c r="D124" s="124">
        <v>0</v>
      </c>
      <c r="E124" s="124">
        <v>0</v>
      </c>
      <c r="F124" s="134">
        <v>12.00228615</v>
      </c>
      <c r="G124" s="134">
        <v>11.652704999999999</v>
      </c>
      <c r="H124" s="129">
        <f t="shared" si="18"/>
        <v>6.5762484681167912</v>
      </c>
      <c r="J124" s="313">
        <v>0.96018289199999995</v>
      </c>
      <c r="K124" s="129">
        <f t="shared" si="19"/>
        <v>5.6160655761167915</v>
      </c>
      <c r="M124" s="137">
        <f t="shared" si="21"/>
        <v>0.43325585256327676</v>
      </c>
      <c r="N124" s="134">
        <v>33.782784260084384</v>
      </c>
      <c r="O124" s="140">
        <f t="shared" si="13"/>
        <v>0</v>
      </c>
      <c r="P124" s="95">
        <f t="shared" si="20"/>
        <v>0</v>
      </c>
      <c r="Q124" s="111"/>
    </row>
    <row r="125" spans="2:17">
      <c r="B125" s="52" t="s">
        <v>876</v>
      </c>
      <c r="C125" s="134">
        <v>1.94</v>
      </c>
      <c r="D125" s="124">
        <v>0</v>
      </c>
      <c r="E125" s="124">
        <v>0</v>
      </c>
      <c r="F125" s="134">
        <v>1.7842514900000002</v>
      </c>
      <c r="G125" s="134">
        <v>1.732283</v>
      </c>
      <c r="H125" s="129">
        <f t="shared" si="18"/>
        <v>0.15574850999999978</v>
      </c>
      <c r="J125" s="313">
        <v>0.14274011920000002</v>
      </c>
      <c r="K125" s="129">
        <f t="shared" si="19"/>
        <v>1.3008390799999769E-2</v>
      </c>
      <c r="M125" s="137">
        <f t="shared" si="21"/>
        <v>6.7506214027575687E-3</v>
      </c>
      <c r="N125" s="134">
        <v>4.3701324222585125</v>
      </c>
      <c r="O125" s="140">
        <f t="shared" si="13"/>
        <v>0</v>
      </c>
      <c r="P125" s="95">
        <f t="shared" si="20"/>
        <v>0</v>
      </c>
      <c r="Q125" s="111"/>
    </row>
    <row r="126" spans="2:17">
      <c r="B126" s="52" t="s">
        <v>877</v>
      </c>
      <c r="C126" s="134">
        <v>7.8321261162434794</v>
      </c>
      <c r="D126" s="124">
        <v>0</v>
      </c>
      <c r="E126" s="124">
        <v>0</v>
      </c>
      <c r="F126" s="134">
        <v>7.1188470599999993</v>
      </c>
      <c r="G126" s="134">
        <v>6.9115019999999996</v>
      </c>
      <c r="H126" s="129">
        <f t="shared" si="18"/>
        <v>0.71327905624348009</v>
      </c>
      <c r="J126" s="313">
        <v>0.56950776479999998</v>
      </c>
      <c r="K126" s="129">
        <f t="shared" si="19"/>
        <v>0.14377129144348011</v>
      </c>
      <c r="M126" s="137">
        <f t="shared" si="21"/>
        <v>1.8699877245483412E-2</v>
      </c>
      <c r="N126" s="134">
        <v>18.022881350815336</v>
      </c>
      <c r="O126" s="140">
        <f t="shared" si="13"/>
        <v>0</v>
      </c>
      <c r="P126" s="95">
        <f t="shared" si="20"/>
        <v>0</v>
      </c>
      <c r="Q126" s="111"/>
    </row>
    <row r="127" spans="2:17">
      <c r="B127" s="52" t="s">
        <v>878</v>
      </c>
      <c r="C127" s="134">
        <v>0.44775000000000004</v>
      </c>
      <c r="D127" s="124">
        <v>0</v>
      </c>
      <c r="E127" s="124">
        <v>0</v>
      </c>
      <c r="F127" s="134">
        <v>0.30025221000000002</v>
      </c>
      <c r="G127" s="134">
        <v>0.29150700000000002</v>
      </c>
      <c r="H127" s="129">
        <f t="shared" si="18"/>
        <v>0.14749779000000002</v>
      </c>
      <c r="J127" s="313">
        <v>2.4020176800000001E-2</v>
      </c>
      <c r="K127" s="129">
        <f t="shared" si="19"/>
        <v>0.12347761320000002</v>
      </c>
      <c r="M127" s="137">
        <f t="shared" si="21"/>
        <v>0.38078361965540014</v>
      </c>
      <c r="N127" s="134">
        <v>0.79880289357676082</v>
      </c>
      <c r="O127" s="140">
        <f t="shared" si="13"/>
        <v>0</v>
      </c>
      <c r="P127" s="95">
        <f t="shared" si="20"/>
        <v>0</v>
      </c>
      <c r="Q127" s="111"/>
    </row>
    <row r="128" spans="2:17">
      <c r="B128" s="52" t="s">
        <v>879</v>
      </c>
      <c r="C128" s="134">
        <v>4.3739690722448973E-2</v>
      </c>
      <c r="D128" s="124">
        <v>0</v>
      </c>
      <c r="E128" s="124">
        <v>0</v>
      </c>
      <c r="F128" s="134">
        <v>3.9408830000000006E-2</v>
      </c>
      <c r="G128" s="134">
        <v>3.8261000000000003E-2</v>
      </c>
      <c r="H128" s="129">
        <f t="shared" si="18"/>
        <v>4.3308607224489676E-3</v>
      </c>
      <c r="J128" s="313">
        <v>3.1527064000000005E-3</v>
      </c>
      <c r="K128" s="129">
        <f t="shared" si="19"/>
        <v>1.1781543224489671E-3</v>
      </c>
      <c r="M128" s="137">
        <f t="shared" si="21"/>
        <v>2.7681198145115993E-2</v>
      </c>
      <c r="N128" s="134">
        <v>6.6268401485067602E-2</v>
      </c>
      <c r="O128" s="140">
        <f t="shared" si="13"/>
        <v>0</v>
      </c>
      <c r="P128" s="95">
        <f t="shared" si="20"/>
        <v>0</v>
      </c>
      <c r="Q128" s="111"/>
    </row>
    <row r="129" spans="2:17">
      <c r="B129" s="52" t="s">
        <v>880</v>
      </c>
      <c r="C129" s="134">
        <v>19.438365132016521</v>
      </c>
      <c r="D129" s="124">
        <v>0</v>
      </c>
      <c r="E129" s="124">
        <v>0</v>
      </c>
      <c r="F129" s="134">
        <v>16.577475080000003</v>
      </c>
      <c r="G129" s="134">
        <v>16.094636000000001</v>
      </c>
      <c r="H129" s="129">
        <f t="shared" si="18"/>
        <v>2.8608900520165186</v>
      </c>
      <c r="J129" s="313">
        <v>1.3684585835119736</v>
      </c>
      <c r="K129" s="129">
        <f t="shared" si="19"/>
        <v>1.492431468504545</v>
      </c>
      <c r="M129" s="137">
        <f t="shared" si="21"/>
        <v>8.3162653807139941E-2</v>
      </c>
      <c r="N129" s="134">
        <v>26.321374004678802</v>
      </c>
      <c r="O129" s="140">
        <f t="shared" si="13"/>
        <v>0</v>
      </c>
      <c r="P129" s="95">
        <f t="shared" si="20"/>
        <v>0</v>
      </c>
      <c r="Q129" s="111"/>
    </row>
    <row r="130" spans="2:17">
      <c r="B130" s="52" t="s">
        <v>881</v>
      </c>
      <c r="C130" s="134">
        <v>35.571311756069576</v>
      </c>
      <c r="D130" s="124">
        <v>0</v>
      </c>
      <c r="E130" s="124">
        <v>0</v>
      </c>
      <c r="F130" s="134">
        <v>32.673982389999999</v>
      </c>
      <c r="G130" s="134">
        <v>31.722313</v>
      </c>
      <c r="H130" s="129">
        <f t="shared" si="18"/>
        <v>2.8973293660695774</v>
      </c>
      <c r="J130" s="313">
        <v>2.6139185912</v>
      </c>
      <c r="K130" s="129">
        <f t="shared" si="19"/>
        <v>0.28341077486957733</v>
      </c>
      <c r="M130" s="137">
        <f t="shared" si="21"/>
        <v>8.0313865939650939E-3</v>
      </c>
      <c r="N130" s="134">
        <v>47.657604510187156</v>
      </c>
      <c r="O130" s="140">
        <f t="shared" si="13"/>
        <v>0</v>
      </c>
      <c r="P130" s="95">
        <f t="shared" si="20"/>
        <v>0</v>
      </c>
      <c r="Q130" s="111"/>
    </row>
    <row r="131" spans="2:17">
      <c r="B131" s="52" t="s">
        <v>882</v>
      </c>
      <c r="C131" s="134">
        <v>9.9700000000000011E-2</v>
      </c>
      <c r="D131" s="124">
        <v>0</v>
      </c>
      <c r="E131" s="124">
        <v>0</v>
      </c>
      <c r="F131" s="134">
        <v>2.6240279999999998E-2</v>
      </c>
      <c r="G131" s="134">
        <v>2.5475999999999999E-2</v>
      </c>
      <c r="H131" s="129">
        <f t="shared" si="18"/>
        <v>7.3459720000000006E-2</v>
      </c>
      <c r="J131" s="313">
        <v>2.0992223999999997E-3</v>
      </c>
      <c r="K131" s="129">
        <f t="shared" si="19"/>
        <v>7.1360497600000003E-2</v>
      </c>
      <c r="M131" s="137">
        <f t="shared" si="21"/>
        <v>2.5180575365359981</v>
      </c>
      <c r="N131" s="134">
        <v>7.8437737478601416E-2</v>
      </c>
      <c r="O131" s="140">
        <f t="shared" si="13"/>
        <v>0</v>
      </c>
      <c r="P131" s="95">
        <f t="shared" si="20"/>
        <v>0</v>
      </c>
      <c r="Q131" s="111"/>
    </row>
    <row r="132" spans="2:17">
      <c r="B132" s="52" t="s">
        <v>883</v>
      </c>
      <c r="C132" s="134">
        <v>15.19403241466433</v>
      </c>
      <c r="D132" s="124">
        <v>0</v>
      </c>
      <c r="E132" s="124">
        <v>0</v>
      </c>
      <c r="F132" s="134">
        <v>13.27397874</v>
      </c>
      <c r="G132" s="134">
        <v>12.887358000000001</v>
      </c>
      <c r="H132" s="129">
        <f t="shared" si="18"/>
        <v>1.9200536746643291</v>
      </c>
      <c r="J132" s="313">
        <v>1.0619182992</v>
      </c>
      <c r="K132" s="129">
        <f t="shared" si="19"/>
        <v>0.85813537546432905</v>
      </c>
      <c r="M132" s="137">
        <f t="shared" si="21"/>
        <v>5.9859203307462958E-2</v>
      </c>
      <c r="N132" s="134">
        <v>20.395439210186581</v>
      </c>
      <c r="O132" s="140">
        <f t="shared" si="13"/>
        <v>0</v>
      </c>
      <c r="P132" s="95">
        <f t="shared" si="20"/>
        <v>0</v>
      </c>
      <c r="Q132" s="111"/>
    </row>
    <row r="133" spans="2:17">
      <c r="B133" s="52" t="s">
        <v>884</v>
      </c>
      <c r="C133" s="134">
        <v>19.169971895710987</v>
      </c>
      <c r="D133" s="124">
        <v>0</v>
      </c>
      <c r="E133" s="124">
        <v>0</v>
      </c>
      <c r="F133" s="134">
        <v>15.12817547</v>
      </c>
      <c r="G133" s="134">
        <v>14.687549000000001</v>
      </c>
      <c r="H133" s="129">
        <f t="shared" si="18"/>
        <v>4.0417964257109862</v>
      </c>
      <c r="J133" s="313">
        <v>1.3288477963654017</v>
      </c>
      <c r="K133" s="129">
        <f t="shared" si="19"/>
        <v>2.7129486293455845</v>
      </c>
      <c r="M133" s="137">
        <f t="shared" si="21"/>
        <v>0.16485050701060044</v>
      </c>
      <c r="N133" s="134">
        <v>35.477898433781661</v>
      </c>
      <c r="O133" s="140">
        <f t="shared" si="13"/>
        <v>0</v>
      </c>
      <c r="P133" s="95">
        <f t="shared" si="20"/>
        <v>0</v>
      </c>
      <c r="Q133" s="111"/>
    </row>
    <row r="134" spans="2:17">
      <c r="B134" s="52" t="s">
        <v>885</v>
      </c>
      <c r="C134" s="134">
        <v>0.4</v>
      </c>
      <c r="D134" s="124">
        <v>0</v>
      </c>
      <c r="E134" s="124">
        <v>0</v>
      </c>
      <c r="F134" s="134">
        <v>0.11894440000000001</v>
      </c>
      <c r="G134" s="134">
        <v>0.11548</v>
      </c>
      <c r="H134" s="129">
        <f t="shared" si="18"/>
        <v>0.28105560000000002</v>
      </c>
      <c r="J134" s="313">
        <v>9.515552E-3</v>
      </c>
      <c r="K134" s="129">
        <f t="shared" si="19"/>
        <v>0.27154004800000003</v>
      </c>
      <c r="M134" s="137">
        <f t="shared" si="21"/>
        <v>2.1138109097222766</v>
      </c>
      <c r="N134" s="134">
        <v>0.13580709588720577</v>
      </c>
      <c r="O134" s="140">
        <f t="shared" si="13"/>
        <v>0</v>
      </c>
      <c r="P134" s="95">
        <f t="shared" si="20"/>
        <v>0</v>
      </c>
      <c r="Q134" s="111"/>
    </row>
    <row r="135" spans="2:17">
      <c r="B135" s="52" t="s">
        <v>886</v>
      </c>
      <c r="C135" s="134">
        <v>0.39944000000000002</v>
      </c>
      <c r="D135" s="124">
        <v>0</v>
      </c>
      <c r="E135" s="124">
        <v>0</v>
      </c>
      <c r="F135" s="134">
        <v>0.27012779999999997</v>
      </c>
      <c r="G135" s="134">
        <v>0.26225999999999999</v>
      </c>
      <c r="H135" s="129">
        <f t="shared" si="18"/>
        <v>0.12931220000000004</v>
      </c>
      <c r="J135" s="313">
        <v>2.1610223999999997E-2</v>
      </c>
      <c r="K135" s="129">
        <f t="shared" si="19"/>
        <v>0.10770197600000005</v>
      </c>
      <c r="M135" s="137">
        <f t="shared" si="21"/>
        <v>0.36917359802231353</v>
      </c>
      <c r="N135" s="134">
        <v>0.91433341239275079</v>
      </c>
      <c r="O135" s="140">
        <f t="shared" si="13"/>
        <v>0</v>
      </c>
      <c r="P135" s="95">
        <f t="shared" si="20"/>
        <v>0</v>
      </c>
      <c r="Q135" s="111"/>
    </row>
    <row r="136" spans="2:17">
      <c r="B136" s="52" t="s">
        <v>887</v>
      </c>
      <c r="C136" s="134">
        <v>0.33616139816319718</v>
      </c>
      <c r="D136" s="124">
        <v>0</v>
      </c>
      <c r="E136" s="124">
        <v>0</v>
      </c>
      <c r="F136" s="134">
        <v>0.14949523000000001</v>
      </c>
      <c r="G136" s="134">
        <v>0.14514099999999999</v>
      </c>
      <c r="H136" s="129">
        <f t="shared" si="18"/>
        <v>0.18666616816319717</v>
      </c>
      <c r="J136" s="313">
        <v>1.19596184E-2</v>
      </c>
      <c r="K136" s="129">
        <f t="shared" si="19"/>
        <v>0.17470654976319716</v>
      </c>
      <c r="M136" s="137">
        <f t="shared" si="21"/>
        <v>1.0820768251589845</v>
      </c>
      <c r="N136" s="134">
        <v>0.34163972559125205</v>
      </c>
      <c r="O136" s="140">
        <f t="shared" si="13"/>
        <v>0</v>
      </c>
      <c r="P136" s="95">
        <f t="shared" si="20"/>
        <v>0</v>
      </c>
      <c r="Q136" s="111"/>
    </row>
    <row r="137" spans="2:17">
      <c r="B137" s="52" t="s">
        <v>888</v>
      </c>
      <c r="C137" s="134">
        <v>0.11955825839366196</v>
      </c>
      <c r="D137" s="124">
        <v>0</v>
      </c>
      <c r="E137" s="124">
        <v>0</v>
      </c>
      <c r="F137" s="134">
        <v>6.1657860000000002E-2</v>
      </c>
      <c r="G137" s="134">
        <v>5.9861999999999999E-2</v>
      </c>
      <c r="H137" s="129">
        <f t="shared" si="18"/>
        <v>5.7900398393661963E-2</v>
      </c>
      <c r="J137" s="313">
        <v>4.9326287999999999E-3</v>
      </c>
      <c r="K137" s="129">
        <f t="shared" si="19"/>
        <v>5.2967769593661965E-2</v>
      </c>
      <c r="M137" s="137">
        <f t="shared" si="21"/>
        <v>0.79542545111430329</v>
      </c>
      <c r="N137" s="134">
        <v>0.22493050256318459</v>
      </c>
      <c r="O137" s="140">
        <f t="shared" si="13"/>
        <v>0</v>
      </c>
      <c r="P137" s="95">
        <f t="shared" si="20"/>
        <v>0</v>
      </c>
      <c r="Q137" s="111"/>
    </row>
    <row r="138" spans="2:17">
      <c r="B138" s="52" t="s">
        <v>889</v>
      </c>
      <c r="C138" s="134">
        <v>9.9180000000000004E-2</v>
      </c>
      <c r="D138" s="124">
        <v>0</v>
      </c>
      <c r="E138" s="124">
        <v>0</v>
      </c>
      <c r="F138" s="134">
        <v>5.838658E-2</v>
      </c>
      <c r="G138" s="134">
        <v>5.6686E-2</v>
      </c>
      <c r="H138" s="129">
        <f>+C138+D138-E138-F138</f>
        <v>4.0793420000000004E-2</v>
      </c>
      <c r="J138" s="313">
        <v>4.6709263999999999E-3</v>
      </c>
      <c r="K138" s="129">
        <f>+H138-J138</f>
        <v>3.6122493600000007E-2</v>
      </c>
      <c r="M138" s="137">
        <f>+IF(ISERROR(K138/(F138+J138)),0,K138/(F138+J138))</f>
        <v>0.57285001679038805</v>
      </c>
      <c r="N138" s="134">
        <v>5.9415604450652533E-2</v>
      </c>
      <c r="O138" s="140">
        <f t="shared" si="13"/>
        <v>0</v>
      </c>
      <c r="P138" s="95">
        <f>(M138^2*O138)*100</f>
        <v>0</v>
      </c>
      <c r="Q138" s="111"/>
    </row>
    <row r="139" spans="2:17">
      <c r="B139" s="52" t="s">
        <v>890</v>
      </c>
      <c r="C139" s="134">
        <v>9.919E-2</v>
      </c>
      <c r="D139" s="124">
        <v>0</v>
      </c>
      <c r="E139" s="124">
        <v>0</v>
      </c>
      <c r="F139" s="134">
        <v>0.11546300000000001</v>
      </c>
      <c r="G139" s="134">
        <v>0.11210000000000001</v>
      </c>
      <c r="H139" s="129">
        <f t="shared" ref="H139:H162" si="22">+C139+D139-E139-F139</f>
        <v>-1.627300000000001E-2</v>
      </c>
      <c r="J139" s="313">
        <v>9.2370400000000002E-3</v>
      </c>
      <c r="K139" s="129">
        <f t="shared" ref="K139:K162" si="23">+H139-J139</f>
        <v>-2.5510040000000012E-2</v>
      </c>
      <c r="M139" s="137">
        <f>+IF(ISERROR(K139/(F139+J139)),0,K139/(F139+J139))</f>
        <v>-0.20457122547835596</v>
      </c>
      <c r="N139" s="134">
        <v>0.21007660145052146</v>
      </c>
      <c r="O139" s="140">
        <f t="shared" si="13"/>
        <v>3.9428264861337855E-5</v>
      </c>
      <c r="P139" s="95">
        <f t="shared" ref="P139:P162" si="24">(M139^2*O139)*100</f>
        <v>1.6500486870730906E-4</v>
      </c>
      <c r="Q139" s="111"/>
    </row>
    <row r="140" spans="2:17">
      <c r="B140" s="52" t="s">
        <v>891</v>
      </c>
      <c r="C140" s="134">
        <v>9.938000000000001E-2</v>
      </c>
      <c r="D140" s="124">
        <v>0</v>
      </c>
      <c r="E140" s="124">
        <v>0</v>
      </c>
      <c r="F140" s="134">
        <v>6.4623230000000004E-2</v>
      </c>
      <c r="G140" s="134">
        <v>6.2741000000000005E-2</v>
      </c>
      <c r="H140" s="129">
        <f t="shared" si="22"/>
        <v>3.4756770000000006E-2</v>
      </c>
      <c r="J140" s="313">
        <v>5.1698584000000004E-3</v>
      </c>
      <c r="K140" s="129">
        <f t="shared" si="23"/>
        <v>2.9586911600000005E-2</v>
      </c>
      <c r="M140" s="137">
        <f t="shared" ref="M140:M162" si="25">+IF(ISERROR(K140/(F140+J140)),0,K140/(F140+J140))</f>
        <v>0.42392323191704467</v>
      </c>
      <c r="N140" s="134">
        <v>0.12095319477454264</v>
      </c>
      <c r="O140" s="140">
        <f t="shared" si="13"/>
        <v>0</v>
      </c>
      <c r="P140" s="95">
        <f t="shared" si="24"/>
        <v>0</v>
      </c>
      <c r="Q140" s="111"/>
    </row>
    <row r="141" spans="2:17">
      <c r="B141" s="52" t="s">
        <v>892</v>
      </c>
      <c r="C141" s="134">
        <v>0.19878000000000001</v>
      </c>
      <c r="D141" s="124">
        <v>0</v>
      </c>
      <c r="E141" s="124">
        <v>0</v>
      </c>
      <c r="F141" s="134">
        <v>7.4776969999999998E-2</v>
      </c>
      <c r="G141" s="134">
        <v>7.2598999999999997E-2</v>
      </c>
      <c r="H141" s="129">
        <f t="shared" si="22"/>
        <v>0.12400303000000001</v>
      </c>
      <c r="J141" s="313">
        <v>5.9821576000000003E-3</v>
      </c>
      <c r="K141" s="129">
        <f t="shared" si="23"/>
        <v>0.11802087240000002</v>
      </c>
      <c r="M141" s="137">
        <f t="shared" si="25"/>
        <v>1.4613936022756149</v>
      </c>
      <c r="N141" s="134">
        <v>0.13792908176044338</v>
      </c>
      <c r="O141" s="140">
        <f t="shared" si="13"/>
        <v>0</v>
      </c>
      <c r="P141" s="95">
        <f t="shared" si="24"/>
        <v>0</v>
      </c>
      <c r="Q141" s="111"/>
    </row>
    <row r="142" spans="2:17">
      <c r="B142" s="52" t="s">
        <v>893</v>
      </c>
      <c r="C142" s="134">
        <v>8.1834013747734691</v>
      </c>
      <c r="D142" s="124">
        <v>0</v>
      </c>
      <c r="E142" s="124">
        <v>0</v>
      </c>
      <c r="F142" s="134">
        <v>5.45309913</v>
      </c>
      <c r="G142" s="134">
        <v>5.2942710000000002</v>
      </c>
      <c r="H142" s="129">
        <f t="shared" si="22"/>
        <v>2.7303022447734691</v>
      </c>
      <c r="J142" s="313">
        <v>0.43624793039999998</v>
      </c>
      <c r="K142" s="129">
        <f t="shared" si="23"/>
        <v>2.2940543143734691</v>
      </c>
      <c r="M142" s="137">
        <f t="shared" si="25"/>
        <v>0.38952608682186551</v>
      </c>
      <c r="N142" s="134">
        <v>5.3662687581788617</v>
      </c>
      <c r="O142" s="140">
        <f t="shared" ref="O142:O205" si="26">IF(K142&lt;0,N142/$N$263,0)</f>
        <v>0</v>
      </c>
      <c r="P142" s="95">
        <f t="shared" si="24"/>
        <v>0</v>
      </c>
      <c r="Q142" s="111"/>
    </row>
    <row r="143" spans="2:17">
      <c r="B143" s="52" t="s">
        <v>894</v>
      </c>
      <c r="C143" s="134">
        <v>0.14924999999999999</v>
      </c>
      <c r="D143" s="124">
        <v>0</v>
      </c>
      <c r="E143" s="124">
        <v>0</v>
      </c>
      <c r="F143" s="134">
        <v>0.10994323</v>
      </c>
      <c r="G143" s="134">
        <v>0.106741</v>
      </c>
      <c r="H143" s="129">
        <f t="shared" si="22"/>
        <v>3.9306769999999991E-2</v>
      </c>
      <c r="J143" s="313">
        <v>8.7954584000000009E-3</v>
      </c>
      <c r="K143" s="129">
        <f t="shared" si="23"/>
        <v>3.051131159999999E-2</v>
      </c>
      <c r="M143" s="137">
        <f t="shared" si="25"/>
        <v>0.25696183789074084</v>
      </c>
      <c r="N143" s="134">
        <v>0.22404519721737251</v>
      </c>
      <c r="O143" s="140">
        <f t="shared" si="26"/>
        <v>0</v>
      </c>
      <c r="P143" s="95">
        <f t="shared" si="24"/>
        <v>0</v>
      </c>
      <c r="Q143" s="111"/>
    </row>
    <row r="144" spans="2:17">
      <c r="B144" s="52" t="s">
        <v>895</v>
      </c>
      <c r="C144" s="134">
        <v>2.8523295246869567</v>
      </c>
      <c r="D144" s="124">
        <v>0</v>
      </c>
      <c r="E144" s="124">
        <v>0</v>
      </c>
      <c r="F144" s="134">
        <v>2.5864546300000004</v>
      </c>
      <c r="G144" s="134">
        <v>2.5111210000000002</v>
      </c>
      <c r="H144" s="129">
        <f t="shared" si="22"/>
        <v>0.26587489468695624</v>
      </c>
      <c r="J144" s="313">
        <v>0.21565620500913754</v>
      </c>
      <c r="K144" s="129">
        <f t="shared" si="23"/>
        <v>5.0218689677818701E-2</v>
      </c>
      <c r="M144" s="137">
        <f t="shared" si="25"/>
        <v>1.7921735660986062E-2</v>
      </c>
      <c r="N144" s="134">
        <v>5.8449320446967468</v>
      </c>
      <c r="O144" s="140">
        <f t="shared" si="26"/>
        <v>0</v>
      </c>
      <c r="P144" s="95">
        <f t="shared" si="24"/>
        <v>0</v>
      </c>
      <c r="Q144" s="111"/>
    </row>
    <row r="145" spans="2:17">
      <c r="B145" s="52" t="s">
        <v>896</v>
      </c>
      <c r="C145" s="134">
        <v>6.2685000000000005E-2</v>
      </c>
      <c r="D145" s="124">
        <v>0</v>
      </c>
      <c r="E145" s="124">
        <v>0</v>
      </c>
      <c r="F145" s="134">
        <v>3.2352300000000001E-2</v>
      </c>
      <c r="G145" s="134">
        <v>3.141E-2</v>
      </c>
      <c r="H145" s="129">
        <f t="shared" si="22"/>
        <v>3.0332700000000004E-2</v>
      </c>
      <c r="J145" s="313">
        <v>2.5881839999999999E-3</v>
      </c>
      <c r="K145" s="129">
        <f t="shared" si="23"/>
        <v>2.7744516000000004E-2</v>
      </c>
      <c r="M145" s="137">
        <f t="shared" si="25"/>
        <v>0.79405070633824082</v>
      </c>
      <c r="N145" s="134">
        <v>0.10815975038080052</v>
      </c>
      <c r="O145" s="140">
        <f t="shared" si="26"/>
        <v>0</v>
      </c>
      <c r="P145" s="95">
        <f t="shared" si="24"/>
        <v>0</v>
      </c>
      <c r="Q145" s="111"/>
    </row>
    <row r="146" spans="2:17">
      <c r="B146" s="52" t="s">
        <v>897</v>
      </c>
      <c r="C146" s="134">
        <v>0.14924999999999999</v>
      </c>
      <c r="D146" s="124">
        <v>0</v>
      </c>
      <c r="E146" s="124">
        <v>0</v>
      </c>
      <c r="F146" s="134">
        <v>0.11903915999999999</v>
      </c>
      <c r="G146" s="134">
        <v>0.11557199999999999</v>
      </c>
      <c r="H146" s="129">
        <f t="shared" si="22"/>
        <v>3.0210840000000003E-2</v>
      </c>
      <c r="J146" s="313">
        <v>9.5231327999999987E-3</v>
      </c>
      <c r="K146" s="129">
        <f t="shared" si="23"/>
        <v>2.0687707200000002E-2</v>
      </c>
      <c r="M146" s="137">
        <f t="shared" si="25"/>
        <v>0.16091582336807861</v>
      </c>
      <c r="N146" s="134">
        <v>0.21477436147044679</v>
      </c>
      <c r="O146" s="140">
        <f t="shared" si="26"/>
        <v>0</v>
      </c>
      <c r="P146" s="95">
        <f t="shared" si="24"/>
        <v>0</v>
      </c>
      <c r="Q146" s="111"/>
    </row>
    <row r="147" spans="2:17">
      <c r="B147" s="52" t="s">
        <v>898</v>
      </c>
      <c r="C147" s="134">
        <v>0.54725000000000001</v>
      </c>
      <c r="D147" s="124">
        <v>0</v>
      </c>
      <c r="E147" s="124">
        <v>0</v>
      </c>
      <c r="F147" s="134">
        <v>0.40426779000000002</v>
      </c>
      <c r="G147" s="134">
        <v>0.39249299999999998</v>
      </c>
      <c r="H147" s="129">
        <f t="shared" si="22"/>
        <v>0.14298221</v>
      </c>
      <c r="J147" s="313">
        <v>3.2341423200000004E-2</v>
      </c>
      <c r="K147" s="129">
        <f t="shared" si="23"/>
        <v>0.1106407868</v>
      </c>
      <c r="M147" s="137">
        <f t="shared" si="25"/>
        <v>0.25340918939637253</v>
      </c>
      <c r="N147" s="134">
        <v>0.57788209489170561</v>
      </c>
      <c r="O147" s="140">
        <f t="shared" si="26"/>
        <v>0</v>
      </c>
      <c r="P147" s="95">
        <f t="shared" si="24"/>
        <v>0</v>
      </c>
      <c r="Q147" s="111"/>
    </row>
    <row r="148" spans="2:17">
      <c r="B148" s="52" t="s">
        <v>899</v>
      </c>
      <c r="C148" s="134">
        <v>2.922528553019192</v>
      </c>
      <c r="D148" s="124">
        <v>0</v>
      </c>
      <c r="E148" s="124">
        <v>0</v>
      </c>
      <c r="F148" s="134">
        <v>3.0661256300000002</v>
      </c>
      <c r="G148" s="134">
        <v>2.9768210000000002</v>
      </c>
      <c r="H148" s="129">
        <f t="shared" si="22"/>
        <v>-0.14359707698080815</v>
      </c>
      <c r="J148" s="313">
        <v>0.25297657979304133</v>
      </c>
      <c r="K148" s="129">
        <f t="shared" si="23"/>
        <v>-0.39657365677384948</v>
      </c>
      <c r="M148" s="137">
        <f t="shared" si="25"/>
        <v>-0.11948220684610292</v>
      </c>
      <c r="N148" s="134">
        <v>5.9302329851085593</v>
      </c>
      <c r="O148" s="140">
        <f t="shared" si="26"/>
        <v>1.1130168481965515E-3</v>
      </c>
      <c r="P148" s="95">
        <f t="shared" si="24"/>
        <v>1.5889426023699121E-3</v>
      </c>
      <c r="Q148" s="111"/>
    </row>
    <row r="149" spans="2:17">
      <c r="B149" s="52" t="s">
        <v>900</v>
      </c>
      <c r="C149" s="134">
        <v>0.42785000000000001</v>
      </c>
      <c r="D149" s="124">
        <v>0</v>
      </c>
      <c r="E149" s="124">
        <v>0</v>
      </c>
      <c r="F149" s="134">
        <v>0.19614804999999999</v>
      </c>
      <c r="G149" s="134">
        <v>0.19043499999999999</v>
      </c>
      <c r="H149" s="129">
        <f t="shared" si="22"/>
        <v>0.23170195000000002</v>
      </c>
      <c r="J149" s="313">
        <v>1.5691844E-2</v>
      </c>
      <c r="K149" s="129">
        <f t="shared" si="23"/>
        <v>0.21601010600000001</v>
      </c>
      <c r="M149" s="137">
        <f t="shared" si="25"/>
        <v>1.0196856782792763</v>
      </c>
      <c r="N149" s="134">
        <v>0.48053831954898518</v>
      </c>
      <c r="O149" s="140">
        <f t="shared" si="26"/>
        <v>0</v>
      </c>
      <c r="P149" s="95">
        <f t="shared" si="24"/>
        <v>0</v>
      </c>
      <c r="Q149" s="111"/>
    </row>
    <row r="150" spans="2:17">
      <c r="B150" s="52" t="s">
        <v>901</v>
      </c>
      <c r="C150" s="134">
        <v>8.159000000000001E-2</v>
      </c>
      <c r="D150" s="124">
        <v>0</v>
      </c>
      <c r="E150" s="124">
        <v>0</v>
      </c>
      <c r="F150" s="134">
        <v>1.4378800000000001E-2</v>
      </c>
      <c r="G150" s="134">
        <v>1.396E-2</v>
      </c>
      <c r="H150" s="129">
        <f t="shared" si="22"/>
        <v>6.7211200000000013E-2</v>
      </c>
      <c r="J150" s="313">
        <v>1.150304E-3</v>
      </c>
      <c r="K150" s="129">
        <f t="shared" si="23"/>
        <v>6.6060896000000008E-2</v>
      </c>
      <c r="M150" s="137">
        <f t="shared" si="25"/>
        <v>4.254005639990563</v>
      </c>
      <c r="N150" s="134">
        <v>9.2708357469257596E-2</v>
      </c>
      <c r="O150" s="140">
        <f t="shared" si="26"/>
        <v>0</v>
      </c>
      <c r="P150" s="95">
        <f t="shared" si="24"/>
        <v>0</v>
      </c>
      <c r="Q150" s="111"/>
    </row>
    <row r="151" spans="2:17">
      <c r="B151" s="52" t="s">
        <v>902</v>
      </c>
      <c r="C151" s="134">
        <v>6.8184763000000001E-3</v>
      </c>
      <c r="D151" s="124">
        <v>0</v>
      </c>
      <c r="E151" s="124">
        <v>0</v>
      </c>
      <c r="F151" s="134">
        <v>6.2387099999999997E-3</v>
      </c>
      <c r="G151" s="134">
        <v>6.0569999999999999E-3</v>
      </c>
      <c r="H151" s="129">
        <f t="shared" si="22"/>
        <v>5.7976630000000032E-4</v>
      </c>
      <c r="J151" s="313">
        <v>4.9909680000000004E-4</v>
      </c>
      <c r="K151" s="129">
        <f t="shared" si="23"/>
        <v>8.0669500000000289E-5</v>
      </c>
      <c r="M151" s="137">
        <f t="shared" si="25"/>
        <v>1.1972664458114218E-2</v>
      </c>
      <c r="N151" s="134">
        <v>2.0086810785005814E-2</v>
      </c>
      <c r="O151" s="140">
        <f t="shared" si="26"/>
        <v>0</v>
      </c>
      <c r="P151" s="95">
        <f t="shared" si="24"/>
        <v>0</v>
      </c>
      <c r="Q151" s="111"/>
    </row>
    <row r="152" spans="2:17">
      <c r="B152" s="52" t="s">
        <v>903</v>
      </c>
      <c r="C152" s="134">
        <v>0.20596499999999998</v>
      </c>
      <c r="D152" s="124">
        <v>0</v>
      </c>
      <c r="E152" s="124">
        <v>0</v>
      </c>
      <c r="F152" s="134">
        <v>0.12092406000000001</v>
      </c>
      <c r="G152" s="134">
        <v>0.11740200000000001</v>
      </c>
      <c r="H152" s="129">
        <f t="shared" si="22"/>
        <v>8.5040939999999968E-2</v>
      </c>
      <c r="J152" s="313">
        <v>9.6739248000000007E-3</v>
      </c>
      <c r="K152" s="129">
        <f t="shared" si="23"/>
        <v>7.536701519999997E-2</v>
      </c>
      <c r="M152" s="137">
        <f t="shared" si="25"/>
        <v>0.57709171634936252</v>
      </c>
      <c r="N152" s="134">
        <v>0.16069448628004651</v>
      </c>
      <c r="O152" s="140">
        <f t="shared" si="26"/>
        <v>0</v>
      </c>
      <c r="P152" s="95">
        <f t="shared" si="24"/>
        <v>0</v>
      </c>
      <c r="Q152" s="111"/>
    </row>
    <row r="153" spans="2:17">
      <c r="B153" s="52" t="s">
        <v>904</v>
      </c>
      <c r="C153" s="134">
        <v>7.9600000000000004E-2</v>
      </c>
      <c r="D153" s="124">
        <v>0</v>
      </c>
      <c r="E153" s="124">
        <v>0</v>
      </c>
      <c r="F153" s="134">
        <v>4.7820839999999996E-2</v>
      </c>
      <c r="G153" s="134">
        <v>4.6427999999999997E-2</v>
      </c>
      <c r="H153" s="129">
        <f t="shared" si="22"/>
        <v>3.1779160000000008E-2</v>
      </c>
      <c r="J153" s="313">
        <v>6.2012951907462954E-3</v>
      </c>
      <c r="K153" s="129">
        <f t="shared" si="23"/>
        <v>2.5577864809253711E-2</v>
      </c>
      <c r="M153" s="137">
        <f t="shared" si="25"/>
        <v>0.4734700825678409</v>
      </c>
      <c r="N153" s="134">
        <v>0.14060767549504066</v>
      </c>
      <c r="O153" s="140">
        <f t="shared" si="26"/>
        <v>0</v>
      </c>
      <c r="P153" s="95">
        <f t="shared" si="24"/>
        <v>0</v>
      </c>
      <c r="Q153" s="111"/>
    </row>
    <row r="154" spans="2:17">
      <c r="B154" s="52" t="s">
        <v>905</v>
      </c>
      <c r="C154" s="134">
        <v>0.46764999999999995</v>
      </c>
      <c r="D154" s="124">
        <v>0</v>
      </c>
      <c r="E154" s="124">
        <v>0</v>
      </c>
      <c r="F154" s="134">
        <v>0.28589503999999999</v>
      </c>
      <c r="G154" s="134">
        <v>0.27756799999999998</v>
      </c>
      <c r="H154" s="129">
        <f t="shared" si="22"/>
        <v>0.18175495999999997</v>
      </c>
      <c r="J154" s="313">
        <v>2.28716032E-2</v>
      </c>
      <c r="K154" s="129">
        <f t="shared" si="23"/>
        <v>0.15888335679999996</v>
      </c>
      <c r="M154" s="137">
        <f t="shared" si="25"/>
        <v>0.51457422716833157</v>
      </c>
      <c r="N154" s="134">
        <v>0.40019107640896195</v>
      </c>
      <c r="O154" s="140">
        <f t="shared" si="26"/>
        <v>0</v>
      </c>
      <c r="P154" s="95">
        <f t="shared" si="24"/>
        <v>0</v>
      </c>
      <c r="Q154" s="111"/>
    </row>
    <row r="155" spans="2:17">
      <c r="B155" s="52" t="s">
        <v>906</v>
      </c>
      <c r="C155" s="134">
        <v>0.14924999999999999</v>
      </c>
      <c r="D155" s="124">
        <v>0</v>
      </c>
      <c r="E155" s="124">
        <v>0</v>
      </c>
      <c r="F155" s="134">
        <v>6.2106939999999999E-2</v>
      </c>
      <c r="G155" s="134">
        <v>6.0297999999999997E-2</v>
      </c>
      <c r="H155" s="129">
        <f t="shared" si="22"/>
        <v>8.7143059999999994E-2</v>
      </c>
      <c r="J155" s="313">
        <v>4.9685552000000004E-3</v>
      </c>
      <c r="K155" s="129">
        <f t="shared" si="23"/>
        <v>8.2174504799999992E-2</v>
      </c>
      <c r="M155" s="137">
        <f t="shared" si="25"/>
        <v>1.225104705600444</v>
      </c>
      <c r="N155" s="134">
        <v>0.18078129706505228</v>
      </c>
      <c r="O155" s="140">
        <f t="shared" si="26"/>
        <v>0</v>
      </c>
      <c r="P155" s="95">
        <f t="shared" si="24"/>
        <v>0</v>
      </c>
      <c r="Q155" s="111"/>
    </row>
    <row r="156" spans="2:17">
      <c r="B156" s="52" t="s">
        <v>907</v>
      </c>
      <c r="C156" s="134">
        <v>0.13930000000000001</v>
      </c>
      <c r="D156" s="124">
        <v>0</v>
      </c>
      <c r="E156" s="124">
        <v>0</v>
      </c>
      <c r="F156" s="134">
        <v>0.12984489000000002</v>
      </c>
      <c r="G156" s="134">
        <v>0.12606300000000001</v>
      </c>
      <c r="H156" s="129">
        <f t="shared" si="22"/>
        <v>9.4551099999999888E-3</v>
      </c>
      <c r="J156" s="313">
        <v>1.0387591200000003E-2</v>
      </c>
      <c r="K156" s="129">
        <f t="shared" si="23"/>
        <v>-9.3248120000001371E-4</v>
      </c>
      <c r="M156" s="137">
        <f t="shared" si="25"/>
        <v>-6.6495379103369504E-3</v>
      </c>
      <c r="N156" s="134">
        <v>0.14369795407734925</v>
      </c>
      <c r="O156" s="140">
        <f t="shared" si="26"/>
        <v>2.6969976447988786E-5</v>
      </c>
      <c r="P156" s="95">
        <f t="shared" si="24"/>
        <v>1.1925140373505188E-7</v>
      </c>
      <c r="Q156" s="111"/>
    </row>
    <row r="157" spans="2:17">
      <c r="B157" s="52" t="s">
        <v>908</v>
      </c>
      <c r="C157" s="134">
        <v>0.9480989925847827</v>
      </c>
      <c r="D157" s="124">
        <v>0</v>
      </c>
      <c r="E157" s="124">
        <v>0</v>
      </c>
      <c r="F157" s="134">
        <v>0.87337717000000004</v>
      </c>
      <c r="G157" s="134">
        <v>0.847939</v>
      </c>
      <c r="H157" s="129">
        <f t="shared" si="22"/>
        <v>7.472182258478266E-2</v>
      </c>
      <c r="J157" s="313">
        <v>8.240443630306224E-2</v>
      </c>
      <c r="K157" s="129">
        <f t="shared" si="23"/>
        <v>-7.6826137182795795E-3</v>
      </c>
      <c r="M157" s="137">
        <f t="shared" si="25"/>
        <v>-8.0380430713620065E-3</v>
      </c>
      <c r="N157" s="134">
        <v>0.99506970350336499</v>
      </c>
      <c r="O157" s="140">
        <f t="shared" si="26"/>
        <v>1.8675983690865356E-4</v>
      </c>
      <c r="P157" s="95">
        <f t="shared" si="24"/>
        <v>1.2066578539897994E-6</v>
      </c>
      <c r="Q157" s="111"/>
    </row>
    <row r="158" spans="2:17">
      <c r="B158" s="52" t="s">
        <v>909</v>
      </c>
      <c r="C158" s="134">
        <v>9.9500000000000005E-3</v>
      </c>
      <c r="D158" s="124">
        <v>0</v>
      </c>
      <c r="E158" s="124">
        <v>0</v>
      </c>
      <c r="F158" s="134">
        <v>4.1663500000000001E-3</v>
      </c>
      <c r="G158" s="134">
        <v>4.045E-3</v>
      </c>
      <c r="H158" s="129">
        <f t="shared" si="22"/>
        <v>5.7836500000000004E-3</v>
      </c>
      <c r="J158" s="313">
        <v>3.3330799999999999E-4</v>
      </c>
      <c r="K158" s="129">
        <f t="shared" si="23"/>
        <v>5.4503420000000004E-3</v>
      </c>
      <c r="M158" s="137">
        <f t="shared" si="25"/>
        <v>1.2112791683279041</v>
      </c>
      <c r="N158" s="134">
        <v>1.6996532202697225E-2</v>
      </c>
      <c r="O158" s="140">
        <f t="shared" si="26"/>
        <v>0</v>
      </c>
      <c r="P158" s="95">
        <f t="shared" si="24"/>
        <v>0</v>
      </c>
      <c r="Q158" s="111"/>
    </row>
    <row r="159" spans="2:17">
      <c r="B159" s="52" t="s">
        <v>910</v>
      </c>
      <c r="C159" s="134">
        <v>0.61481377607253518</v>
      </c>
      <c r="D159" s="124">
        <v>0</v>
      </c>
      <c r="E159" s="124">
        <v>0</v>
      </c>
      <c r="F159" s="134">
        <v>0.61908562</v>
      </c>
      <c r="G159" s="134">
        <v>0.60105399999999998</v>
      </c>
      <c r="H159" s="129">
        <f t="shared" si="22"/>
        <v>-4.2718439274648246E-3</v>
      </c>
      <c r="J159" s="313">
        <v>6.953237061314807E-2</v>
      </c>
      <c r="K159" s="129">
        <f t="shared" si="23"/>
        <v>-7.3804214540612895E-2</v>
      </c>
      <c r="M159" s="137">
        <f t="shared" si="25"/>
        <v>-0.10717729647884648</v>
      </c>
      <c r="N159" s="134">
        <v>1.0213370714529879</v>
      </c>
      <c r="O159" s="140">
        <f t="shared" si="26"/>
        <v>1.9168983260344719E-4</v>
      </c>
      <c r="P159" s="95">
        <f t="shared" si="24"/>
        <v>2.2019359085861733E-4</v>
      </c>
      <c r="Q159" s="111"/>
    </row>
    <row r="160" spans="2:17">
      <c r="B160" s="52" t="s">
        <v>911</v>
      </c>
      <c r="C160" s="134">
        <v>9.0545E-2</v>
      </c>
      <c r="D160" s="124">
        <v>0</v>
      </c>
      <c r="E160" s="124">
        <v>0</v>
      </c>
      <c r="F160" s="134">
        <v>4.5933879999999996E-2</v>
      </c>
      <c r="G160" s="134">
        <v>4.4595999999999997E-2</v>
      </c>
      <c r="H160" s="129">
        <f t="shared" si="22"/>
        <v>4.4611120000000004E-2</v>
      </c>
      <c r="J160" s="313">
        <v>3.6747103999999996E-3</v>
      </c>
      <c r="K160" s="129">
        <f t="shared" si="23"/>
        <v>4.0936409600000001E-2</v>
      </c>
      <c r="M160" s="137">
        <f t="shared" si="25"/>
        <v>0.82518792148546916</v>
      </c>
      <c r="N160" s="134">
        <v>0.1359722576215778</v>
      </c>
      <c r="O160" s="140">
        <f t="shared" si="26"/>
        <v>0</v>
      </c>
      <c r="P160" s="95">
        <f t="shared" si="24"/>
        <v>0</v>
      </c>
      <c r="Q160" s="111"/>
    </row>
    <row r="161" spans="2:17">
      <c r="B161" s="52" t="s">
        <v>912</v>
      </c>
      <c r="C161" s="134">
        <v>0.16318000000000002</v>
      </c>
      <c r="D161" s="124">
        <v>0</v>
      </c>
      <c r="E161" s="124">
        <v>0</v>
      </c>
      <c r="F161" s="134">
        <v>0.14808104</v>
      </c>
      <c r="G161" s="134">
        <v>0.14376800000000001</v>
      </c>
      <c r="H161" s="129">
        <f t="shared" si="22"/>
        <v>1.5098960000000022E-2</v>
      </c>
      <c r="J161" s="313">
        <v>1.1846483200000001E-2</v>
      </c>
      <c r="K161" s="129">
        <f t="shared" si="23"/>
        <v>3.2524768000000218E-3</v>
      </c>
      <c r="M161" s="137">
        <f t="shared" si="25"/>
        <v>2.0337192341386937E-2</v>
      </c>
      <c r="N161" s="134">
        <v>0.29512160461046999</v>
      </c>
      <c r="O161" s="140">
        <f t="shared" si="26"/>
        <v>0</v>
      </c>
      <c r="P161" s="95">
        <f t="shared" si="24"/>
        <v>0</v>
      </c>
      <c r="Q161" s="111"/>
    </row>
    <row r="162" spans="2:17">
      <c r="B162" s="52" t="s">
        <v>913</v>
      </c>
      <c r="C162" s="134">
        <v>0.6169</v>
      </c>
      <c r="D162" s="124">
        <v>0</v>
      </c>
      <c r="E162" s="124">
        <v>0</v>
      </c>
      <c r="F162" s="134">
        <v>0.4029875</v>
      </c>
      <c r="G162" s="134">
        <v>0.39124999999999999</v>
      </c>
      <c r="H162" s="129">
        <f t="shared" si="22"/>
        <v>0.21391250000000001</v>
      </c>
      <c r="J162" s="313">
        <v>4.0049047604409353E-2</v>
      </c>
      <c r="K162" s="129">
        <f t="shared" si="23"/>
        <v>0.17386345239559065</v>
      </c>
      <c r="M162" s="137">
        <f t="shared" si="25"/>
        <v>0.39243591377665443</v>
      </c>
      <c r="N162" s="134">
        <v>0.83592035651447272</v>
      </c>
      <c r="O162" s="140">
        <f t="shared" si="26"/>
        <v>0</v>
      </c>
      <c r="P162" s="95">
        <f t="shared" si="24"/>
        <v>0</v>
      </c>
      <c r="Q162" s="111"/>
    </row>
    <row r="163" spans="2:17">
      <c r="B163" s="52" t="s">
        <v>914</v>
      </c>
      <c r="C163" s="134">
        <v>4.0795000000000005E-2</v>
      </c>
      <c r="D163" s="124">
        <v>0</v>
      </c>
      <c r="E163" s="124">
        <v>0</v>
      </c>
      <c r="F163" s="134">
        <v>6.7382600000000003E-3</v>
      </c>
      <c r="G163" s="134">
        <v>6.5420000000000001E-3</v>
      </c>
      <c r="H163" s="129">
        <f>+C163+D163-E163-F163</f>
        <v>3.4056740000000002E-2</v>
      </c>
      <c r="J163" s="313">
        <v>5.3906080000000001E-4</v>
      </c>
      <c r="K163" s="129">
        <f>+H163-J163</f>
        <v>3.3517679200000004E-2</v>
      </c>
      <c r="M163" s="137">
        <f>+IF(ISERROR(K163/(F163+J163)),0,K163/(F163+J163))</f>
        <v>4.6057718384491171</v>
      </c>
      <c r="N163" s="134">
        <v>3.0902785823085865E-2</v>
      </c>
      <c r="O163" s="140">
        <f t="shared" si="26"/>
        <v>0</v>
      </c>
      <c r="P163" s="95">
        <f>(M163^2*O163)*100</f>
        <v>0</v>
      </c>
      <c r="Q163" s="111"/>
    </row>
    <row r="164" spans="2:17">
      <c r="B164" s="52" t="s">
        <v>915</v>
      </c>
      <c r="C164" s="134">
        <v>1.1639999999999999</v>
      </c>
      <c r="D164" s="124">
        <v>0</v>
      </c>
      <c r="E164" s="124">
        <v>0</v>
      </c>
      <c r="F164" s="134">
        <v>0.82375898000000003</v>
      </c>
      <c r="G164" s="134">
        <v>0.79976599999999998</v>
      </c>
      <c r="H164" s="129">
        <f t="shared" ref="H164:H187" si="27">+C164+D164-E164-F164</f>
        <v>0.34024101999999989</v>
      </c>
      <c r="J164" s="313">
        <v>6.5900718400000002E-2</v>
      </c>
      <c r="K164" s="129">
        <f t="shared" ref="K164:K187" si="28">+H164-J164</f>
        <v>0.27434030159999989</v>
      </c>
      <c r="M164" s="137">
        <f>+IF(ISERROR(K164/(F164+J164)),0,K164/(F164+J164))</f>
        <v>0.30836543691187157</v>
      </c>
      <c r="N164" s="134">
        <v>1.4740628837611958</v>
      </c>
      <c r="O164" s="140">
        <f t="shared" si="26"/>
        <v>0</v>
      </c>
      <c r="P164" s="95">
        <f t="shared" ref="P164:P187" si="29">(M164^2*O164)*100</f>
        <v>0</v>
      </c>
      <c r="Q164" s="111"/>
    </row>
    <row r="165" spans="2:17">
      <c r="B165" s="52" t="s">
        <v>916</v>
      </c>
      <c r="C165" s="134">
        <v>0.54771276095106369</v>
      </c>
      <c r="D165" s="124">
        <v>0</v>
      </c>
      <c r="E165" s="124">
        <v>0</v>
      </c>
      <c r="F165" s="134">
        <v>0.55446548000000007</v>
      </c>
      <c r="G165" s="134">
        <v>0.53831600000000002</v>
      </c>
      <c r="H165" s="129">
        <f t="shared" si="27"/>
        <v>-6.7527190489363731E-3</v>
      </c>
      <c r="J165" s="313">
        <v>4.5392770042753446E-2</v>
      </c>
      <c r="K165" s="129">
        <f t="shared" si="28"/>
        <v>-5.2145489091689819E-2</v>
      </c>
      <c r="M165" s="137">
        <f t="shared" ref="M165:M187" si="30">+IF(ISERROR(K165/(F165+J165)),0,K165/(F165+J165))</f>
        <v>-8.6929685618182748E-2</v>
      </c>
      <c r="N165" s="134">
        <v>0.85755230659063275</v>
      </c>
      <c r="O165" s="140">
        <f t="shared" si="26"/>
        <v>1.6094985944767502E-4</v>
      </c>
      <c r="P165" s="95">
        <f t="shared" si="29"/>
        <v>1.2162611082761398E-4</v>
      </c>
      <c r="Q165" s="111"/>
    </row>
    <row r="166" spans="2:17">
      <c r="B166" s="52" t="s">
        <v>917</v>
      </c>
      <c r="C166" s="134">
        <v>0.97220771613795165</v>
      </c>
      <c r="D166" s="124">
        <v>0</v>
      </c>
      <c r="E166" s="124">
        <v>0</v>
      </c>
      <c r="F166" s="134">
        <v>0.83526716999999995</v>
      </c>
      <c r="G166" s="134">
        <v>0.81093899999999997</v>
      </c>
      <c r="H166" s="129">
        <f t="shared" si="27"/>
        <v>0.1369405461379517</v>
      </c>
      <c r="J166" s="313">
        <v>6.6821373599999997E-2</v>
      </c>
      <c r="K166" s="129">
        <f t="shared" si="28"/>
        <v>7.0119172537951704E-2</v>
      </c>
      <c r="M166" s="137">
        <f t="shared" si="30"/>
        <v>7.7729811597123707E-2</v>
      </c>
      <c r="N166" s="134">
        <v>1.4835216324220855</v>
      </c>
      <c r="O166" s="140">
        <f t="shared" si="26"/>
        <v>0</v>
      </c>
      <c r="P166" s="95">
        <f t="shared" si="29"/>
        <v>0</v>
      </c>
      <c r="Q166" s="111"/>
    </row>
    <row r="167" spans="2:17">
      <c r="B167" s="52" t="s">
        <v>918</v>
      </c>
      <c r="C167" s="134">
        <v>0.80595000000000006</v>
      </c>
      <c r="D167" s="124">
        <v>0</v>
      </c>
      <c r="E167" s="124">
        <v>0</v>
      </c>
      <c r="F167" s="134">
        <v>0.72927604999999995</v>
      </c>
      <c r="G167" s="134">
        <v>0.70803499999999997</v>
      </c>
      <c r="H167" s="129">
        <f t="shared" si="27"/>
        <v>7.6673950000000102E-2</v>
      </c>
      <c r="J167" s="313">
        <v>5.8342083999999995E-2</v>
      </c>
      <c r="K167" s="129">
        <f t="shared" si="28"/>
        <v>1.8331866000000106E-2</v>
      </c>
      <c r="M167" s="137">
        <f t="shared" si="30"/>
        <v>2.3275068473728296E-2</v>
      </c>
      <c r="N167" s="134">
        <v>1.6496620218178872</v>
      </c>
      <c r="O167" s="140">
        <f t="shared" si="26"/>
        <v>0</v>
      </c>
      <c r="P167" s="95">
        <f t="shared" si="29"/>
        <v>0</v>
      </c>
      <c r="Q167" s="111"/>
    </row>
    <row r="168" spans="2:17">
      <c r="B168" s="52" t="s">
        <v>919</v>
      </c>
      <c r="C168" s="134">
        <v>10.173617622810527</v>
      </c>
      <c r="D168" s="124">
        <v>0</v>
      </c>
      <c r="E168" s="124">
        <v>0</v>
      </c>
      <c r="F168" s="134">
        <v>7.3387767799999999</v>
      </c>
      <c r="G168" s="134">
        <v>7.1250260000000001</v>
      </c>
      <c r="H168" s="129">
        <f t="shared" si="27"/>
        <v>2.834840842810527</v>
      </c>
      <c r="J168" s="313">
        <v>0.58710214240000003</v>
      </c>
      <c r="K168" s="129">
        <f t="shared" si="28"/>
        <v>2.2477387004105269</v>
      </c>
      <c r="M168" s="137">
        <f t="shared" si="30"/>
        <v>0.28359488233639318</v>
      </c>
      <c r="N168" s="134">
        <v>10.780328370452748</v>
      </c>
      <c r="O168" s="140">
        <f t="shared" si="26"/>
        <v>0</v>
      </c>
      <c r="P168" s="95">
        <f t="shared" si="29"/>
        <v>0</v>
      </c>
      <c r="Q168" s="111"/>
    </row>
    <row r="169" spans="2:17">
      <c r="B169" s="52" t="s">
        <v>920</v>
      </c>
      <c r="C169" s="134">
        <v>3.4871500000000002</v>
      </c>
      <c r="D169" s="124">
        <v>0</v>
      </c>
      <c r="E169" s="124">
        <v>0</v>
      </c>
      <c r="F169" s="134">
        <v>3.3279330900000001</v>
      </c>
      <c r="G169" s="134">
        <v>3.2310029999999998</v>
      </c>
      <c r="H169" s="129">
        <f t="shared" si="27"/>
        <v>0.15921691000000004</v>
      </c>
      <c r="J169" s="313">
        <v>0.26623464720000001</v>
      </c>
      <c r="K169" s="129">
        <f t="shared" si="28"/>
        <v>-0.10701773719999996</v>
      </c>
      <c r="M169" s="137">
        <f t="shared" si="30"/>
        <v>-2.9775387523613753E-2</v>
      </c>
      <c r="N169" s="134">
        <v>5.0961657670974114</v>
      </c>
      <c r="O169" s="140">
        <f t="shared" si="26"/>
        <v>9.5647479183789399E-4</v>
      </c>
      <c r="P169" s="95">
        <f t="shared" si="29"/>
        <v>8.4798539724288032E-5</v>
      </c>
      <c r="Q169" s="111"/>
    </row>
    <row r="170" spans="2:17">
      <c r="B170" s="52" t="s">
        <v>921</v>
      </c>
      <c r="C170" s="134">
        <v>0.18905</v>
      </c>
      <c r="D170" s="124">
        <v>0</v>
      </c>
      <c r="E170" s="124">
        <v>0</v>
      </c>
      <c r="F170" s="134">
        <v>0.10597566999999999</v>
      </c>
      <c r="G170" s="134">
        <v>0.10288899999999999</v>
      </c>
      <c r="H170" s="129">
        <f t="shared" si="27"/>
        <v>8.3074330000000002E-2</v>
      </c>
      <c r="J170" s="313">
        <v>8.4780536000000004E-3</v>
      </c>
      <c r="K170" s="129">
        <f t="shared" si="28"/>
        <v>7.4596276399999994E-2</v>
      </c>
      <c r="M170" s="137">
        <f t="shared" si="30"/>
        <v>0.65175927924113419</v>
      </c>
      <c r="N170" s="134">
        <v>0.30945330149440786</v>
      </c>
      <c r="O170" s="140">
        <f t="shared" si="26"/>
        <v>0</v>
      </c>
      <c r="P170" s="95">
        <f t="shared" si="29"/>
        <v>0</v>
      </c>
      <c r="Q170" s="111"/>
    </row>
    <row r="171" spans="2:17">
      <c r="B171" s="52" t="s">
        <v>922</v>
      </c>
      <c r="C171" s="134">
        <v>2.8130959238449433</v>
      </c>
      <c r="D171" s="124">
        <v>0</v>
      </c>
      <c r="E171" s="124">
        <v>0</v>
      </c>
      <c r="F171" s="134">
        <v>2.8998393400000002</v>
      </c>
      <c r="G171" s="134">
        <v>2.8153779999999999</v>
      </c>
      <c r="H171" s="129">
        <f t="shared" si="27"/>
        <v>-8.6743416155056874E-2</v>
      </c>
      <c r="J171" s="313">
        <v>0.63230600248162827</v>
      </c>
      <c r="K171" s="129">
        <f t="shared" si="28"/>
        <v>-0.71904941863668514</v>
      </c>
      <c r="M171" s="137">
        <f t="shared" si="30"/>
        <v>-0.20357299853677385</v>
      </c>
      <c r="N171" s="134">
        <v>7.0182086801810035</v>
      </c>
      <c r="O171" s="140">
        <f t="shared" si="26"/>
        <v>1.3172137629020564E-3</v>
      </c>
      <c r="P171" s="95">
        <f t="shared" si="29"/>
        <v>5.4587927625556702E-3</v>
      </c>
      <c r="Q171" s="111"/>
    </row>
    <row r="172" spans="2:17">
      <c r="B172" s="52" t="s">
        <v>923</v>
      </c>
      <c r="C172" s="134">
        <v>9.9436490940521747</v>
      </c>
      <c r="D172" s="124">
        <v>0</v>
      </c>
      <c r="E172" s="124">
        <v>0</v>
      </c>
      <c r="F172" s="134">
        <v>7.4369852199999995</v>
      </c>
      <c r="G172" s="134">
        <v>7.2203739999999996</v>
      </c>
      <c r="H172" s="129">
        <f t="shared" si="27"/>
        <v>2.5066638740521752</v>
      </c>
      <c r="J172" s="313">
        <v>0.59495881760000002</v>
      </c>
      <c r="K172" s="129">
        <f t="shared" si="28"/>
        <v>1.9117050564521751</v>
      </c>
      <c r="M172" s="137">
        <f t="shared" si="30"/>
        <v>0.23801274604291267</v>
      </c>
      <c r="N172" s="134">
        <v>12.996095742106355</v>
      </c>
      <c r="O172" s="140">
        <f t="shared" si="26"/>
        <v>0</v>
      </c>
      <c r="P172" s="95">
        <f t="shared" si="29"/>
        <v>0</v>
      </c>
      <c r="Q172" s="111"/>
    </row>
    <row r="173" spans="2:17">
      <c r="B173" s="52" t="s">
        <v>924</v>
      </c>
      <c r="C173" s="134">
        <v>0.60097999999999996</v>
      </c>
      <c r="D173" s="124">
        <v>0</v>
      </c>
      <c r="E173" s="124">
        <v>0</v>
      </c>
      <c r="F173" s="134">
        <v>0.5529596200000001</v>
      </c>
      <c r="G173" s="134">
        <v>0.53685400000000005</v>
      </c>
      <c r="H173" s="129">
        <f t="shared" si="27"/>
        <v>4.8020379999999863E-2</v>
      </c>
      <c r="J173" s="313">
        <v>4.423676960000001E-2</v>
      </c>
      <c r="K173" s="129">
        <f t="shared" si="28"/>
        <v>3.7836103999998524E-3</v>
      </c>
      <c r="M173" s="137">
        <f t="shared" si="30"/>
        <v>6.3356216914407341E-3</v>
      </c>
      <c r="N173" s="134">
        <v>1.049149578693765</v>
      </c>
      <c r="O173" s="140">
        <f t="shared" si="26"/>
        <v>0</v>
      </c>
      <c r="P173" s="95">
        <f t="shared" si="29"/>
        <v>0</v>
      </c>
      <c r="Q173" s="111"/>
    </row>
    <row r="174" spans="2:17">
      <c r="B174" s="52" t="s">
        <v>925</v>
      </c>
      <c r="C174" s="134">
        <v>0.29776207226408447</v>
      </c>
      <c r="D174" s="124">
        <v>0</v>
      </c>
      <c r="E174" s="124">
        <v>0</v>
      </c>
      <c r="F174" s="134">
        <v>0.26434435000000001</v>
      </c>
      <c r="G174" s="134">
        <v>0.25664500000000001</v>
      </c>
      <c r="H174" s="129">
        <f t="shared" si="27"/>
        <v>3.341772226408446E-2</v>
      </c>
      <c r="J174" s="313">
        <v>2.1147548000000002E-2</v>
      </c>
      <c r="K174" s="129">
        <f t="shared" si="28"/>
        <v>1.2270174264084457E-2</v>
      </c>
      <c r="M174" s="137">
        <f t="shared" si="30"/>
        <v>4.2979062978818601E-2</v>
      </c>
      <c r="N174" s="134">
        <v>0.41959769694157006</v>
      </c>
      <c r="O174" s="140">
        <f t="shared" si="26"/>
        <v>0</v>
      </c>
      <c r="P174" s="95">
        <f t="shared" si="29"/>
        <v>0</v>
      </c>
      <c r="Q174" s="111"/>
    </row>
    <row r="175" spans="2:17">
      <c r="B175" s="52" t="s">
        <v>926</v>
      </c>
      <c r="C175" s="134">
        <v>1.0047883883578947</v>
      </c>
      <c r="D175" s="124">
        <v>0</v>
      </c>
      <c r="E175" s="124">
        <v>0</v>
      </c>
      <c r="F175" s="134">
        <v>0.49000396000000002</v>
      </c>
      <c r="G175" s="134">
        <v>0.47573199999999999</v>
      </c>
      <c r="H175" s="129">
        <f t="shared" si="27"/>
        <v>0.51478442835789473</v>
      </c>
      <c r="J175" s="313">
        <v>4.5987637556566832E-2</v>
      </c>
      <c r="K175" s="129">
        <f t="shared" si="28"/>
        <v>0.46879679080132791</v>
      </c>
      <c r="M175" s="137">
        <f t="shared" si="30"/>
        <v>0.87463458930781568</v>
      </c>
      <c r="N175" s="134">
        <v>0.98581929739544394</v>
      </c>
      <c r="O175" s="140">
        <f t="shared" si="26"/>
        <v>0</v>
      </c>
      <c r="P175" s="95">
        <f t="shared" si="29"/>
        <v>0</v>
      </c>
      <c r="Q175" s="111"/>
    </row>
    <row r="176" spans="2:17">
      <c r="B176" s="52" t="s">
        <v>927</v>
      </c>
      <c r="C176" s="134">
        <v>0.19900000000000001</v>
      </c>
      <c r="D176" s="124">
        <v>0</v>
      </c>
      <c r="E176" s="124">
        <v>0</v>
      </c>
      <c r="F176" s="134">
        <v>0.13560155999999998</v>
      </c>
      <c r="G176" s="134">
        <v>0.13165199999999999</v>
      </c>
      <c r="H176" s="129">
        <f t="shared" si="27"/>
        <v>6.3398440000000028E-2</v>
      </c>
      <c r="J176" s="313">
        <v>1.0848124799999999E-2</v>
      </c>
      <c r="K176" s="129">
        <f t="shared" si="28"/>
        <v>5.2550315200000031E-2</v>
      </c>
      <c r="M176" s="137">
        <f t="shared" si="30"/>
        <v>0.35882846229246401</v>
      </c>
      <c r="N176" s="134">
        <v>0.36284251842688747</v>
      </c>
      <c r="O176" s="140">
        <f t="shared" si="26"/>
        <v>0</v>
      </c>
      <c r="P176" s="95">
        <f t="shared" si="29"/>
        <v>0</v>
      </c>
      <c r="Q176" s="111"/>
    </row>
    <row r="177" spans="2:17">
      <c r="B177" s="52" t="s">
        <v>928</v>
      </c>
      <c r="C177" s="134">
        <v>2.5869999999999997E-2</v>
      </c>
      <c r="D177" s="124">
        <v>0</v>
      </c>
      <c r="E177" s="124">
        <v>0</v>
      </c>
      <c r="F177" s="134">
        <v>1.7349320000000001E-2</v>
      </c>
      <c r="G177" s="134">
        <v>1.6844000000000001E-2</v>
      </c>
      <c r="H177" s="129">
        <f t="shared" si="27"/>
        <v>8.5206799999999958E-3</v>
      </c>
      <c r="J177" s="313">
        <v>1.3879456000000002E-3</v>
      </c>
      <c r="K177" s="129">
        <f t="shared" si="28"/>
        <v>7.1327343999999957E-3</v>
      </c>
      <c r="M177" s="137">
        <f t="shared" si="30"/>
        <v>0.38067104092285459</v>
      </c>
      <c r="N177" s="134">
        <v>3.7702709159975992E-2</v>
      </c>
      <c r="O177" s="140">
        <f t="shared" si="26"/>
        <v>0</v>
      </c>
      <c r="P177" s="95">
        <f t="shared" si="29"/>
        <v>0</v>
      </c>
      <c r="Q177" s="111"/>
    </row>
    <row r="178" spans="2:17">
      <c r="B178" s="52" t="s">
        <v>929</v>
      </c>
      <c r="C178" s="134">
        <v>6.9261585497789468</v>
      </c>
      <c r="D178" s="124">
        <v>0</v>
      </c>
      <c r="E178" s="124">
        <v>0</v>
      </c>
      <c r="F178" s="134">
        <v>6.3681418599999997</v>
      </c>
      <c r="G178" s="134">
        <v>6.1826619999999997</v>
      </c>
      <c r="H178" s="129">
        <f t="shared" si="27"/>
        <v>0.55801668977894714</v>
      </c>
      <c r="J178" s="313">
        <v>0.50945134879999998</v>
      </c>
      <c r="K178" s="129">
        <f t="shared" si="28"/>
        <v>4.8565340978947158E-2</v>
      </c>
      <c r="M178" s="137">
        <f t="shared" si="30"/>
        <v>7.0613860844236853E-3</v>
      </c>
      <c r="N178" s="134">
        <v>13.4020097784268</v>
      </c>
      <c r="O178" s="140">
        <f t="shared" si="26"/>
        <v>0</v>
      </c>
      <c r="P178" s="95">
        <f t="shared" si="29"/>
        <v>0</v>
      </c>
      <c r="Q178" s="111"/>
    </row>
    <row r="179" spans="2:17">
      <c r="B179" s="52" t="s">
        <v>930</v>
      </c>
      <c r="C179" s="134">
        <v>3.98E-3</v>
      </c>
      <c r="D179" s="124">
        <v>0</v>
      </c>
      <c r="E179" s="124">
        <v>0</v>
      </c>
      <c r="F179" s="134">
        <v>3.8614700000000001E-3</v>
      </c>
      <c r="G179" s="134">
        <v>3.7490000000000002E-3</v>
      </c>
      <c r="H179" s="129">
        <f t="shared" si="27"/>
        <v>1.1852999999999994E-4</v>
      </c>
      <c r="J179" s="313">
        <v>3.0891760000000001E-4</v>
      </c>
      <c r="K179" s="129">
        <f t="shared" si="28"/>
        <v>-1.9038760000000007E-4</v>
      </c>
      <c r="M179" s="137">
        <f t="shared" si="30"/>
        <v>-4.5652255440237752E-2</v>
      </c>
      <c r="N179" s="134">
        <v>1.1576210091538624E-2</v>
      </c>
      <c r="O179" s="140">
        <f t="shared" si="26"/>
        <v>2.1726830804961313E-6</v>
      </c>
      <c r="P179" s="95">
        <f t="shared" si="29"/>
        <v>4.5281505704474845E-7</v>
      </c>
      <c r="Q179" s="111"/>
    </row>
    <row r="180" spans="2:17">
      <c r="B180" s="52" t="s">
        <v>931</v>
      </c>
      <c r="C180" s="134">
        <v>0.17799098330963856</v>
      </c>
      <c r="D180" s="124">
        <v>0</v>
      </c>
      <c r="E180" s="124">
        <v>0</v>
      </c>
      <c r="F180" s="134">
        <v>0.20074082000000001</v>
      </c>
      <c r="G180" s="134">
        <v>0.19489400000000001</v>
      </c>
      <c r="H180" s="129">
        <f t="shared" si="27"/>
        <v>-2.2749836690361458E-2</v>
      </c>
      <c r="J180" s="313">
        <v>1.7262482235606648E-2</v>
      </c>
      <c r="K180" s="129">
        <f t="shared" si="28"/>
        <v>-4.0012318925968106E-2</v>
      </c>
      <c r="M180" s="137">
        <f t="shared" si="30"/>
        <v>-0.18353996712730924</v>
      </c>
      <c r="N180" s="134">
        <v>0.36984562318833586</v>
      </c>
      <c r="O180" s="140">
        <f t="shared" si="26"/>
        <v>6.9414542543952916E-5</v>
      </c>
      <c r="P180" s="95">
        <f t="shared" si="29"/>
        <v>2.3383621091046551E-4</v>
      </c>
      <c r="Q180" s="111"/>
    </row>
    <row r="181" spans="2:17">
      <c r="B181" s="52" t="s">
        <v>932</v>
      </c>
      <c r="C181" s="134">
        <v>13.871</v>
      </c>
      <c r="D181" s="124">
        <v>0</v>
      </c>
      <c r="E181" s="124">
        <v>0</v>
      </c>
      <c r="F181" s="134">
        <v>9.2218670700000001</v>
      </c>
      <c r="G181" s="134">
        <v>8.9532690000000006</v>
      </c>
      <c r="H181" s="129">
        <f t="shared" si="27"/>
        <v>4.6491329300000004</v>
      </c>
      <c r="J181" s="313">
        <v>2.5703830166806658</v>
      </c>
      <c r="K181" s="129">
        <f t="shared" si="28"/>
        <v>2.0787499133193346</v>
      </c>
      <c r="M181" s="137">
        <f t="shared" si="30"/>
        <v>0.17628102338732457</v>
      </c>
      <c r="N181" s="134">
        <v>20.424425242661687</v>
      </c>
      <c r="O181" s="140">
        <f t="shared" si="26"/>
        <v>0</v>
      </c>
      <c r="P181" s="95">
        <f t="shared" si="29"/>
        <v>0</v>
      </c>
      <c r="Q181" s="111"/>
    </row>
    <row r="182" spans="2:17">
      <c r="B182" s="52" t="s">
        <v>933</v>
      </c>
      <c r="C182" s="134">
        <v>221.77172107897974</v>
      </c>
      <c r="D182" s="124">
        <v>0</v>
      </c>
      <c r="E182" s="124">
        <v>0</v>
      </c>
      <c r="F182" s="134">
        <v>191.97549425</v>
      </c>
      <c r="G182" s="134">
        <v>186.38397499999999</v>
      </c>
      <c r="H182" s="129">
        <f t="shared" si="27"/>
        <v>29.796226828979741</v>
      </c>
      <c r="J182" s="313">
        <v>15.830609803756799</v>
      </c>
      <c r="K182" s="129">
        <f t="shared" si="28"/>
        <v>13.965617025222942</v>
      </c>
      <c r="M182" s="137">
        <f t="shared" si="30"/>
        <v>6.7205037546010746E-2</v>
      </c>
      <c r="N182" s="134">
        <v>719.36203740892734</v>
      </c>
      <c r="O182" s="140">
        <f t="shared" si="26"/>
        <v>0</v>
      </c>
      <c r="P182" s="95">
        <f t="shared" si="29"/>
        <v>0</v>
      </c>
      <c r="Q182" s="111"/>
    </row>
    <row r="183" spans="2:17">
      <c r="B183" s="52" t="s">
        <v>934</v>
      </c>
      <c r="C183" s="134">
        <v>608.74347299999999</v>
      </c>
      <c r="D183" s="124">
        <v>0</v>
      </c>
      <c r="E183" s="124">
        <v>0</v>
      </c>
      <c r="F183" s="134">
        <v>409.44175913000004</v>
      </c>
      <c r="G183" s="134">
        <v>397.51627100000002</v>
      </c>
      <c r="H183" s="129">
        <f t="shared" si="27"/>
        <v>199.30171386999996</v>
      </c>
      <c r="J183" s="313">
        <v>32.7553407304</v>
      </c>
      <c r="K183" s="129">
        <f t="shared" si="28"/>
        <v>166.54637313959995</v>
      </c>
      <c r="M183" s="137">
        <f t="shared" si="30"/>
        <v>0.37663379789731322</v>
      </c>
      <c r="N183" s="134">
        <v>1281.9257763023686</v>
      </c>
      <c r="O183" s="140">
        <f t="shared" si="26"/>
        <v>0</v>
      </c>
      <c r="P183" s="95">
        <f t="shared" si="29"/>
        <v>0</v>
      </c>
      <c r="Q183" s="111"/>
    </row>
    <row r="184" spans="2:17">
      <c r="B184" s="52" t="s">
        <v>935</v>
      </c>
      <c r="C184" s="134">
        <v>10.634854388524488</v>
      </c>
      <c r="D184" s="124">
        <v>0</v>
      </c>
      <c r="E184" s="124">
        <v>0</v>
      </c>
      <c r="F184" s="134">
        <v>9.0513639599999998</v>
      </c>
      <c r="G184" s="134">
        <v>8.7877320000000001</v>
      </c>
      <c r="H184" s="129">
        <f t="shared" si="27"/>
        <v>1.5834904285244882</v>
      </c>
      <c r="J184" s="313">
        <v>0.83113228538076356</v>
      </c>
      <c r="K184" s="129">
        <f t="shared" si="28"/>
        <v>0.75235814314372462</v>
      </c>
      <c r="M184" s="137">
        <f t="shared" si="30"/>
        <v>7.613037480235714E-2</v>
      </c>
      <c r="N184" s="134">
        <v>35.207590984427569</v>
      </c>
      <c r="O184" s="140">
        <f t="shared" si="26"/>
        <v>0</v>
      </c>
      <c r="P184" s="95">
        <f t="shared" si="29"/>
        <v>0</v>
      </c>
      <c r="Q184" s="111"/>
    </row>
    <row r="185" spans="2:17">
      <c r="B185" s="52" t="s">
        <v>936</v>
      </c>
      <c r="C185" s="134">
        <v>22.304760973581633</v>
      </c>
      <c r="D185" s="124">
        <v>0</v>
      </c>
      <c r="E185" s="124">
        <v>0</v>
      </c>
      <c r="F185" s="134">
        <v>12.015047850000002</v>
      </c>
      <c r="G185" s="134">
        <v>11.665095000000001</v>
      </c>
      <c r="H185" s="129">
        <f t="shared" si="27"/>
        <v>10.289713123581631</v>
      </c>
      <c r="J185" s="313">
        <v>1.0405381453887721</v>
      </c>
      <c r="K185" s="129">
        <f t="shared" si="28"/>
        <v>9.2491749781928583</v>
      </c>
      <c r="M185" s="137">
        <f t="shared" si="30"/>
        <v>0.70844579335310276</v>
      </c>
      <c r="N185" s="134">
        <v>48.083270211448458</v>
      </c>
      <c r="O185" s="140">
        <f t="shared" si="26"/>
        <v>0</v>
      </c>
      <c r="P185" s="95">
        <f t="shared" si="29"/>
        <v>0</v>
      </c>
      <c r="Q185" s="111"/>
    </row>
    <row r="186" spans="2:17">
      <c r="B186" s="52" t="s">
        <v>937</v>
      </c>
      <c r="C186" s="134">
        <v>22.795000000000002</v>
      </c>
      <c r="D186" s="124">
        <v>0</v>
      </c>
      <c r="E186" s="124">
        <v>0</v>
      </c>
      <c r="F186" s="134">
        <v>16.320067779999999</v>
      </c>
      <c r="G186" s="134">
        <v>15.844726</v>
      </c>
      <c r="H186" s="129">
        <f t="shared" si="27"/>
        <v>6.474932220000003</v>
      </c>
      <c r="J186" s="313">
        <v>1.6194051766966899</v>
      </c>
      <c r="K186" s="129">
        <f t="shared" si="28"/>
        <v>4.8555270433033133</v>
      </c>
      <c r="M186" s="137">
        <f t="shared" si="30"/>
        <v>0.27066163287092426</v>
      </c>
      <c r="N186" s="134">
        <v>50.776462694518237</v>
      </c>
      <c r="O186" s="140">
        <f t="shared" si="26"/>
        <v>0</v>
      </c>
      <c r="P186" s="95">
        <f t="shared" si="29"/>
        <v>0</v>
      </c>
      <c r="Q186" s="111"/>
    </row>
    <row r="187" spans="2:17">
      <c r="B187" s="52" t="s">
        <v>938</v>
      </c>
      <c r="C187" s="134">
        <v>1.9457570204081632E-3</v>
      </c>
      <c r="D187" s="124">
        <v>0</v>
      </c>
      <c r="E187" s="124">
        <v>0</v>
      </c>
      <c r="F187" s="134">
        <v>2.678E-4</v>
      </c>
      <c r="G187" s="134">
        <v>2.5999999999999998E-4</v>
      </c>
      <c r="H187" s="129">
        <f t="shared" si="27"/>
        <v>1.6779570204081633E-3</v>
      </c>
      <c r="J187" s="313">
        <v>2.1424E-5</v>
      </c>
      <c r="K187" s="129">
        <f t="shared" si="28"/>
        <v>1.6565330204081634E-3</v>
      </c>
      <c r="M187" s="137">
        <f t="shared" si="30"/>
        <v>5.7275088526822238</v>
      </c>
      <c r="N187" s="134">
        <v>1.5451392911542934E-3</v>
      </c>
      <c r="O187" s="140">
        <f t="shared" si="26"/>
        <v>0</v>
      </c>
      <c r="P187" s="95">
        <f t="shared" si="29"/>
        <v>0</v>
      </c>
      <c r="Q187" s="111"/>
    </row>
    <row r="188" spans="2:17">
      <c r="B188" s="52" t="s">
        <v>939</v>
      </c>
      <c r="C188" s="134">
        <v>1.4924999999999999E-2</v>
      </c>
      <c r="D188" s="124">
        <v>0</v>
      </c>
      <c r="E188" s="124">
        <v>0</v>
      </c>
      <c r="F188" s="134">
        <v>6.9360200000000002E-3</v>
      </c>
      <c r="G188" s="134">
        <v>6.7340000000000004E-3</v>
      </c>
      <c r="H188" s="129">
        <f>+C188+D188-E188-F188</f>
        <v>7.9889799999999997E-3</v>
      </c>
      <c r="J188" s="313">
        <v>5.548816E-4</v>
      </c>
      <c r="K188" s="129">
        <f>+H188-J188</f>
        <v>7.4340983999999994E-3</v>
      </c>
      <c r="M188" s="137">
        <f>+IF(ISERROR(K188/(F188+J188)),0,K188/(F188+J188))</f>
        <v>0.99241704096073013</v>
      </c>
      <c r="N188" s="134">
        <v>3.553820369654874E-2</v>
      </c>
      <c r="O188" s="140">
        <f t="shared" si="26"/>
        <v>0</v>
      </c>
      <c r="P188" s="95">
        <f>(M188^2*O188)*100</f>
        <v>0</v>
      </c>
      <c r="Q188" s="111"/>
    </row>
    <row r="189" spans="2:17">
      <c r="B189" s="52" t="s">
        <v>940</v>
      </c>
      <c r="C189" s="134">
        <v>5.9125155333333334E-3</v>
      </c>
      <c r="D189" s="124">
        <v>0</v>
      </c>
      <c r="E189" s="124">
        <v>0</v>
      </c>
      <c r="F189" s="134">
        <v>6.1408600000000006E-3</v>
      </c>
      <c r="G189" s="134">
        <v>5.9620000000000003E-3</v>
      </c>
      <c r="H189" s="129">
        <f t="shared" ref="H189:H212" si="31">+C189+D189-E189-F189</f>
        <v>-2.2834446666666723E-4</v>
      </c>
      <c r="J189" s="313">
        <v>4.9126880000000006E-4</v>
      </c>
      <c r="K189" s="129">
        <f t="shared" ref="K189:K212" si="32">+H189-J189</f>
        <v>-7.1961326666666729E-4</v>
      </c>
      <c r="M189" s="137">
        <f>+IF(ISERROR(K189/(F189+J189)),0,K189/(F189+J189))</f>
        <v>-0.10850411509901123</v>
      </c>
      <c r="N189" s="134">
        <v>2.3152420183077248E-2</v>
      </c>
      <c r="O189" s="140">
        <f t="shared" si="26"/>
        <v>4.3453661609922627E-6</v>
      </c>
      <c r="P189" s="95">
        <f t="shared" ref="P189:P212" si="33">(M189^2*O189)*100</f>
        <v>5.115861717212814E-6</v>
      </c>
      <c r="Q189" s="111"/>
    </row>
    <row r="190" spans="2:17">
      <c r="B190" s="52" t="s">
        <v>941</v>
      </c>
      <c r="C190" s="134">
        <v>19.859295988979593</v>
      </c>
      <c r="D190" s="124">
        <v>0</v>
      </c>
      <c r="E190" s="124">
        <v>0</v>
      </c>
      <c r="F190" s="134">
        <v>17.510786920000001</v>
      </c>
      <c r="G190" s="134">
        <v>17.000764</v>
      </c>
      <c r="H190" s="129">
        <f t="shared" si="31"/>
        <v>2.3485090689795918</v>
      </c>
      <c r="J190" s="313">
        <v>1.5386143566804127</v>
      </c>
      <c r="K190" s="129">
        <f t="shared" si="32"/>
        <v>0.80989471229917909</v>
      </c>
      <c r="M190" s="137">
        <f t="shared" ref="M190:M212" si="34">+IF(ISERROR(K190/(F190+J190)),0,K190/(F190+J190))</f>
        <v>4.251549434735373E-2</v>
      </c>
      <c r="N190" s="134">
        <v>37.904415184787531</v>
      </c>
      <c r="O190" s="140">
        <f t="shared" si="26"/>
        <v>0</v>
      </c>
      <c r="P190" s="95">
        <f t="shared" si="33"/>
        <v>0</v>
      </c>
      <c r="Q190" s="111"/>
    </row>
    <row r="191" spans="2:17">
      <c r="B191" s="52" t="s">
        <v>942</v>
      </c>
      <c r="C191" s="134">
        <v>96.470207193469378</v>
      </c>
      <c r="D191" s="124">
        <v>0</v>
      </c>
      <c r="E191" s="124">
        <v>0</v>
      </c>
      <c r="F191" s="134">
        <v>81.946759830000005</v>
      </c>
      <c r="G191" s="134">
        <v>79.559961000000001</v>
      </c>
      <c r="H191" s="129">
        <f t="shared" si="31"/>
        <v>14.523447363469373</v>
      </c>
      <c r="J191" s="313">
        <v>7.2003880655912713</v>
      </c>
      <c r="K191" s="129">
        <f t="shared" si="32"/>
        <v>7.3230592978781015</v>
      </c>
      <c r="M191" s="137">
        <f t="shared" si="34"/>
        <v>8.2145749704239948E-2</v>
      </c>
      <c r="N191" s="134">
        <v>208.03010662088968</v>
      </c>
      <c r="O191" s="140">
        <f t="shared" si="26"/>
        <v>0</v>
      </c>
      <c r="P191" s="95">
        <f t="shared" si="33"/>
        <v>0</v>
      </c>
      <c r="Q191" s="111"/>
    </row>
    <row r="192" spans="2:17">
      <c r="B192" s="52" t="s">
        <v>943</v>
      </c>
      <c r="C192" s="134">
        <v>4.9606937704081631</v>
      </c>
      <c r="D192" s="124">
        <v>0</v>
      </c>
      <c r="E192" s="124">
        <v>0</v>
      </c>
      <c r="F192" s="134">
        <v>5.0850842500000004</v>
      </c>
      <c r="G192" s="134">
        <v>4.9369750000000003</v>
      </c>
      <c r="H192" s="129">
        <f t="shared" si="31"/>
        <v>-0.12439047959183736</v>
      </c>
      <c r="J192" s="313">
        <v>0.44680936771854962</v>
      </c>
      <c r="K192" s="129">
        <f t="shared" si="32"/>
        <v>-0.57119984731038698</v>
      </c>
      <c r="M192" s="137">
        <f t="shared" si="34"/>
        <v>-0.10325575413830171</v>
      </c>
      <c r="N192" s="134">
        <v>8.5716575154843113</v>
      </c>
      <c r="O192" s="140">
        <f t="shared" si="26"/>
        <v>1.6087730879480757E-3</v>
      </c>
      <c r="P192" s="95">
        <f t="shared" si="33"/>
        <v>1.7152337697392416E-3</v>
      </c>
      <c r="Q192" s="111"/>
    </row>
    <row r="193" spans="2:17">
      <c r="B193" s="52" t="s">
        <v>944</v>
      </c>
      <c r="C193" s="134">
        <v>56.411134726759187</v>
      </c>
      <c r="D193" s="124">
        <v>0</v>
      </c>
      <c r="E193" s="124">
        <v>0</v>
      </c>
      <c r="F193" s="134">
        <v>48.738781150000001</v>
      </c>
      <c r="G193" s="134">
        <v>47.319204999999997</v>
      </c>
      <c r="H193" s="129">
        <f t="shared" si="31"/>
        <v>7.6723535767591855</v>
      </c>
      <c r="J193" s="313">
        <v>4.2825139011225355</v>
      </c>
      <c r="K193" s="129">
        <f t="shared" si="32"/>
        <v>3.38983967563665</v>
      </c>
      <c r="M193" s="137">
        <f t="shared" si="34"/>
        <v>6.3933551082979101E-2</v>
      </c>
      <c r="N193" s="134">
        <v>106.05277255707014</v>
      </c>
      <c r="O193" s="140">
        <f t="shared" si="26"/>
        <v>0</v>
      </c>
      <c r="P193" s="95">
        <f t="shared" si="33"/>
        <v>0</v>
      </c>
      <c r="Q193" s="111"/>
    </row>
    <row r="194" spans="2:17">
      <c r="B194" s="52" t="s">
        <v>945</v>
      </c>
      <c r="C194" s="134">
        <v>48.605170433691498</v>
      </c>
      <c r="D194" s="124">
        <v>0</v>
      </c>
      <c r="E194" s="124">
        <v>0</v>
      </c>
      <c r="F194" s="134">
        <v>51.732156850000003</v>
      </c>
      <c r="G194" s="134">
        <v>50.225394999999999</v>
      </c>
      <c r="H194" s="129">
        <f t="shared" si="31"/>
        <v>-3.1269864163085046</v>
      </c>
      <c r="J194" s="313">
        <v>4.138572548</v>
      </c>
      <c r="K194" s="129">
        <f t="shared" si="32"/>
        <v>-7.2655589643085046</v>
      </c>
      <c r="M194" s="137">
        <f t="shared" si="34"/>
        <v>-0.13004231451054923</v>
      </c>
      <c r="N194" s="134">
        <v>140.73347778486155</v>
      </c>
      <c r="O194" s="140">
        <f t="shared" si="26"/>
        <v>2.6413588179955556E-2</v>
      </c>
      <c r="P194" s="95">
        <f t="shared" si="33"/>
        <v>4.4668028382972652E-2</v>
      </c>
      <c r="Q194" s="111"/>
    </row>
    <row r="195" spans="2:17">
      <c r="B195" s="52" t="s">
        <v>946</v>
      </c>
      <c r="C195" s="134">
        <v>16.782399999999999</v>
      </c>
      <c r="D195" s="124">
        <v>0</v>
      </c>
      <c r="E195" s="124">
        <v>0</v>
      </c>
      <c r="F195" s="134">
        <v>15.641678879999999</v>
      </c>
      <c r="G195" s="134">
        <v>15.186095999999999</v>
      </c>
      <c r="H195" s="129">
        <f t="shared" si="31"/>
        <v>1.1407211200000003</v>
      </c>
      <c r="J195" s="313">
        <v>1.2513343103999999</v>
      </c>
      <c r="K195" s="129">
        <f t="shared" si="32"/>
        <v>-0.11061319039999962</v>
      </c>
      <c r="M195" s="137">
        <f t="shared" si="34"/>
        <v>-6.5478662186127428E-3</v>
      </c>
      <c r="N195" s="134">
        <v>31.733128464629448</v>
      </c>
      <c r="O195" s="140">
        <f t="shared" si="26"/>
        <v>5.9558379436034214E-3</v>
      </c>
      <c r="P195" s="95">
        <f t="shared" si="33"/>
        <v>2.5535388371695344E-5</v>
      </c>
      <c r="Q195" s="111"/>
    </row>
    <row r="196" spans="2:17">
      <c r="B196" s="52" t="s">
        <v>947</v>
      </c>
      <c r="C196" s="134">
        <v>15.077353480879594</v>
      </c>
      <c r="D196" s="124">
        <v>0</v>
      </c>
      <c r="E196" s="124">
        <v>0</v>
      </c>
      <c r="F196" s="134">
        <v>14.05234665</v>
      </c>
      <c r="G196" s="134">
        <v>13.643055</v>
      </c>
      <c r="H196" s="129">
        <f t="shared" si="31"/>
        <v>1.0250068308795939</v>
      </c>
      <c r="J196" s="313">
        <v>1.124187732</v>
      </c>
      <c r="K196" s="129">
        <f t="shared" si="32"/>
        <v>-9.9180901120406117E-2</v>
      </c>
      <c r="M196" s="137">
        <f t="shared" si="34"/>
        <v>-6.5351481849531328E-3</v>
      </c>
      <c r="N196" s="134">
        <v>30.894845503278866</v>
      </c>
      <c r="O196" s="140">
        <f t="shared" si="26"/>
        <v>5.7985046546951751E-3</v>
      </c>
      <c r="P196" s="95">
        <f t="shared" si="33"/>
        <v>2.4764347498669388E-5</v>
      </c>
      <c r="Q196" s="111"/>
    </row>
    <row r="197" spans="2:17">
      <c r="B197" s="52" t="s">
        <v>948</v>
      </c>
      <c r="C197" s="134">
        <v>8.8702039999999993</v>
      </c>
      <c r="D197" s="124">
        <v>0</v>
      </c>
      <c r="E197" s="124">
        <v>0</v>
      </c>
      <c r="F197" s="134">
        <v>5.4466657500000002</v>
      </c>
      <c r="G197" s="134">
        <v>5.2880250000000002</v>
      </c>
      <c r="H197" s="129">
        <f t="shared" si="31"/>
        <v>3.4235382499999991</v>
      </c>
      <c r="J197" s="313">
        <v>0.43573326000000001</v>
      </c>
      <c r="K197" s="129">
        <f t="shared" si="32"/>
        <v>2.987804989999999</v>
      </c>
      <c r="M197" s="137">
        <f t="shared" si="34"/>
        <v>0.50792287040045569</v>
      </c>
      <c r="N197" s="134">
        <v>12.885233975838533</v>
      </c>
      <c r="O197" s="140">
        <f t="shared" si="26"/>
        <v>0</v>
      </c>
      <c r="P197" s="95">
        <f t="shared" si="33"/>
        <v>0</v>
      </c>
      <c r="Q197" s="111"/>
    </row>
    <row r="198" spans="2:17">
      <c r="B198" s="52" t="s">
        <v>949</v>
      </c>
      <c r="C198" s="134">
        <v>3.4250970930695654</v>
      </c>
      <c r="D198" s="124">
        <v>0</v>
      </c>
      <c r="E198" s="124">
        <v>0</v>
      </c>
      <c r="F198" s="134">
        <v>3.1012579000000002</v>
      </c>
      <c r="G198" s="134">
        <v>3.0109300000000001</v>
      </c>
      <c r="H198" s="129">
        <f t="shared" si="31"/>
        <v>0.32383919306956521</v>
      </c>
      <c r="J198" s="313">
        <v>0.24810063200000002</v>
      </c>
      <c r="K198" s="129">
        <f t="shared" si="32"/>
        <v>7.5738561069565197E-2</v>
      </c>
      <c r="M198" s="137">
        <f t="shared" si="34"/>
        <v>2.2612855669512179E-2</v>
      </c>
      <c r="N198" s="134">
        <v>4.8974595785729056</v>
      </c>
      <c r="O198" s="140">
        <f t="shared" si="26"/>
        <v>0</v>
      </c>
      <c r="P198" s="95">
        <f t="shared" si="33"/>
        <v>0</v>
      </c>
      <c r="Q198" s="111"/>
    </row>
    <row r="199" spans="2:17">
      <c r="B199" s="52" t="s">
        <v>950</v>
      </c>
      <c r="C199" s="134">
        <v>6.0791369999999993</v>
      </c>
      <c r="D199" s="124">
        <v>0</v>
      </c>
      <c r="E199" s="124">
        <v>0</v>
      </c>
      <c r="F199" s="134">
        <v>5.9093623499999994</v>
      </c>
      <c r="G199" s="134">
        <v>5.7372449999999997</v>
      </c>
      <c r="H199" s="129">
        <f t="shared" si="31"/>
        <v>0.16977464999999992</v>
      </c>
      <c r="J199" s="313">
        <v>0.47274898799999998</v>
      </c>
      <c r="K199" s="129">
        <f t="shared" si="32"/>
        <v>-0.30297433800000007</v>
      </c>
      <c r="M199" s="137">
        <f t="shared" si="34"/>
        <v>-4.7472430666642827E-2</v>
      </c>
      <c r="N199" s="134">
        <v>12.293431510422792</v>
      </c>
      <c r="O199" s="140">
        <f t="shared" si="26"/>
        <v>2.3072949119553807E-3</v>
      </c>
      <c r="P199" s="95">
        <f t="shared" si="33"/>
        <v>5.1997928934554888E-4</v>
      </c>
      <c r="Q199" s="111"/>
    </row>
    <row r="200" spans="2:17">
      <c r="B200" s="52" t="s">
        <v>951</v>
      </c>
      <c r="C200" s="134">
        <v>122.59393213455255</v>
      </c>
      <c r="D200" s="124">
        <v>0</v>
      </c>
      <c r="E200" s="124">
        <v>0</v>
      </c>
      <c r="F200" s="134">
        <v>111.98717950999999</v>
      </c>
      <c r="G200" s="134">
        <v>108.72541699999999</v>
      </c>
      <c r="H200" s="129">
        <f t="shared" si="31"/>
        <v>10.606752624552556</v>
      </c>
      <c r="J200" s="313">
        <v>8.9589743607999992</v>
      </c>
      <c r="K200" s="129">
        <f t="shared" si="32"/>
        <v>1.6477782637525564</v>
      </c>
      <c r="M200" s="137">
        <f t="shared" si="34"/>
        <v>1.3624065015848175E-2</v>
      </c>
      <c r="N200" s="134">
        <v>160.64811551596375</v>
      </c>
      <c r="O200" s="140">
        <f t="shared" si="26"/>
        <v>0</v>
      </c>
      <c r="P200" s="95">
        <f t="shared" si="33"/>
        <v>0</v>
      </c>
      <c r="Q200" s="111"/>
    </row>
    <row r="201" spans="2:17">
      <c r="B201" s="52" t="s">
        <v>952</v>
      </c>
      <c r="C201" s="134">
        <v>61.131726397230608</v>
      </c>
      <c r="D201" s="124">
        <v>0</v>
      </c>
      <c r="E201" s="124">
        <v>0</v>
      </c>
      <c r="F201" s="134">
        <v>67.15624308000001</v>
      </c>
      <c r="G201" s="134">
        <v>65.200236000000004</v>
      </c>
      <c r="H201" s="129">
        <f t="shared" si="31"/>
        <v>-6.0245166827694021</v>
      </c>
      <c r="J201" s="313">
        <v>5.3724994464000009</v>
      </c>
      <c r="K201" s="129">
        <f t="shared" si="32"/>
        <v>-11.397016129169403</v>
      </c>
      <c r="M201" s="137">
        <f t="shared" si="34"/>
        <v>-0.15713792535450288</v>
      </c>
      <c r="N201" s="134">
        <v>169.55257195998112</v>
      </c>
      <c r="O201" s="140">
        <f t="shared" si="26"/>
        <v>3.1822505071959252E-2</v>
      </c>
      <c r="P201" s="95">
        <f t="shared" si="33"/>
        <v>7.8577171980314622E-2</v>
      </c>
      <c r="Q201" s="111"/>
    </row>
    <row r="202" spans="2:17">
      <c r="B202" s="52" t="s">
        <v>953</v>
      </c>
      <c r="C202" s="134">
        <v>147.46902137798079</v>
      </c>
      <c r="D202" s="124">
        <v>0</v>
      </c>
      <c r="E202" s="124">
        <v>0</v>
      </c>
      <c r="F202" s="134">
        <v>129.23760509000002</v>
      </c>
      <c r="G202" s="134">
        <v>125.473403</v>
      </c>
      <c r="H202" s="129">
        <f t="shared" si="31"/>
        <v>18.231416287980778</v>
      </c>
      <c r="J202" s="313">
        <v>10.678914801060282</v>
      </c>
      <c r="K202" s="129">
        <f t="shared" si="32"/>
        <v>7.5525014869204963</v>
      </c>
      <c r="M202" s="137">
        <f t="shared" si="34"/>
        <v>5.3978625917803787E-2</v>
      </c>
      <c r="N202" s="134">
        <v>408.58638716870752</v>
      </c>
      <c r="O202" s="140">
        <f t="shared" si="26"/>
        <v>0</v>
      </c>
      <c r="P202" s="95">
        <f t="shared" si="33"/>
        <v>0</v>
      </c>
      <c r="Q202" s="111"/>
    </row>
    <row r="203" spans="2:17">
      <c r="B203" s="52" t="s">
        <v>954</v>
      </c>
      <c r="C203" s="134">
        <v>13.993</v>
      </c>
      <c r="D203" s="124">
        <v>0</v>
      </c>
      <c r="E203" s="124">
        <v>0</v>
      </c>
      <c r="F203" s="134">
        <v>11.535058579999999</v>
      </c>
      <c r="G203" s="134">
        <v>11.199085999999999</v>
      </c>
      <c r="H203" s="129">
        <f t="shared" si="31"/>
        <v>2.4579414200000009</v>
      </c>
      <c r="J203" s="313">
        <v>0.95314291622222891</v>
      </c>
      <c r="K203" s="129">
        <f t="shared" si="32"/>
        <v>1.504798503777772</v>
      </c>
      <c r="M203" s="137">
        <f t="shared" si="34"/>
        <v>0.1204976156280778</v>
      </c>
      <c r="N203" s="134">
        <v>18.054902958761861</v>
      </c>
      <c r="O203" s="140">
        <f t="shared" si="26"/>
        <v>0</v>
      </c>
      <c r="P203" s="95">
        <f t="shared" si="33"/>
        <v>0</v>
      </c>
      <c r="Q203" s="111"/>
    </row>
    <row r="204" spans="2:17">
      <c r="B204" s="52"/>
      <c r="C204" s="124"/>
      <c r="D204" s="124"/>
      <c r="E204" s="124"/>
      <c r="F204" s="124"/>
      <c r="G204" s="124"/>
      <c r="H204" s="129">
        <f t="shared" si="31"/>
        <v>0</v>
      </c>
      <c r="J204" s="131"/>
      <c r="K204" s="129">
        <f t="shared" si="32"/>
        <v>0</v>
      </c>
      <c r="M204" s="137">
        <f t="shared" si="34"/>
        <v>0</v>
      </c>
      <c r="N204" s="134"/>
      <c r="O204" s="140">
        <f t="shared" si="26"/>
        <v>0</v>
      </c>
      <c r="P204" s="95">
        <f t="shared" si="33"/>
        <v>0</v>
      </c>
      <c r="Q204" s="111"/>
    </row>
    <row r="205" spans="2:17">
      <c r="B205" s="52"/>
      <c r="C205" s="124"/>
      <c r="D205" s="124"/>
      <c r="E205" s="124"/>
      <c r="F205" s="124"/>
      <c r="G205" s="124"/>
      <c r="H205" s="129">
        <f t="shared" si="31"/>
        <v>0</v>
      </c>
      <c r="J205" s="131"/>
      <c r="K205" s="129">
        <f t="shared" si="32"/>
        <v>0</v>
      </c>
      <c r="M205" s="137">
        <f t="shared" si="34"/>
        <v>0</v>
      </c>
      <c r="N205" s="134"/>
      <c r="O205" s="140">
        <f t="shared" si="26"/>
        <v>0</v>
      </c>
      <c r="P205" s="95">
        <f t="shared" si="33"/>
        <v>0</v>
      </c>
      <c r="Q205" s="111"/>
    </row>
    <row r="206" spans="2:17">
      <c r="B206" s="52"/>
      <c r="C206" s="124"/>
      <c r="D206" s="124"/>
      <c r="E206" s="124"/>
      <c r="F206" s="124"/>
      <c r="G206" s="124"/>
      <c r="H206" s="129">
        <f t="shared" si="31"/>
        <v>0</v>
      </c>
      <c r="J206" s="131"/>
      <c r="K206" s="129">
        <f t="shared" si="32"/>
        <v>0</v>
      </c>
      <c r="M206" s="137">
        <f t="shared" si="34"/>
        <v>0</v>
      </c>
      <c r="N206" s="134"/>
      <c r="O206" s="140">
        <f t="shared" ref="O206:O262" si="35">IF(K206&lt;0,N206/$N$263,0)</f>
        <v>0</v>
      </c>
      <c r="P206" s="95">
        <f t="shared" si="33"/>
        <v>0</v>
      </c>
      <c r="Q206" s="111"/>
    </row>
    <row r="207" spans="2:17">
      <c r="B207" s="52"/>
      <c r="C207" s="124"/>
      <c r="D207" s="124"/>
      <c r="E207" s="124"/>
      <c r="F207" s="124"/>
      <c r="G207" s="124"/>
      <c r="H207" s="129">
        <f t="shared" si="31"/>
        <v>0</v>
      </c>
      <c r="J207" s="131"/>
      <c r="K207" s="129">
        <f t="shared" si="32"/>
        <v>0</v>
      </c>
      <c r="M207" s="137">
        <f t="shared" si="34"/>
        <v>0</v>
      </c>
      <c r="N207" s="134"/>
      <c r="O207" s="140">
        <f t="shared" si="35"/>
        <v>0</v>
      </c>
      <c r="P207" s="95">
        <f t="shared" si="33"/>
        <v>0</v>
      </c>
      <c r="Q207" s="111"/>
    </row>
    <row r="208" spans="2:17">
      <c r="B208" s="52"/>
      <c r="C208" s="124"/>
      <c r="D208" s="124"/>
      <c r="E208" s="124"/>
      <c r="F208" s="124"/>
      <c r="G208" s="124"/>
      <c r="H208" s="129">
        <f t="shared" si="31"/>
        <v>0</v>
      </c>
      <c r="J208" s="131"/>
      <c r="K208" s="129">
        <f t="shared" si="32"/>
        <v>0</v>
      </c>
      <c r="M208" s="137">
        <f t="shared" si="34"/>
        <v>0</v>
      </c>
      <c r="N208" s="134"/>
      <c r="O208" s="140">
        <f t="shared" si="35"/>
        <v>0</v>
      </c>
      <c r="P208" s="95">
        <f t="shared" si="33"/>
        <v>0</v>
      </c>
      <c r="Q208" s="111"/>
    </row>
    <row r="209" spans="2:17">
      <c r="B209" s="52"/>
      <c r="C209" s="124"/>
      <c r="D209" s="124"/>
      <c r="E209" s="124"/>
      <c r="F209" s="124"/>
      <c r="G209" s="124"/>
      <c r="H209" s="129">
        <f t="shared" si="31"/>
        <v>0</v>
      </c>
      <c r="J209" s="131"/>
      <c r="K209" s="129">
        <f t="shared" si="32"/>
        <v>0</v>
      </c>
      <c r="M209" s="137">
        <f t="shared" si="34"/>
        <v>0</v>
      </c>
      <c r="N209" s="134"/>
      <c r="O209" s="140">
        <f t="shared" si="35"/>
        <v>0</v>
      </c>
      <c r="P209" s="95">
        <f t="shared" si="33"/>
        <v>0</v>
      </c>
      <c r="Q209" s="111"/>
    </row>
    <row r="210" spans="2:17">
      <c r="B210" s="52"/>
      <c r="C210" s="124"/>
      <c r="D210" s="124"/>
      <c r="E210" s="124"/>
      <c r="F210" s="124"/>
      <c r="G210" s="124"/>
      <c r="H210" s="129">
        <f t="shared" si="31"/>
        <v>0</v>
      </c>
      <c r="J210" s="131"/>
      <c r="K210" s="129">
        <f t="shared" si="32"/>
        <v>0</v>
      </c>
      <c r="M210" s="137">
        <f t="shared" si="34"/>
        <v>0</v>
      </c>
      <c r="N210" s="134"/>
      <c r="O210" s="140">
        <f t="shared" si="35"/>
        <v>0</v>
      </c>
      <c r="P210" s="95">
        <f t="shared" si="33"/>
        <v>0</v>
      </c>
      <c r="Q210" s="111"/>
    </row>
    <row r="211" spans="2:17">
      <c r="B211" s="52"/>
      <c r="C211" s="124"/>
      <c r="D211" s="124"/>
      <c r="E211" s="124"/>
      <c r="F211" s="124"/>
      <c r="G211" s="124"/>
      <c r="H211" s="129">
        <f t="shared" si="31"/>
        <v>0</v>
      </c>
      <c r="J211" s="131"/>
      <c r="K211" s="129">
        <f t="shared" si="32"/>
        <v>0</v>
      </c>
      <c r="M211" s="137">
        <f t="shared" si="34"/>
        <v>0</v>
      </c>
      <c r="N211" s="134"/>
      <c r="O211" s="140">
        <f t="shared" si="35"/>
        <v>0</v>
      </c>
      <c r="P211" s="95">
        <f t="shared" si="33"/>
        <v>0</v>
      </c>
      <c r="Q211" s="111"/>
    </row>
    <row r="212" spans="2:17">
      <c r="B212" s="52"/>
      <c r="C212" s="124"/>
      <c r="D212" s="124"/>
      <c r="E212" s="124"/>
      <c r="F212" s="124"/>
      <c r="G212" s="124"/>
      <c r="H212" s="129">
        <f t="shared" si="31"/>
        <v>0</v>
      </c>
      <c r="J212" s="131"/>
      <c r="K212" s="129">
        <f t="shared" si="32"/>
        <v>0</v>
      </c>
      <c r="M212" s="137">
        <f t="shared" si="34"/>
        <v>0</v>
      </c>
      <c r="N212" s="134"/>
      <c r="O212" s="140">
        <f t="shared" si="35"/>
        <v>0</v>
      </c>
      <c r="P212" s="95">
        <f t="shared" si="33"/>
        <v>0</v>
      </c>
      <c r="Q212" s="111"/>
    </row>
    <row r="213" spans="2:17">
      <c r="B213" s="52"/>
      <c r="C213" s="124"/>
      <c r="D213" s="124"/>
      <c r="E213" s="124"/>
      <c r="F213" s="124"/>
      <c r="G213" s="124"/>
      <c r="H213" s="129">
        <f>+C213+D213-E213-F213</f>
        <v>0</v>
      </c>
      <c r="J213" s="131"/>
      <c r="K213" s="129">
        <f>+H213-J213</f>
        <v>0</v>
      </c>
      <c r="M213" s="137">
        <f>+IF(ISERROR(K213/(F213+J213)),0,K213/(F213+J213))</f>
        <v>0</v>
      </c>
      <c r="N213" s="134"/>
      <c r="O213" s="140">
        <f t="shared" si="35"/>
        <v>0</v>
      </c>
      <c r="P213" s="95">
        <f>(M213^2*O213)*100</f>
        <v>0</v>
      </c>
      <c r="Q213" s="111"/>
    </row>
    <row r="214" spans="2:17">
      <c r="B214" s="52"/>
      <c r="C214" s="124"/>
      <c r="D214" s="124"/>
      <c r="E214" s="124"/>
      <c r="F214" s="124"/>
      <c r="G214" s="124"/>
      <c r="H214" s="129">
        <f t="shared" ref="H214:H237" si="36">+C214+D214-E214-F214</f>
        <v>0</v>
      </c>
      <c r="J214" s="131"/>
      <c r="K214" s="129">
        <f t="shared" ref="K214:K237" si="37">+H214-J214</f>
        <v>0</v>
      </c>
      <c r="M214" s="137">
        <f>+IF(ISERROR(K214/(F214+J214)),0,K214/(F214+J214))</f>
        <v>0</v>
      </c>
      <c r="N214" s="134"/>
      <c r="O214" s="140">
        <f t="shared" si="35"/>
        <v>0</v>
      </c>
      <c r="P214" s="95">
        <f t="shared" ref="P214:P237" si="38">(M214^2*O214)*100</f>
        <v>0</v>
      </c>
      <c r="Q214" s="111"/>
    </row>
    <row r="215" spans="2:17">
      <c r="B215" s="52"/>
      <c r="C215" s="124"/>
      <c r="D215" s="124"/>
      <c r="E215" s="124"/>
      <c r="F215" s="124"/>
      <c r="G215" s="124"/>
      <c r="H215" s="129">
        <f t="shared" si="36"/>
        <v>0</v>
      </c>
      <c r="J215" s="131"/>
      <c r="K215" s="129">
        <f t="shared" si="37"/>
        <v>0</v>
      </c>
      <c r="M215" s="137">
        <f t="shared" ref="M215:M237" si="39">+IF(ISERROR(K215/(F215+J215)),0,K215/(F215+J215))</f>
        <v>0</v>
      </c>
      <c r="N215" s="134"/>
      <c r="O215" s="140">
        <f t="shared" si="35"/>
        <v>0</v>
      </c>
      <c r="P215" s="95">
        <f t="shared" si="38"/>
        <v>0</v>
      </c>
      <c r="Q215" s="111"/>
    </row>
    <row r="216" spans="2:17">
      <c r="B216" s="52"/>
      <c r="C216" s="124"/>
      <c r="D216" s="124"/>
      <c r="E216" s="124"/>
      <c r="F216" s="124"/>
      <c r="G216" s="124"/>
      <c r="H216" s="129">
        <f t="shared" si="36"/>
        <v>0</v>
      </c>
      <c r="J216" s="131"/>
      <c r="K216" s="129">
        <f t="shared" si="37"/>
        <v>0</v>
      </c>
      <c r="M216" s="137">
        <f t="shared" si="39"/>
        <v>0</v>
      </c>
      <c r="N216" s="134"/>
      <c r="O216" s="140">
        <f t="shared" si="35"/>
        <v>0</v>
      </c>
      <c r="P216" s="95">
        <f t="shared" si="38"/>
        <v>0</v>
      </c>
      <c r="Q216" s="111"/>
    </row>
    <row r="217" spans="2:17">
      <c r="B217" s="52"/>
      <c r="C217" s="124"/>
      <c r="D217" s="124"/>
      <c r="E217" s="124"/>
      <c r="F217" s="124"/>
      <c r="G217" s="124"/>
      <c r="H217" s="129">
        <f t="shared" si="36"/>
        <v>0</v>
      </c>
      <c r="J217" s="131"/>
      <c r="K217" s="129">
        <f t="shared" si="37"/>
        <v>0</v>
      </c>
      <c r="M217" s="137">
        <f t="shared" si="39"/>
        <v>0</v>
      </c>
      <c r="N217" s="134"/>
      <c r="O217" s="140">
        <f t="shared" si="35"/>
        <v>0</v>
      </c>
      <c r="P217" s="95">
        <f t="shared" si="38"/>
        <v>0</v>
      </c>
      <c r="Q217" s="111"/>
    </row>
    <row r="218" spans="2:17">
      <c r="B218" s="52"/>
      <c r="C218" s="124"/>
      <c r="D218" s="124"/>
      <c r="E218" s="124"/>
      <c r="F218" s="124"/>
      <c r="G218" s="124"/>
      <c r="H218" s="129">
        <f t="shared" si="36"/>
        <v>0</v>
      </c>
      <c r="J218" s="131"/>
      <c r="K218" s="129">
        <f t="shared" si="37"/>
        <v>0</v>
      </c>
      <c r="M218" s="137">
        <f t="shared" si="39"/>
        <v>0</v>
      </c>
      <c r="N218" s="134"/>
      <c r="O218" s="140">
        <f t="shared" si="35"/>
        <v>0</v>
      </c>
      <c r="P218" s="95">
        <f t="shared" si="38"/>
        <v>0</v>
      </c>
      <c r="Q218" s="111"/>
    </row>
    <row r="219" spans="2:17">
      <c r="B219" s="52"/>
      <c r="C219" s="124"/>
      <c r="D219" s="124"/>
      <c r="E219" s="124"/>
      <c r="F219" s="124"/>
      <c r="G219" s="124"/>
      <c r="H219" s="129">
        <f t="shared" si="36"/>
        <v>0</v>
      </c>
      <c r="J219" s="131"/>
      <c r="K219" s="129">
        <f t="shared" si="37"/>
        <v>0</v>
      </c>
      <c r="M219" s="137">
        <f t="shared" si="39"/>
        <v>0</v>
      </c>
      <c r="N219" s="134"/>
      <c r="O219" s="140">
        <f t="shared" si="35"/>
        <v>0</v>
      </c>
      <c r="P219" s="95">
        <f t="shared" si="38"/>
        <v>0</v>
      </c>
      <c r="Q219" s="111"/>
    </row>
    <row r="220" spans="2:17">
      <c r="B220" s="52"/>
      <c r="C220" s="124"/>
      <c r="D220" s="124"/>
      <c r="E220" s="124"/>
      <c r="F220" s="124"/>
      <c r="G220" s="124"/>
      <c r="H220" s="129">
        <f t="shared" si="36"/>
        <v>0</v>
      </c>
      <c r="J220" s="131"/>
      <c r="K220" s="129">
        <f t="shared" si="37"/>
        <v>0</v>
      </c>
      <c r="M220" s="137">
        <f t="shared" si="39"/>
        <v>0</v>
      </c>
      <c r="N220" s="134"/>
      <c r="O220" s="140">
        <f t="shared" si="35"/>
        <v>0</v>
      </c>
      <c r="P220" s="95">
        <f t="shared" si="38"/>
        <v>0</v>
      </c>
      <c r="Q220" s="111"/>
    </row>
    <row r="221" spans="2:17">
      <c r="B221" s="52"/>
      <c r="C221" s="124"/>
      <c r="D221" s="124"/>
      <c r="E221" s="124"/>
      <c r="F221" s="124"/>
      <c r="G221" s="124"/>
      <c r="H221" s="129">
        <f t="shared" si="36"/>
        <v>0</v>
      </c>
      <c r="J221" s="131"/>
      <c r="K221" s="129">
        <f t="shared" si="37"/>
        <v>0</v>
      </c>
      <c r="M221" s="137">
        <f t="shared" si="39"/>
        <v>0</v>
      </c>
      <c r="N221" s="134"/>
      <c r="O221" s="140">
        <f t="shared" si="35"/>
        <v>0</v>
      </c>
      <c r="P221" s="95">
        <f t="shared" si="38"/>
        <v>0</v>
      </c>
      <c r="Q221" s="111"/>
    </row>
    <row r="222" spans="2:17">
      <c r="B222" s="52"/>
      <c r="C222" s="124"/>
      <c r="D222" s="124"/>
      <c r="E222" s="124"/>
      <c r="F222" s="124"/>
      <c r="G222" s="124"/>
      <c r="H222" s="129">
        <f t="shared" si="36"/>
        <v>0</v>
      </c>
      <c r="J222" s="131"/>
      <c r="K222" s="129">
        <f t="shared" si="37"/>
        <v>0</v>
      </c>
      <c r="M222" s="137">
        <f t="shared" si="39"/>
        <v>0</v>
      </c>
      <c r="N222" s="134"/>
      <c r="O222" s="140">
        <f t="shared" si="35"/>
        <v>0</v>
      </c>
      <c r="P222" s="95">
        <f t="shared" si="38"/>
        <v>0</v>
      </c>
      <c r="Q222" s="111"/>
    </row>
    <row r="223" spans="2:17">
      <c r="B223" s="52"/>
      <c r="C223" s="124"/>
      <c r="D223" s="124"/>
      <c r="E223" s="124"/>
      <c r="F223" s="124"/>
      <c r="G223" s="124"/>
      <c r="H223" s="129">
        <f t="shared" si="36"/>
        <v>0</v>
      </c>
      <c r="J223" s="131"/>
      <c r="K223" s="129">
        <f t="shared" si="37"/>
        <v>0</v>
      </c>
      <c r="M223" s="137">
        <f t="shared" si="39"/>
        <v>0</v>
      </c>
      <c r="N223" s="134"/>
      <c r="O223" s="140">
        <f t="shared" si="35"/>
        <v>0</v>
      </c>
      <c r="P223" s="95">
        <f t="shared" si="38"/>
        <v>0</v>
      </c>
      <c r="Q223" s="111"/>
    </row>
    <row r="224" spans="2:17">
      <c r="B224" s="52"/>
      <c r="C224" s="124"/>
      <c r="D224" s="124"/>
      <c r="E224" s="124"/>
      <c r="F224" s="124"/>
      <c r="G224" s="124"/>
      <c r="H224" s="129">
        <f t="shared" si="36"/>
        <v>0</v>
      </c>
      <c r="J224" s="131"/>
      <c r="K224" s="129">
        <f t="shared" si="37"/>
        <v>0</v>
      </c>
      <c r="M224" s="137">
        <f t="shared" si="39"/>
        <v>0</v>
      </c>
      <c r="N224" s="134"/>
      <c r="O224" s="140">
        <f t="shared" si="35"/>
        <v>0</v>
      </c>
      <c r="P224" s="95">
        <f t="shared" si="38"/>
        <v>0</v>
      </c>
      <c r="Q224" s="111"/>
    </row>
    <row r="225" spans="2:17">
      <c r="B225" s="52"/>
      <c r="C225" s="124"/>
      <c r="D225" s="124"/>
      <c r="E225" s="124"/>
      <c r="F225" s="124"/>
      <c r="G225" s="124"/>
      <c r="H225" s="129">
        <f t="shared" si="36"/>
        <v>0</v>
      </c>
      <c r="J225" s="131"/>
      <c r="K225" s="129">
        <f t="shared" si="37"/>
        <v>0</v>
      </c>
      <c r="M225" s="137">
        <f t="shared" si="39"/>
        <v>0</v>
      </c>
      <c r="N225" s="134"/>
      <c r="O225" s="140">
        <f t="shared" si="35"/>
        <v>0</v>
      </c>
      <c r="P225" s="95">
        <f t="shared" si="38"/>
        <v>0</v>
      </c>
      <c r="Q225" s="111"/>
    </row>
    <row r="226" spans="2:17">
      <c r="B226" s="52"/>
      <c r="C226" s="124"/>
      <c r="D226" s="124"/>
      <c r="E226" s="124"/>
      <c r="F226" s="124"/>
      <c r="G226" s="124"/>
      <c r="H226" s="129">
        <f t="shared" si="36"/>
        <v>0</v>
      </c>
      <c r="J226" s="131"/>
      <c r="K226" s="129">
        <f t="shared" si="37"/>
        <v>0</v>
      </c>
      <c r="M226" s="137">
        <f t="shared" si="39"/>
        <v>0</v>
      </c>
      <c r="N226" s="134"/>
      <c r="O226" s="140">
        <f t="shared" si="35"/>
        <v>0</v>
      </c>
      <c r="P226" s="95">
        <f t="shared" si="38"/>
        <v>0</v>
      </c>
      <c r="Q226" s="111"/>
    </row>
    <row r="227" spans="2:17">
      <c r="B227" s="52"/>
      <c r="C227" s="124"/>
      <c r="D227" s="124"/>
      <c r="E227" s="124"/>
      <c r="F227" s="124"/>
      <c r="G227" s="124"/>
      <c r="H227" s="129">
        <f t="shared" si="36"/>
        <v>0</v>
      </c>
      <c r="J227" s="131"/>
      <c r="K227" s="129">
        <f t="shared" si="37"/>
        <v>0</v>
      </c>
      <c r="M227" s="137">
        <f t="shared" si="39"/>
        <v>0</v>
      </c>
      <c r="N227" s="134"/>
      <c r="O227" s="140">
        <f t="shared" si="35"/>
        <v>0</v>
      </c>
      <c r="P227" s="95">
        <f t="shared" si="38"/>
        <v>0</v>
      </c>
      <c r="Q227" s="111"/>
    </row>
    <row r="228" spans="2:17">
      <c r="B228" s="52"/>
      <c r="C228" s="124"/>
      <c r="D228" s="124"/>
      <c r="E228" s="124"/>
      <c r="F228" s="124"/>
      <c r="G228" s="124"/>
      <c r="H228" s="129">
        <f t="shared" si="36"/>
        <v>0</v>
      </c>
      <c r="J228" s="131"/>
      <c r="K228" s="129">
        <f t="shared" si="37"/>
        <v>0</v>
      </c>
      <c r="M228" s="137">
        <f t="shared" si="39"/>
        <v>0</v>
      </c>
      <c r="N228" s="134"/>
      <c r="O228" s="140">
        <f t="shared" si="35"/>
        <v>0</v>
      </c>
      <c r="P228" s="95">
        <f t="shared" si="38"/>
        <v>0</v>
      </c>
      <c r="Q228" s="111"/>
    </row>
    <row r="229" spans="2:17">
      <c r="B229" s="52"/>
      <c r="C229" s="124"/>
      <c r="D229" s="124"/>
      <c r="E229" s="124"/>
      <c r="F229" s="124"/>
      <c r="G229" s="124"/>
      <c r="H229" s="129">
        <f t="shared" si="36"/>
        <v>0</v>
      </c>
      <c r="J229" s="131"/>
      <c r="K229" s="129">
        <f t="shared" si="37"/>
        <v>0</v>
      </c>
      <c r="M229" s="137">
        <f t="shared" si="39"/>
        <v>0</v>
      </c>
      <c r="N229" s="134"/>
      <c r="O229" s="140">
        <f t="shared" si="35"/>
        <v>0</v>
      </c>
      <c r="P229" s="95">
        <f t="shared" si="38"/>
        <v>0</v>
      </c>
      <c r="Q229" s="111"/>
    </row>
    <row r="230" spans="2:17">
      <c r="B230" s="52"/>
      <c r="C230" s="124"/>
      <c r="D230" s="124"/>
      <c r="E230" s="124"/>
      <c r="F230" s="124"/>
      <c r="G230" s="124"/>
      <c r="H230" s="129">
        <f t="shared" si="36"/>
        <v>0</v>
      </c>
      <c r="J230" s="131"/>
      <c r="K230" s="129">
        <f t="shared" si="37"/>
        <v>0</v>
      </c>
      <c r="M230" s="137">
        <f t="shared" si="39"/>
        <v>0</v>
      </c>
      <c r="N230" s="134"/>
      <c r="O230" s="140">
        <f t="shared" si="35"/>
        <v>0</v>
      </c>
      <c r="P230" s="95">
        <f t="shared" si="38"/>
        <v>0</v>
      </c>
      <c r="Q230" s="111"/>
    </row>
    <row r="231" spans="2:17">
      <c r="B231" s="52"/>
      <c r="C231" s="124"/>
      <c r="D231" s="124"/>
      <c r="E231" s="124"/>
      <c r="F231" s="124"/>
      <c r="G231" s="124"/>
      <c r="H231" s="129">
        <f t="shared" si="36"/>
        <v>0</v>
      </c>
      <c r="J231" s="131"/>
      <c r="K231" s="129">
        <f t="shared" si="37"/>
        <v>0</v>
      </c>
      <c r="M231" s="137">
        <f t="shared" si="39"/>
        <v>0</v>
      </c>
      <c r="N231" s="134"/>
      <c r="O231" s="140">
        <f t="shared" si="35"/>
        <v>0</v>
      </c>
      <c r="P231" s="95">
        <f t="shared" si="38"/>
        <v>0</v>
      </c>
      <c r="Q231" s="111"/>
    </row>
    <row r="232" spans="2:17">
      <c r="B232" s="52"/>
      <c r="C232" s="124"/>
      <c r="D232" s="124"/>
      <c r="E232" s="124"/>
      <c r="F232" s="124"/>
      <c r="G232" s="124"/>
      <c r="H232" s="129">
        <f t="shared" si="36"/>
        <v>0</v>
      </c>
      <c r="J232" s="131"/>
      <c r="K232" s="129">
        <f t="shared" si="37"/>
        <v>0</v>
      </c>
      <c r="M232" s="137">
        <f t="shared" si="39"/>
        <v>0</v>
      </c>
      <c r="N232" s="134"/>
      <c r="O232" s="140">
        <f t="shared" si="35"/>
        <v>0</v>
      </c>
      <c r="P232" s="95">
        <f t="shared" si="38"/>
        <v>0</v>
      </c>
      <c r="Q232" s="111"/>
    </row>
    <row r="233" spans="2:17">
      <c r="B233" s="52"/>
      <c r="C233" s="124"/>
      <c r="D233" s="124"/>
      <c r="E233" s="124"/>
      <c r="F233" s="124"/>
      <c r="G233" s="124"/>
      <c r="H233" s="129">
        <f t="shared" si="36"/>
        <v>0</v>
      </c>
      <c r="J233" s="131"/>
      <c r="K233" s="129">
        <f t="shared" si="37"/>
        <v>0</v>
      </c>
      <c r="M233" s="137">
        <f t="shared" si="39"/>
        <v>0</v>
      </c>
      <c r="N233" s="134"/>
      <c r="O233" s="140">
        <f t="shared" si="35"/>
        <v>0</v>
      </c>
      <c r="P233" s="95">
        <f t="shared" si="38"/>
        <v>0</v>
      </c>
      <c r="Q233" s="111"/>
    </row>
    <row r="234" spans="2:17">
      <c r="B234" s="52"/>
      <c r="C234" s="124"/>
      <c r="D234" s="124"/>
      <c r="E234" s="124"/>
      <c r="F234" s="124"/>
      <c r="G234" s="124"/>
      <c r="H234" s="129">
        <f t="shared" si="36"/>
        <v>0</v>
      </c>
      <c r="J234" s="131"/>
      <c r="K234" s="129">
        <f t="shared" si="37"/>
        <v>0</v>
      </c>
      <c r="M234" s="137">
        <f t="shared" si="39"/>
        <v>0</v>
      </c>
      <c r="N234" s="134"/>
      <c r="O234" s="140">
        <f t="shared" si="35"/>
        <v>0</v>
      </c>
      <c r="P234" s="95">
        <f t="shared" si="38"/>
        <v>0</v>
      </c>
      <c r="Q234" s="111"/>
    </row>
    <row r="235" spans="2:17">
      <c r="B235" s="52"/>
      <c r="C235" s="124"/>
      <c r="D235" s="124"/>
      <c r="E235" s="124"/>
      <c r="F235" s="124"/>
      <c r="G235" s="124"/>
      <c r="H235" s="129">
        <f t="shared" si="36"/>
        <v>0</v>
      </c>
      <c r="J235" s="131"/>
      <c r="K235" s="129">
        <f t="shared" si="37"/>
        <v>0</v>
      </c>
      <c r="M235" s="137">
        <f t="shared" si="39"/>
        <v>0</v>
      </c>
      <c r="N235" s="134"/>
      <c r="O235" s="140">
        <f t="shared" si="35"/>
        <v>0</v>
      </c>
      <c r="P235" s="95">
        <f t="shared" si="38"/>
        <v>0</v>
      </c>
      <c r="Q235" s="111"/>
    </row>
    <row r="236" spans="2:17">
      <c r="B236" s="52"/>
      <c r="C236" s="124"/>
      <c r="D236" s="124"/>
      <c r="E236" s="124"/>
      <c r="F236" s="124"/>
      <c r="G236" s="124"/>
      <c r="H236" s="129">
        <f t="shared" si="36"/>
        <v>0</v>
      </c>
      <c r="J236" s="131"/>
      <c r="K236" s="129">
        <f t="shared" si="37"/>
        <v>0</v>
      </c>
      <c r="M236" s="137">
        <f t="shared" si="39"/>
        <v>0</v>
      </c>
      <c r="N236" s="134"/>
      <c r="O236" s="140">
        <f t="shared" si="35"/>
        <v>0</v>
      </c>
      <c r="P236" s="95">
        <f t="shared" si="38"/>
        <v>0</v>
      </c>
      <c r="Q236" s="111"/>
    </row>
    <row r="237" spans="2:17">
      <c r="B237" s="52"/>
      <c r="C237" s="124"/>
      <c r="D237" s="124"/>
      <c r="E237" s="124"/>
      <c r="F237" s="124"/>
      <c r="G237" s="124"/>
      <c r="H237" s="129">
        <f t="shared" si="36"/>
        <v>0</v>
      </c>
      <c r="J237" s="131"/>
      <c r="K237" s="129">
        <f t="shared" si="37"/>
        <v>0</v>
      </c>
      <c r="M237" s="137">
        <f t="shared" si="39"/>
        <v>0</v>
      </c>
      <c r="N237" s="134"/>
      <c r="O237" s="140">
        <f t="shared" si="35"/>
        <v>0</v>
      </c>
      <c r="P237" s="95">
        <f t="shared" si="38"/>
        <v>0</v>
      </c>
      <c r="Q237" s="111"/>
    </row>
    <row r="238" spans="2:17">
      <c r="B238" s="52"/>
      <c r="C238" s="124"/>
      <c r="D238" s="124"/>
      <c r="E238" s="124"/>
      <c r="F238" s="124"/>
      <c r="G238" s="124"/>
      <c r="H238" s="129">
        <f>+C238+D238-E238-F238</f>
        <v>0</v>
      </c>
      <c r="J238" s="131"/>
      <c r="K238" s="129">
        <f>+H238-J238</f>
        <v>0</v>
      </c>
      <c r="M238" s="137">
        <f>+IF(ISERROR(K238/(F238+J238)),0,K238/(F238+J238))</f>
        <v>0</v>
      </c>
      <c r="N238" s="134"/>
      <c r="O238" s="140">
        <f t="shared" si="35"/>
        <v>0</v>
      </c>
      <c r="P238" s="95">
        <f>(M238^2*O238)*100</f>
        <v>0</v>
      </c>
      <c r="Q238" s="111"/>
    </row>
    <row r="239" spans="2:17">
      <c r="B239" s="52"/>
      <c r="C239" s="124"/>
      <c r="D239" s="124"/>
      <c r="E239" s="124"/>
      <c r="F239" s="124"/>
      <c r="G239" s="124"/>
      <c r="H239" s="129">
        <f t="shared" ref="H239:H262" si="40">+C239+D239-E239-F239</f>
        <v>0</v>
      </c>
      <c r="J239" s="131"/>
      <c r="K239" s="129">
        <f t="shared" ref="K239:K262" si="41">+H239-J239</f>
        <v>0</v>
      </c>
      <c r="M239" s="137">
        <f>+IF(ISERROR(K239/(F239+J239)),0,K239/(F239+J239))</f>
        <v>0</v>
      </c>
      <c r="N239" s="134"/>
      <c r="O239" s="140">
        <f t="shared" si="35"/>
        <v>0</v>
      </c>
      <c r="P239" s="95">
        <f t="shared" ref="P239:P261" si="42">(M239^2*O239)*100</f>
        <v>0</v>
      </c>
      <c r="Q239" s="111"/>
    </row>
    <row r="240" spans="2:17">
      <c r="B240" s="52"/>
      <c r="C240" s="124"/>
      <c r="D240" s="124"/>
      <c r="E240" s="124"/>
      <c r="F240" s="124"/>
      <c r="G240" s="124"/>
      <c r="H240" s="129">
        <f t="shared" si="40"/>
        <v>0</v>
      </c>
      <c r="J240" s="131"/>
      <c r="K240" s="129">
        <f t="shared" si="41"/>
        <v>0</v>
      </c>
      <c r="M240" s="137">
        <f t="shared" ref="M240:M262" si="43">+IF(ISERROR(K240/(F240+J240)),0,K240/(F240+J240))</f>
        <v>0</v>
      </c>
      <c r="N240" s="134"/>
      <c r="O240" s="140">
        <f t="shared" si="35"/>
        <v>0</v>
      </c>
      <c r="P240" s="95">
        <f t="shared" si="42"/>
        <v>0</v>
      </c>
      <c r="Q240" s="111"/>
    </row>
    <row r="241" spans="2:17">
      <c r="B241" s="52"/>
      <c r="C241" s="124"/>
      <c r="D241" s="124"/>
      <c r="E241" s="124"/>
      <c r="F241" s="124"/>
      <c r="G241" s="124"/>
      <c r="H241" s="129">
        <f t="shared" si="40"/>
        <v>0</v>
      </c>
      <c r="J241" s="131"/>
      <c r="K241" s="129">
        <f t="shared" si="41"/>
        <v>0</v>
      </c>
      <c r="M241" s="137">
        <f t="shared" si="43"/>
        <v>0</v>
      </c>
      <c r="N241" s="134"/>
      <c r="O241" s="140">
        <f t="shared" si="35"/>
        <v>0</v>
      </c>
      <c r="P241" s="95">
        <f t="shared" si="42"/>
        <v>0</v>
      </c>
      <c r="Q241" s="111"/>
    </row>
    <row r="242" spans="2:17">
      <c r="B242" s="52"/>
      <c r="C242" s="124"/>
      <c r="D242" s="124"/>
      <c r="E242" s="124"/>
      <c r="F242" s="124"/>
      <c r="G242" s="124"/>
      <c r="H242" s="129">
        <f t="shared" si="40"/>
        <v>0</v>
      </c>
      <c r="J242" s="131"/>
      <c r="K242" s="129">
        <f t="shared" si="41"/>
        <v>0</v>
      </c>
      <c r="M242" s="137">
        <f t="shared" si="43"/>
        <v>0</v>
      </c>
      <c r="N242" s="134"/>
      <c r="O242" s="140">
        <f t="shared" si="35"/>
        <v>0</v>
      </c>
      <c r="P242" s="95">
        <f t="shared" si="42"/>
        <v>0</v>
      </c>
      <c r="Q242" s="111"/>
    </row>
    <row r="243" spans="2:17">
      <c r="B243" s="52"/>
      <c r="C243" s="124"/>
      <c r="D243" s="124"/>
      <c r="E243" s="124"/>
      <c r="F243" s="124"/>
      <c r="G243" s="124"/>
      <c r="H243" s="129">
        <f t="shared" si="40"/>
        <v>0</v>
      </c>
      <c r="J243" s="131"/>
      <c r="K243" s="129">
        <f t="shared" si="41"/>
        <v>0</v>
      </c>
      <c r="M243" s="137">
        <f t="shared" si="43"/>
        <v>0</v>
      </c>
      <c r="N243" s="134"/>
      <c r="O243" s="140">
        <f t="shared" si="35"/>
        <v>0</v>
      </c>
      <c r="P243" s="95">
        <f t="shared" si="42"/>
        <v>0</v>
      </c>
      <c r="Q243" s="111"/>
    </row>
    <row r="244" spans="2:17">
      <c r="B244" s="52"/>
      <c r="C244" s="124"/>
      <c r="D244" s="124"/>
      <c r="E244" s="124"/>
      <c r="F244" s="124"/>
      <c r="G244" s="124"/>
      <c r="H244" s="129">
        <f t="shared" si="40"/>
        <v>0</v>
      </c>
      <c r="J244" s="131"/>
      <c r="K244" s="129">
        <f t="shared" si="41"/>
        <v>0</v>
      </c>
      <c r="M244" s="137">
        <f t="shared" si="43"/>
        <v>0</v>
      </c>
      <c r="N244" s="134"/>
      <c r="O244" s="140">
        <f t="shared" si="35"/>
        <v>0</v>
      </c>
      <c r="P244" s="95">
        <f t="shared" si="42"/>
        <v>0</v>
      </c>
      <c r="Q244" s="111"/>
    </row>
    <row r="245" spans="2:17">
      <c r="B245" s="52"/>
      <c r="C245" s="124"/>
      <c r="D245" s="124"/>
      <c r="E245" s="124"/>
      <c r="F245" s="124"/>
      <c r="G245" s="124"/>
      <c r="H245" s="129">
        <f t="shared" si="40"/>
        <v>0</v>
      </c>
      <c r="J245" s="131"/>
      <c r="K245" s="129">
        <f t="shared" si="41"/>
        <v>0</v>
      </c>
      <c r="M245" s="137">
        <f t="shared" si="43"/>
        <v>0</v>
      </c>
      <c r="N245" s="134"/>
      <c r="O245" s="140">
        <f t="shared" si="35"/>
        <v>0</v>
      </c>
      <c r="P245" s="95">
        <f t="shared" si="42"/>
        <v>0</v>
      </c>
      <c r="Q245" s="111"/>
    </row>
    <row r="246" spans="2:17">
      <c r="B246" s="52"/>
      <c r="C246" s="124"/>
      <c r="D246" s="124"/>
      <c r="E246" s="124"/>
      <c r="F246" s="124"/>
      <c r="G246" s="124"/>
      <c r="H246" s="129">
        <f t="shared" si="40"/>
        <v>0</v>
      </c>
      <c r="J246" s="131"/>
      <c r="K246" s="129">
        <f t="shared" si="41"/>
        <v>0</v>
      </c>
      <c r="M246" s="137">
        <f t="shared" si="43"/>
        <v>0</v>
      </c>
      <c r="N246" s="134"/>
      <c r="O246" s="140">
        <f t="shared" si="35"/>
        <v>0</v>
      </c>
      <c r="P246" s="95">
        <f t="shared" si="42"/>
        <v>0</v>
      </c>
      <c r="Q246" s="111"/>
    </row>
    <row r="247" spans="2:17">
      <c r="B247" s="52"/>
      <c r="C247" s="124"/>
      <c r="D247" s="124"/>
      <c r="E247" s="124"/>
      <c r="F247" s="124"/>
      <c r="G247" s="124"/>
      <c r="H247" s="129">
        <f t="shared" si="40"/>
        <v>0</v>
      </c>
      <c r="J247" s="131"/>
      <c r="K247" s="129">
        <f t="shared" si="41"/>
        <v>0</v>
      </c>
      <c r="M247" s="137">
        <f t="shared" si="43"/>
        <v>0</v>
      </c>
      <c r="N247" s="134"/>
      <c r="O247" s="140">
        <f t="shared" si="35"/>
        <v>0</v>
      </c>
      <c r="P247" s="95">
        <f t="shared" si="42"/>
        <v>0</v>
      </c>
      <c r="Q247" s="111"/>
    </row>
    <row r="248" spans="2:17">
      <c r="B248" s="52"/>
      <c r="C248" s="124"/>
      <c r="D248" s="124"/>
      <c r="E248" s="124"/>
      <c r="F248" s="124"/>
      <c r="G248" s="124"/>
      <c r="H248" s="129">
        <f t="shared" si="40"/>
        <v>0</v>
      </c>
      <c r="J248" s="131"/>
      <c r="K248" s="129">
        <f t="shared" si="41"/>
        <v>0</v>
      </c>
      <c r="M248" s="137">
        <f t="shared" si="43"/>
        <v>0</v>
      </c>
      <c r="N248" s="134"/>
      <c r="O248" s="140">
        <f t="shared" si="35"/>
        <v>0</v>
      </c>
      <c r="P248" s="95">
        <f t="shared" si="42"/>
        <v>0</v>
      </c>
      <c r="Q248" s="111"/>
    </row>
    <row r="249" spans="2:17">
      <c r="B249" s="52"/>
      <c r="C249" s="124"/>
      <c r="D249" s="124"/>
      <c r="E249" s="124"/>
      <c r="F249" s="124"/>
      <c r="G249" s="124"/>
      <c r="H249" s="129">
        <f t="shared" si="40"/>
        <v>0</v>
      </c>
      <c r="J249" s="131"/>
      <c r="K249" s="129">
        <f t="shared" si="41"/>
        <v>0</v>
      </c>
      <c r="M249" s="137">
        <f t="shared" si="43"/>
        <v>0</v>
      </c>
      <c r="N249" s="134"/>
      <c r="O249" s="140">
        <f t="shared" si="35"/>
        <v>0</v>
      </c>
      <c r="P249" s="95">
        <f t="shared" si="42"/>
        <v>0</v>
      </c>
      <c r="Q249" s="111"/>
    </row>
    <row r="250" spans="2:17">
      <c r="B250" s="52"/>
      <c r="C250" s="124"/>
      <c r="D250" s="124"/>
      <c r="E250" s="124"/>
      <c r="F250" s="124"/>
      <c r="G250" s="124"/>
      <c r="H250" s="129">
        <f t="shared" si="40"/>
        <v>0</v>
      </c>
      <c r="J250" s="131"/>
      <c r="K250" s="129">
        <f t="shared" si="41"/>
        <v>0</v>
      </c>
      <c r="M250" s="137">
        <f t="shared" si="43"/>
        <v>0</v>
      </c>
      <c r="N250" s="134"/>
      <c r="O250" s="140">
        <f t="shared" si="35"/>
        <v>0</v>
      </c>
      <c r="P250" s="95">
        <f t="shared" si="42"/>
        <v>0</v>
      </c>
      <c r="Q250" s="111"/>
    </row>
    <row r="251" spans="2:17">
      <c r="B251" s="52"/>
      <c r="C251" s="124"/>
      <c r="D251" s="124"/>
      <c r="E251" s="124"/>
      <c r="F251" s="124"/>
      <c r="G251" s="124"/>
      <c r="H251" s="129">
        <f t="shared" si="40"/>
        <v>0</v>
      </c>
      <c r="J251" s="131"/>
      <c r="K251" s="129">
        <f t="shared" si="41"/>
        <v>0</v>
      </c>
      <c r="M251" s="137">
        <f t="shared" si="43"/>
        <v>0</v>
      </c>
      <c r="N251" s="134"/>
      <c r="O251" s="140">
        <f t="shared" si="35"/>
        <v>0</v>
      </c>
      <c r="P251" s="95">
        <f t="shared" si="42"/>
        <v>0</v>
      </c>
      <c r="Q251" s="111"/>
    </row>
    <row r="252" spans="2:17">
      <c r="B252" s="52"/>
      <c r="C252" s="124"/>
      <c r="D252" s="124"/>
      <c r="E252" s="124"/>
      <c r="F252" s="124"/>
      <c r="G252" s="124"/>
      <c r="H252" s="129">
        <f t="shared" si="40"/>
        <v>0</v>
      </c>
      <c r="J252" s="131"/>
      <c r="K252" s="129">
        <f t="shared" si="41"/>
        <v>0</v>
      </c>
      <c r="M252" s="137">
        <f t="shared" si="43"/>
        <v>0</v>
      </c>
      <c r="N252" s="134"/>
      <c r="O252" s="140">
        <f t="shared" si="35"/>
        <v>0</v>
      </c>
      <c r="P252" s="95">
        <f t="shared" si="42"/>
        <v>0</v>
      </c>
      <c r="Q252" s="111"/>
    </row>
    <row r="253" spans="2:17">
      <c r="B253" s="52"/>
      <c r="C253" s="124"/>
      <c r="D253" s="124"/>
      <c r="E253" s="124"/>
      <c r="F253" s="124"/>
      <c r="G253" s="124"/>
      <c r="H253" s="129">
        <f t="shared" si="40"/>
        <v>0</v>
      </c>
      <c r="J253" s="131"/>
      <c r="K253" s="129">
        <f t="shared" si="41"/>
        <v>0</v>
      </c>
      <c r="M253" s="137">
        <f t="shared" si="43"/>
        <v>0</v>
      </c>
      <c r="N253" s="134"/>
      <c r="O253" s="140">
        <f t="shared" si="35"/>
        <v>0</v>
      </c>
      <c r="P253" s="95">
        <f t="shared" si="42"/>
        <v>0</v>
      </c>
      <c r="Q253" s="111"/>
    </row>
    <row r="254" spans="2:17">
      <c r="B254" s="52"/>
      <c r="C254" s="124"/>
      <c r="D254" s="124"/>
      <c r="E254" s="124"/>
      <c r="F254" s="124"/>
      <c r="G254" s="124"/>
      <c r="H254" s="129">
        <f t="shared" si="40"/>
        <v>0</v>
      </c>
      <c r="J254" s="131"/>
      <c r="K254" s="129">
        <f t="shared" si="41"/>
        <v>0</v>
      </c>
      <c r="M254" s="137">
        <f t="shared" si="43"/>
        <v>0</v>
      </c>
      <c r="N254" s="134"/>
      <c r="O254" s="140">
        <f t="shared" si="35"/>
        <v>0</v>
      </c>
      <c r="P254" s="95">
        <f t="shared" si="42"/>
        <v>0</v>
      </c>
      <c r="Q254" s="111"/>
    </row>
    <row r="255" spans="2:17">
      <c r="B255" s="52"/>
      <c r="C255" s="124"/>
      <c r="D255" s="124"/>
      <c r="E255" s="124"/>
      <c r="F255" s="124"/>
      <c r="G255" s="124"/>
      <c r="H255" s="129">
        <f t="shared" si="40"/>
        <v>0</v>
      </c>
      <c r="J255" s="131"/>
      <c r="K255" s="129">
        <f t="shared" si="41"/>
        <v>0</v>
      </c>
      <c r="M255" s="137">
        <f t="shared" si="43"/>
        <v>0</v>
      </c>
      <c r="N255" s="134"/>
      <c r="O255" s="140">
        <f t="shared" si="35"/>
        <v>0</v>
      </c>
      <c r="P255" s="95">
        <f t="shared" si="42"/>
        <v>0</v>
      </c>
      <c r="Q255" s="111"/>
    </row>
    <row r="256" spans="2:17">
      <c r="B256" s="52"/>
      <c r="C256" s="124"/>
      <c r="D256" s="124"/>
      <c r="E256" s="124"/>
      <c r="F256" s="124"/>
      <c r="G256" s="124"/>
      <c r="H256" s="129">
        <f t="shared" si="40"/>
        <v>0</v>
      </c>
      <c r="J256" s="131"/>
      <c r="K256" s="129">
        <f t="shared" si="41"/>
        <v>0</v>
      </c>
      <c r="M256" s="137">
        <f t="shared" si="43"/>
        <v>0</v>
      </c>
      <c r="N256" s="134"/>
      <c r="O256" s="140">
        <f t="shared" si="35"/>
        <v>0</v>
      </c>
      <c r="P256" s="95">
        <f t="shared" si="42"/>
        <v>0</v>
      </c>
      <c r="Q256" s="111"/>
    </row>
    <row r="257" spans="1:18">
      <c r="B257" s="52"/>
      <c r="C257" s="124"/>
      <c r="D257" s="124"/>
      <c r="E257" s="124"/>
      <c r="F257" s="124"/>
      <c r="G257" s="124"/>
      <c r="H257" s="129">
        <f t="shared" si="40"/>
        <v>0</v>
      </c>
      <c r="J257" s="131"/>
      <c r="K257" s="129">
        <f t="shared" si="41"/>
        <v>0</v>
      </c>
      <c r="M257" s="137">
        <f t="shared" si="43"/>
        <v>0</v>
      </c>
      <c r="N257" s="134"/>
      <c r="O257" s="140">
        <f t="shared" si="35"/>
        <v>0</v>
      </c>
      <c r="P257" s="95">
        <f t="shared" si="42"/>
        <v>0</v>
      </c>
      <c r="Q257" s="111"/>
    </row>
    <row r="258" spans="1:18">
      <c r="B258" s="52"/>
      <c r="C258" s="124"/>
      <c r="D258" s="124"/>
      <c r="E258" s="124"/>
      <c r="F258" s="124"/>
      <c r="G258" s="124"/>
      <c r="H258" s="129">
        <f t="shared" si="40"/>
        <v>0</v>
      </c>
      <c r="J258" s="131"/>
      <c r="K258" s="129">
        <f t="shared" si="41"/>
        <v>0</v>
      </c>
      <c r="M258" s="137">
        <f t="shared" si="43"/>
        <v>0</v>
      </c>
      <c r="N258" s="134"/>
      <c r="O258" s="140">
        <f t="shared" si="35"/>
        <v>0</v>
      </c>
      <c r="P258" s="95">
        <f t="shared" si="42"/>
        <v>0</v>
      </c>
      <c r="Q258" s="111"/>
    </row>
    <row r="259" spans="1:18">
      <c r="B259" s="52"/>
      <c r="C259" s="124"/>
      <c r="D259" s="124"/>
      <c r="E259" s="124"/>
      <c r="F259" s="124"/>
      <c r="G259" s="124"/>
      <c r="H259" s="129">
        <f t="shared" si="40"/>
        <v>0</v>
      </c>
      <c r="J259" s="131"/>
      <c r="K259" s="129">
        <f t="shared" si="41"/>
        <v>0</v>
      </c>
      <c r="M259" s="137">
        <f t="shared" si="43"/>
        <v>0</v>
      </c>
      <c r="N259" s="134"/>
      <c r="O259" s="140">
        <f t="shared" si="35"/>
        <v>0</v>
      </c>
      <c r="P259" s="95">
        <f t="shared" si="42"/>
        <v>0</v>
      </c>
      <c r="Q259" s="111"/>
    </row>
    <row r="260" spans="1:18">
      <c r="B260" s="52"/>
      <c r="C260" s="124"/>
      <c r="D260" s="124"/>
      <c r="E260" s="124"/>
      <c r="F260" s="124"/>
      <c r="G260" s="124"/>
      <c r="H260" s="129">
        <f t="shared" si="40"/>
        <v>0</v>
      </c>
      <c r="J260" s="131"/>
      <c r="K260" s="129">
        <f t="shared" si="41"/>
        <v>0</v>
      </c>
      <c r="M260" s="137">
        <f t="shared" si="43"/>
        <v>0</v>
      </c>
      <c r="N260" s="134"/>
      <c r="O260" s="140">
        <f t="shared" si="35"/>
        <v>0</v>
      </c>
      <c r="P260" s="95">
        <f t="shared" si="42"/>
        <v>0</v>
      </c>
      <c r="Q260" s="111"/>
    </row>
    <row r="261" spans="1:18">
      <c r="B261" s="52"/>
      <c r="C261" s="124"/>
      <c r="D261" s="124"/>
      <c r="E261" s="124"/>
      <c r="F261" s="124"/>
      <c r="G261" s="124"/>
      <c r="H261" s="129">
        <f t="shared" si="40"/>
        <v>0</v>
      </c>
      <c r="J261" s="131"/>
      <c r="K261" s="129">
        <f t="shared" si="41"/>
        <v>0</v>
      </c>
      <c r="M261" s="137">
        <f t="shared" si="43"/>
        <v>0</v>
      </c>
      <c r="N261" s="134"/>
      <c r="O261" s="140">
        <f t="shared" si="35"/>
        <v>0</v>
      </c>
      <c r="P261" s="95">
        <f t="shared" si="42"/>
        <v>0</v>
      </c>
      <c r="Q261" s="111"/>
    </row>
    <row r="262" spans="1:18" ht="13" thickBot="1">
      <c r="B262" s="54"/>
      <c r="C262" s="125"/>
      <c r="D262" s="125"/>
      <c r="E262" s="125"/>
      <c r="F262" s="125"/>
      <c r="G262" s="125"/>
      <c r="H262" s="130">
        <f t="shared" si="40"/>
        <v>0</v>
      </c>
      <c r="J262" s="132"/>
      <c r="K262" s="130">
        <f t="shared" si="41"/>
        <v>0</v>
      </c>
      <c r="M262" s="138">
        <f t="shared" si="43"/>
        <v>0</v>
      </c>
      <c r="N262" s="135"/>
      <c r="O262" s="141">
        <f t="shared" si="35"/>
        <v>0</v>
      </c>
      <c r="P262" s="96">
        <f>(M262^2*O262)*100</f>
        <v>0</v>
      </c>
      <c r="Q262" s="111"/>
    </row>
    <row r="263" spans="1:18" ht="13.5" thickBot="1">
      <c r="B263" s="112" t="s">
        <v>955</v>
      </c>
      <c r="C263" s="126">
        <f>SUM(C13:C262)</f>
        <v>2294.5536672381363</v>
      </c>
      <c r="D263" s="126">
        <f>SUM(D13:D262)</f>
        <v>0</v>
      </c>
      <c r="E263" s="126">
        <f>SUM(E13:E262)</f>
        <v>0</v>
      </c>
      <c r="F263" s="126">
        <f>SUM(F13:F262)</f>
        <v>1892.0623017299995</v>
      </c>
      <c r="G263" s="127">
        <f>SUM(G13:G262)</f>
        <v>1836.9536909999995</v>
      </c>
      <c r="H263" s="111"/>
      <c r="I263" s="113"/>
      <c r="J263" s="113"/>
      <c r="K263" s="111"/>
      <c r="L263" s="113"/>
      <c r="M263" s="114"/>
      <c r="N263" s="97">
        <f>SUM(N13:N262)</f>
        <v>5328.0711740504748</v>
      </c>
      <c r="O263" s="115"/>
      <c r="P263" s="97">
        <f>SUM(P13:P262)</f>
        <v>0.30105024267965558</v>
      </c>
      <c r="Q263" s="142">
        <f>(1-P263)*100</f>
        <v>69.894975732034453</v>
      </c>
      <c r="R263" s="315">
        <f>1-SUM(O13:O262)</f>
        <v>0.83781674253705551</v>
      </c>
    </row>
    <row r="267" spans="1:18" ht="13" thickBot="1"/>
    <row r="268" spans="1:18" customFormat="1">
      <c r="A268" s="15" t="s">
        <v>241</v>
      </c>
      <c r="B268" s="4"/>
      <c r="C268" s="4" t="s">
        <v>956</v>
      </c>
      <c r="D268" s="4"/>
      <c r="E268" s="4"/>
      <c r="F268" s="16"/>
    </row>
    <row r="269" spans="1:18" customFormat="1">
      <c r="A269" s="10"/>
      <c r="B269" s="2"/>
      <c r="C269" s="2"/>
      <c r="D269" s="2"/>
      <c r="E269" s="2"/>
      <c r="F269" s="17"/>
    </row>
    <row r="270" spans="1:18" customFormat="1">
      <c r="A270" s="7" t="s">
        <v>44</v>
      </c>
      <c r="B270" s="2"/>
      <c r="C270" s="2" t="s">
        <v>956</v>
      </c>
      <c r="D270" s="2"/>
      <c r="E270" s="2"/>
      <c r="F270" s="17"/>
    </row>
    <row r="271" spans="1:18" customFormat="1">
      <c r="A271" s="10"/>
      <c r="B271" s="2"/>
      <c r="C271" s="2"/>
      <c r="D271" s="2"/>
      <c r="E271" s="2"/>
      <c r="F271" s="17"/>
    </row>
    <row r="272" spans="1:18" customFormat="1" ht="13" thickBot="1">
      <c r="A272" s="252" t="s">
        <v>961</v>
      </c>
      <c r="B272" s="253"/>
      <c r="C272" s="253" t="s">
        <v>956</v>
      </c>
      <c r="D272" s="12"/>
      <c r="E272" s="12"/>
      <c r="F272" s="18"/>
    </row>
    <row r="273" spans="2:3" customFormat="1"/>
    <row r="275" spans="2:3">
      <c r="B275" s="19"/>
      <c r="C275" s="46"/>
    </row>
  </sheetData>
  <mergeCells count="17">
    <mergeCell ref="A6:G6"/>
    <mergeCell ref="A7:G7"/>
    <mergeCell ref="B10:B12"/>
    <mergeCell ref="C10:C12"/>
    <mergeCell ref="D10:D12"/>
    <mergeCell ref="E10:E12"/>
    <mergeCell ref="F10:F12"/>
    <mergeCell ref="G10:G12"/>
    <mergeCell ref="P10:P12"/>
    <mergeCell ref="Q10:Q12"/>
    <mergeCell ref="R10:R12"/>
    <mergeCell ref="H10:H12"/>
    <mergeCell ref="J10:J12"/>
    <mergeCell ref="K10:K12"/>
    <mergeCell ref="M10:M12"/>
    <mergeCell ref="N10:N12"/>
    <mergeCell ref="O10:O12"/>
  </mergeCells>
  <pageMargins left="0.74803149606299213" right="0.74803149606299213" top="0.98425196850393704" bottom="0.98425196850393704" header="0.51181102362204722" footer="0.51181102362204722"/>
  <pageSetup paperSize="8" scale="20" orientation="landscape" r:id="rId1"/>
  <headerFooter alignWithMargins="0">
    <oddFooter>&amp;R&amp;"CG Omega,Regular" Date: Feb 2010
Revision 13.0&amp;L&amp;"Calibri"&amp;11&amp;K000000&amp;"CG Omega,Regular"Table 1 of 10_x000D_&amp;1#&amp;"Arial"&amp;11&amp;K000000SW Private Commercial</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9DB22-CC98-4E21-9318-7FA186C26827}">
  <sheetPr>
    <pageSetUpPr fitToPage="1"/>
  </sheetPr>
  <dimension ref="A1:R275"/>
  <sheetViews>
    <sheetView zoomScaleNormal="100" zoomScalePageLayoutView="55" workbookViewId="0">
      <selection sqref="A1:XFD1048576"/>
    </sheetView>
  </sheetViews>
  <sheetFormatPr defaultColWidth="9.1796875" defaultRowHeight="12.5"/>
  <cols>
    <col min="1" max="1" width="7.1796875" style="107" customWidth="1"/>
    <col min="2" max="2" width="54.81640625" style="107" customWidth="1"/>
    <col min="3" max="3" width="19.81640625" style="107" customWidth="1"/>
    <col min="4" max="4" width="16.1796875" style="107" customWidth="1"/>
    <col min="5" max="5" width="12.1796875" style="107" customWidth="1"/>
    <col min="6" max="6" width="19.1796875" style="107" customWidth="1"/>
    <col min="7" max="7" width="20.54296875" style="107" customWidth="1"/>
    <col min="8" max="8" width="18" style="107" customWidth="1"/>
    <col min="9" max="9" width="1.81640625" style="107" customWidth="1"/>
    <col min="10" max="10" width="14.54296875" style="107" customWidth="1"/>
    <col min="11" max="11" width="11.81640625" style="107" customWidth="1"/>
    <col min="12" max="12" width="2.453125" style="107" customWidth="1"/>
    <col min="13" max="13" width="23.54296875" style="107" customWidth="1"/>
    <col min="14" max="14" width="12.453125" style="107" customWidth="1"/>
    <col min="15" max="15" width="23.7265625" style="107" customWidth="1"/>
    <col min="16" max="16" width="25.7265625" style="107" customWidth="1"/>
    <col min="17" max="17" width="12.7265625" style="107" customWidth="1"/>
    <col min="18" max="18" width="15.7265625" style="107" customWidth="1"/>
    <col min="19" max="16384" width="9.1796875" style="107"/>
  </cols>
  <sheetData>
    <row r="1" spans="1:18" s="101" customFormat="1" ht="20">
      <c r="A1" s="99" t="s">
        <v>0</v>
      </c>
      <c r="B1" s="100"/>
      <c r="C1" s="100"/>
    </row>
    <row r="2" spans="1:18" s="101" customFormat="1" ht="20"/>
    <row r="3" spans="1:18" s="101" customFormat="1" ht="20">
      <c r="A3" s="102" t="s">
        <v>1</v>
      </c>
      <c r="B3" s="103"/>
      <c r="C3" s="103"/>
      <c r="D3" s="104"/>
      <c r="E3" s="104"/>
      <c r="F3" s="104"/>
      <c r="G3" s="104"/>
      <c r="H3" s="104"/>
      <c r="I3" s="104"/>
      <c r="J3" s="104"/>
      <c r="K3" s="104"/>
      <c r="L3" s="104"/>
      <c r="M3" s="104"/>
      <c r="N3" s="104"/>
      <c r="O3" s="104"/>
      <c r="P3" s="104"/>
      <c r="Q3" s="104"/>
      <c r="R3" s="104"/>
    </row>
    <row r="4" spans="1:18" ht="15.5">
      <c r="A4" s="105"/>
      <c r="B4" s="106"/>
      <c r="C4" s="106"/>
    </row>
    <row r="5" spans="1:18" ht="16" thickBot="1">
      <c r="A5" s="105"/>
      <c r="B5" s="106"/>
      <c r="C5" s="106"/>
    </row>
    <row r="6" spans="1:18" ht="20">
      <c r="A6" s="1381" t="s">
        <v>2</v>
      </c>
      <c r="B6" s="1382"/>
      <c r="C6" s="1382"/>
      <c r="D6" s="1382"/>
      <c r="E6" s="1382"/>
      <c r="F6" s="1382"/>
      <c r="G6" s="1383"/>
    </row>
    <row r="7" spans="1:18" ht="20.5" thickBot="1">
      <c r="A7" s="1384" t="s">
        <v>957</v>
      </c>
      <c r="B7" s="1385"/>
      <c r="C7" s="1385"/>
      <c r="D7" s="1385"/>
      <c r="E7" s="1385"/>
      <c r="F7" s="1385"/>
      <c r="G7" s="1386"/>
    </row>
    <row r="8" spans="1:18" ht="16" thickBot="1">
      <c r="A8" s="105"/>
      <c r="R8" s="480"/>
    </row>
    <row r="9" spans="1:18" ht="16" thickBot="1">
      <c r="A9" s="105"/>
      <c r="B9" s="108">
        <v>1</v>
      </c>
      <c r="C9" s="109">
        <v>2</v>
      </c>
      <c r="D9" s="109">
        <v>3</v>
      </c>
      <c r="E9" s="109">
        <v>4</v>
      </c>
      <c r="F9" s="109">
        <v>5</v>
      </c>
      <c r="G9" s="109">
        <v>6</v>
      </c>
      <c r="H9" s="110">
        <v>7</v>
      </c>
      <c r="J9" s="108">
        <v>8</v>
      </c>
      <c r="K9" s="110">
        <v>9</v>
      </c>
      <c r="M9" s="108">
        <v>10</v>
      </c>
      <c r="N9" s="109">
        <v>11</v>
      </c>
      <c r="O9" s="109">
        <v>12</v>
      </c>
      <c r="P9" s="109">
        <v>13</v>
      </c>
      <c r="Q9" s="110">
        <v>14</v>
      </c>
      <c r="R9" s="110">
        <v>15</v>
      </c>
    </row>
    <row r="10" spans="1:18">
      <c r="B10" s="1378" t="s">
        <v>756</v>
      </c>
      <c r="C10" s="1366" t="s">
        <v>1399</v>
      </c>
      <c r="D10" s="1366" t="s">
        <v>1398</v>
      </c>
      <c r="E10" s="1366" t="s">
        <v>757</v>
      </c>
      <c r="F10" s="1366" t="s">
        <v>758</v>
      </c>
      <c r="G10" s="1366" t="s">
        <v>759</v>
      </c>
      <c r="H10" s="1369" t="s">
        <v>1400</v>
      </c>
      <c r="J10" s="1372" t="s">
        <v>1404</v>
      </c>
      <c r="K10" s="1375" t="s">
        <v>1402</v>
      </c>
      <c r="M10" s="1378" t="s">
        <v>760</v>
      </c>
      <c r="N10" s="1366" t="s">
        <v>761</v>
      </c>
      <c r="O10" s="1366" t="s">
        <v>762</v>
      </c>
      <c r="P10" s="1366" t="s">
        <v>763</v>
      </c>
      <c r="Q10" s="1369" t="s">
        <v>710</v>
      </c>
      <c r="R10" s="1369" t="s">
        <v>723</v>
      </c>
    </row>
    <row r="11" spans="1:18">
      <c r="B11" s="1379"/>
      <c r="C11" s="1366"/>
      <c r="D11" s="1366"/>
      <c r="E11" s="1366"/>
      <c r="F11" s="1366"/>
      <c r="G11" s="1366"/>
      <c r="H11" s="1370" t="s">
        <v>695</v>
      </c>
      <c r="J11" s="1373" t="s">
        <v>695</v>
      </c>
      <c r="K11" s="1376" t="s">
        <v>695</v>
      </c>
      <c r="M11" s="1379"/>
      <c r="N11" s="1367"/>
      <c r="O11" s="1367"/>
      <c r="P11" s="1367"/>
      <c r="Q11" s="1370"/>
      <c r="R11" s="1370"/>
    </row>
    <row r="12" spans="1:18">
      <c r="B12" s="1380"/>
      <c r="C12" s="1387"/>
      <c r="D12" s="1387"/>
      <c r="E12" s="1387"/>
      <c r="F12" s="1387"/>
      <c r="G12" s="1387"/>
      <c r="H12" s="1371"/>
      <c r="J12" s="1374"/>
      <c r="K12" s="1377"/>
      <c r="M12" s="1380"/>
      <c r="N12" s="1368"/>
      <c r="O12" s="1368"/>
      <c r="P12" s="1368"/>
      <c r="Q12" s="1371"/>
      <c r="R12" s="1371"/>
    </row>
    <row r="13" spans="1:18">
      <c r="B13" s="51" t="s">
        <v>764</v>
      </c>
      <c r="C13" s="133">
        <v>46.736275054012239</v>
      </c>
      <c r="D13" s="123">
        <v>0</v>
      </c>
      <c r="E13" s="123">
        <v>0</v>
      </c>
      <c r="F13" s="133">
        <v>33.379309910000003</v>
      </c>
      <c r="G13" s="133">
        <v>32.407097</v>
      </c>
      <c r="H13" s="128">
        <f>+C13+D13-E13-F13</f>
        <v>13.356965144012236</v>
      </c>
      <c r="J13" s="312">
        <v>2.6703447928000004</v>
      </c>
      <c r="K13" s="128">
        <f>+H13-J13</f>
        <v>10.686620351212236</v>
      </c>
      <c r="M13" s="136">
        <f>+IF(ISERROR(K13/(F13+J13)),0,K13/(F13+J13))</f>
        <v>0.29644168409696853</v>
      </c>
      <c r="N13" s="133">
        <v>97.26208350680254</v>
      </c>
      <c r="O13" s="139">
        <f>IF(K13&lt;0,N13/$N$263,0)</f>
        <v>0</v>
      </c>
      <c r="P13" s="94">
        <f>(M13^2*O13)*100</f>
        <v>0</v>
      </c>
      <c r="Q13" s="111"/>
    </row>
    <row r="14" spans="1:18">
      <c r="B14" s="52" t="s">
        <v>765</v>
      </c>
      <c r="C14" s="134">
        <v>12.354662939656247</v>
      </c>
      <c r="D14" s="124">
        <v>0</v>
      </c>
      <c r="E14" s="124">
        <v>0</v>
      </c>
      <c r="F14" s="134">
        <v>10.16585074</v>
      </c>
      <c r="G14" s="134">
        <v>9.8697579999999991</v>
      </c>
      <c r="H14" s="129">
        <f>+C14+D14-E14-F14</f>
        <v>2.1888121996562475</v>
      </c>
      <c r="J14" s="313">
        <v>0.8132680592</v>
      </c>
      <c r="K14" s="129">
        <f t="shared" ref="K14:K37" si="0">+H14-J14</f>
        <v>1.3755441404562476</v>
      </c>
      <c r="M14" s="137">
        <f>+IF(ISERROR(K14/(F14+J14)),0,K14/(F14+J14))</f>
        <v>0.12528729906415417</v>
      </c>
      <c r="N14" s="134">
        <v>35.828985711083178</v>
      </c>
      <c r="O14" s="140">
        <f t="shared" ref="O14:O77" si="1">IF(K14&lt;0,N14/$N$263,0)</f>
        <v>0</v>
      </c>
      <c r="P14" s="95">
        <f t="shared" ref="P14:P37" si="2">(M14^2*O14)*100</f>
        <v>0</v>
      </c>
      <c r="Q14" s="111"/>
    </row>
    <row r="15" spans="1:18">
      <c r="B15" s="52" t="s">
        <v>766</v>
      </c>
      <c r="C15" s="134">
        <v>101.47592827018572</v>
      </c>
      <c r="D15" s="124">
        <v>0</v>
      </c>
      <c r="E15" s="124">
        <v>0</v>
      </c>
      <c r="F15" s="134">
        <v>99.202799940000006</v>
      </c>
      <c r="G15" s="134">
        <v>96.313398000000007</v>
      </c>
      <c r="H15" s="129">
        <f t="shared" ref="H15:H37" si="3">+C15+D15-E15-F15</f>
        <v>2.2731283301857133</v>
      </c>
      <c r="J15" s="313">
        <v>7.9362239952000007</v>
      </c>
      <c r="K15" s="129">
        <f t="shared" si="0"/>
        <v>-5.6630956650142874</v>
      </c>
      <c r="M15" s="137">
        <f>+IF(ISERROR(K15/(F15+J15)),0,K15/(F15+J15))</f>
        <v>-5.2857450600254208E-2</v>
      </c>
      <c r="N15" s="134">
        <v>303.79859595543007</v>
      </c>
      <c r="O15" s="140">
        <f>IF(K15&lt;0,N15/$N$263,0)</f>
        <v>5.7018494316486035E-2</v>
      </c>
      <c r="P15" s="95">
        <f>(M15^2*O15)*100</f>
        <v>1.5930454624295015E-2</v>
      </c>
      <c r="Q15" s="111"/>
    </row>
    <row r="16" spans="1:18">
      <c r="B16" s="52" t="s">
        <v>767</v>
      </c>
      <c r="C16" s="134">
        <v>25.01245600218261</v>
      </c>
      <c r="D16" s="124">
        <v>0</v>
      </c>
      <c r="E16" s="124">
        <v>0</v>
      </c>
      <c r="F16" s="134">
        <v>16.467216669999999</v>
      </c>
      <c r="G16" s="134">
        <v>15.987589</v>
      </c>
      <c r="H16" s="129">
        <f t="shared" si="3"/>
        <v>8.5452393321826108</v>
      </c>
      <c r="J16" s="313">
        <v>1.3173773335999999</v>
      </c>
      <c r="K16" s="129">
        <f t="shared" si="0"/>
        <v>7.2278619985826111</v>
      </c>
      <c r="M16" s="137">
        <f t="shared" ref="M16:M37" si="4">+IF(ISERROR(K16/(F16+J16)),0,K16/(F16+J16))</f>
        <v>0.40641141412165666</v>
      </c>
      <c r="N16" s="134">
        <v>61.456206526753014</v>
      </c>
      <c r="O16" s="140">
        <f>IF(K16&lt;0,N16/$N$263,0)</f>
        <v>0</v>
      </c>
      <c r="P16" s="95">
        <f>(M16^2*O16)*100</f>
        <v>0</v>
      </c>
      <c r="Q16" s="111"/>
    </row>
    <row r="17" spans="2:17">
      <c r="B17" s="52" t="s">
        <v>768</v>
      </c>
      <c r="C17" s="134">
        <v>3.4383836118367346</v>
      </c>
      <c r="D17" s="124">
        <v>0</v>
      </c>
      <c r="E17" s="124">
        <v>0</v>
      </c>
      <c r="F17" s="134">
        <v>5.4362367500000008</v>
      </c>
      <c r="G17" s="134">
        <v>4.3837250000000001</v>
      </c>
      <c r="H17" s="129">
        <f t="shared" si="3"/>
        <v>-1.9978531381632663</v>
      </c>
      <c r="J17" s="313">
        <v>0.52438985617498679</v>
      </c>
      <c r="K17" s="129">
        <f t="shared" si="0"/>
        <v>-2.5222429943382529</v>
      </c>
      <c r="M17" s="137">
        <f t="shared" si="4"/>
        <v>-0.42315064522332313</v>
      </c>
      <c r="N17" s="134">
        <v>8.276499539079726</v>
      </c>
      <c r="O17" s="140">
        <f t="shared" si="1"/>
        <v>1.5533763098715917E-3</v>
      </c>
      <c r="P17" s="95">
        <f t="shared" si="2"/>
        <v>2.7814207637936527E-2</v>
      </c>
      <c r="Q17" s="111"/>
    </row>
    <row r="18" spans="2:17">
      <c r="B18" s="52" t="s">
        <v>769</v>
      </c>
      <c r="C18" s="134">
        <v>0.29637460953775513</v>
      </c>
      <c r="D18" s="124">
        <v>0</v>
      </c>
      <c r="E18" s="124">
        <v>0</v>
      </c>
      <c r="F18" s="134">
        <v>0.14594996999999998</v>
      </c>
      <c r="G18" s="134">
        <v>0.14169899999999999</v>
      </c>
      <c r="H18" s="129">
        <f t="shared" si="3"/>
        <v>0.15042463953775514</v>
      </c>
      <c r="J18" s="313">
        <v>1.16759976E-2</v>
      </c>
      <c r="K18" s="129">
        <f t="shared" si="0"/>
        <v>0.13874864193775516</v>
      </c>
      <c r="M18" s="137">
        <f t="shared" si="4"/>
        <v>0.88023974761475265</v>
      </c>
      <c r="N18" s="134">
        <v>0.33830764210564912</v>
      </c>
      <c r="O18" s="140">
        <f t="shared" si="1"/>
        <v>0</v>
      </c>
      <c r="P18" s="95">
        <f t="shared" si="2"/>
        <v>0</v>
      </c>
      <c r="Q18" s="111"/>
    </row>
    <row r="19" spans="2:17">
      <c r="B19" s="52" t="s">
        <v>770</v>
      </c>
      <c r="C19" s="134">
        <v>0.18</v>
      </c>
      <c r="D19" s="124">
        <v>0</v>
      </c>
      <c r="E19" s="124">
        <v>0</v>
      </c>
      <c r="F19" s="134">
        <v>0.19373789120000001</v>
      </c>
      <c r="G19" s="134">
        <v>0.14358399999999999</v>
      </c>
      <c r="H19" s="129">
        <f t="shared" si="3"/>
        <v>-1.3737891200000019E-2</v>
      </c>
      <c r="J19" s="313">
        <v>1.7479203546724123E-2</v>
      </c>
      <c r="K19" s="129">
        <f t="shared" si="0"/>
        <v>-3.1217094746724142E-2</v>
      </c>
      <c r="M19" s="137">
        <f t="shared" si="4"/>
        <v>-0.14779625098128241</v>
      </c>
      <c r="N19" s="134">
        <v>0.39845122292443119</v>
      </c>
      <c r="O19" s="140">
        <f t="shared" si="1"/>
        <v>7.4783389693633339E-5</v>
      </c>
      <c r="P19" s="95">
        <f t="shared" si="2"/>
        <v>1.6335483078708845E-4</v>
      </c>
      <c r="Q19" s="111"/>
    </row>
    <row r="20" spans="2:17">
      <c r="B20" s="52" t="s">
        <v>771</v>
      </c>
      <c r="C20" s="134">
        <v>28.047856265347825</v>
      </c>
      <c r="D20" s="124">
        <v>0</v>
      </c>
      <c r="E20" s="124">
        <v>0</v>
      </c>
      <c r="F20" s="134">
        <v>24.848924069999999</v>
      </c>
      <c r="G20" s="134">
        <v>24.125169</v>
      </c>
      <c r="H20" s="129">
        <f t="shared" si="3"/>
        <v>3.198932195347826</v>
      </c>
      <c r="J20" s="313">
        <v>1.9879139256</v>
      </c>
      <c r="K20" s="129">
        <f t="shared" si="0"/>
        <v>1.211018269747826</v>
      </c>
      <c r="M20" s="137">
        <f t="shared" si="4"/>
        <v>4.5125221903801672E-2</v>
      </c>
      <c r="N20" s="134">
        <v>66.582152685571614</v>
      </c>
      <c r="O20" s="140">
        <f t="shared" si="1"/>
        <v>0</v>
      </c>
      <c r="P20" s="95">
        <f t="shared" si="2"/>
        <v>0</v>
      </c>
      <c r="Q20" s="111"/>
    </row>
    <row r="21" spans="2:17">
      <c r="B21" s="52" t="s">
        <v>772</v>
      </c>
      <c r="C21" s="134">
        <v>111.70104000000001</v>
      </c>
      <c r="D21" s="124">
        <v>0</v>
      </c>
      <c r="E21" s="124">
        <v>0</v>
      </c>
      <c r="F21" s="134">
        <v>110.4645385</v>
      </c>
      <c r="G21" s="134">
        <v>95.952950000000001</v>
      </c>
      <c r="H21" s="129">
        <f t="shared" si="3"/>
        <v>1.2365015000000028</v>
      </c>
      <c r="J21" s="313">
        <v>8.8371630799999998</v>
      </c>
      <c r="K21" s="129">
        <f t="shared" si="0"/>
        <v>-7.600661579999997</v>
      </c>
      <c r="M21" s="137">
        <f t="shared" si="4"/>
        <v>-6.3709582339051801E-2</v>
      </c>
      <c r="N21" s="134">
        <v>338.6759287050682</v>
      </c>
      <c r="O21" s="140">
        <f t="shared" si="1"/>
        <v>6.3564452808839267E-2</v>
      </c>
      <c r="P21" s="95">
        <f t="shared" si="2"/>
        <v>2.5800244920250404E-2</v>
      </c>
      <c r="Q21" s="111"/>
    </row>
    <row r="22" spans="2:17">
      <c r="B22" s="52" t="s">
        <v>773</v>
      </c>
      <c r="C22" s="134">
        <v>1.8</v>
      </c>
      <c r="D22" s="124">
        <v>0</v>
      </c>
      <c r="E22" s="124">
        <v>0</v>
      </c>
      <c r="F22" s="134">
        <v>1.3005713800000001</v>
      </c>
      <c r="G22" s="134">
        <v>0.990846</v>
      </c>
      <c r="H22" s="129">
        <f t="shared" si="3"/>
        <v>0.49942861999999999</v>
      </c>
      <c r="J22" s="313">
        <v>0.1040457104</v>
      </c>
      <c r="K22" s="129">
        <f t="shared" si="0"/>
        <v>0.3953829096</v>
      </c>
      <c r="M22" s="137">
        <f t="shared" si="4"/>
        <v>0.28148803848556675</v>
      </c>
      <c r="N22" s="134">
        <v>3.5834963237453117</v>
      </c>
      <c r="O22" s="140">
        <f t="shared" si="1"/>
        <v>0</v>
      </c>
      <c r="P22" s="95">
        <f t="shared" si="2"/>
        <v>0</v>
      </c>
      <c r="Q22" s="111"/>
    </row>
    <row r="23" spans="2:17">
      <c r="B23" s="52" t="s">
        <v>774</v>
      </c>
      <c r="C23" s="134">
        <v>2.73</v>
      </c>
      <c r="D23" s="124">
        <v>0</v>
      </c>
      <c r="E23" s="124">
        <v>0</v>
      </c>
      <c r="F23" s="134">
        <v>2.0029074914000002</v>
      </c>
      <c r="G23" s="134">
        <v>1.6479410000000001</v>
      </c>
      <c r="H23" s="129">
        <f t="shared" si="3"/>
        <v>0.72709250859999974</v>
      </c>
      <c r="J23" s="313">
        <v>0.18984419473202518</v>
      </c>
      <c r="K23" s="129">
        <f t="shared" si="0"/>
        <v>0.53724831386797456</v>
      </c>
      <c r="M23" s="137">
        <f t="shared" si="4"/>
        <v>0.24501101390813246</v>
      </c>
      <c r="N23" s="134">
        <v>5.5700349276903456</v>
      </c>
      <c r="O23" s="140">
        <f t="shared" si="1"/>
        <v>0</v>
      </c>
      <c r="P23" s="95">
        <f t="shared" si="2"/>
        <v>0</v>
      </c>
      <c r="Q23" s="111"/>
    </row>
    <row r="24" spans="2:17">
      <c r="B24" s="52" t="s">
        <v>775</v>
      </c>
      <c r="C24" s="134">
        <v>0.44262328176470594</v>
      </c>
      <c r="D24" s="124">
        <v>0</v>
      </c>
      <c r="E24" s="124">
        <v>0</v>
      </c>
      <c r="F24" s="134">
        <v>0.41252606999999997</v>
      </c>
      <c r="G24" s="134">
        <v>0.29856899999999997</v>
      </c>
      <c r="H24" s="129">
        <f t="shared" si="3"/>
        <v>3.0097211764705978E-2</v>
      </c>
      <c r="J24" s="313">
        <v>3.3002085599999995E-2</v>
      </c>
      <c r="K24" s="129">
        <f t="shared" si="0"/>
        <v>-2.9048738352940168E-3</v>
      </c>
      <c r="M24" s="137">
        <f t="shared" si="4"/>
        <v>-6.5200679211440101E-3</v>
      </c>
      <c r="N24" s="134">
        <v>0.70758316265352594</v>
      </c>
      <c r="O24" s="140">
        <f t="shared" si="1"/>
        <v>1.3280287359892967E-4</v>
      </c>
      <c r="P24" s="95">
        <f t="shared" si="2"/>
        <v>5.6456209008578568E-7</v>
      </c>
      <c r="Q24" s="111"/>
    </row>
    <row r="25" spans="2:17">
      <c r="B25" s="52" t="s">
        <v>776</v>
      </c>
      <c r="C25" s="134">
        <v>2</v>
      </c>
      <c r="D25" s="124">
        <v>0</v>
      </c>
      <c r="E25" s="124">
        <v>0</v>
      </c>
      <c r="F25" s="134">
        <v>1.660947924</v>
      </c>
      <c r="G25" s="134">
        <v>1.343809</v>
      </c>
      <c r="H25" s="129">
        <f t="shared" si="3"/>
        <v>0.33905207599999998</v>
      </c>
      <c r="J25" s="313">
        <v>0.13287583391999999</v>
      </c>
      <c r="K25" s="129">
        <f t="shared" si="0"/>
        <v>0.20617624207999999</v>
      </c>
      <c r="M25" s="137">
        <f t="shared" si="4"/>
        <v>0.11493673287004984</v>
      </c>
      <c r="N25" s="134">
        <v>5.4313146854147618</v>
      </c>
      <c r="O25" s="140">
        <f t="shared" si="1"/>
        <v>0</v>
      </c>
      <c r="P25" s="95">
        <f t="shared" si="2"/>
        <v>0</v>
      </c>
      <c r="Q25" s="111"/>
    </row>
    <row r="26" spans="2:17">
      <c r="B26" s="52" t="s">
        <v>777</v>
      </c>
      <c r="C26" s="134">
        <v>3.6000000000000004E-2</v>
      </c>
      <c r="D26" s="124">
        <v>0</v>
      </c>
      <c r="E26" s="124">
        <v>0</v>
      </c>
      <c r="F26" s="134">
        <v>1.4146019999999999E-2</v>
      </c>
      <c r="G26" s="134">
        <v>9.1559999999999992E-3</v>
      </c>
      <c r="H26" s="129">
        <f t="shared" si="3"/>
        <v>2.1853980000000005E-2</v>
      </c>
      <c r="J26" s="313">
        <v>1.1316815999999998E-3</v>
      </c>
      <c r="K26" s="129">
        <f t="shared" si="0"/>
        <v>2.0722298400000005E-2</v>
      </c>
      <c r="M26" s="137">
        <f t="shared" si="4"/>
        <v>1.3563753856797418</v>
      </c>
      <c r="N26" s="134">
        <v>4.7751010976618317E-2</v>
      </c>
      <c r="O26" s="140">
        <f t="shared" si="1"/>
        <v>0</v>
      </c>
      <c r="P26" s="95">
        <f t="shared" si="2"/>
        <v>0</v>
      </c>
      <c r="Q26" s="111"/>
    </row>
    <row r="27" spans="2:17">
      <c r="B27" s="52" t="s">
        <v>778</v>
      </c>
      <c r="C27" s="134">
        <v>0.25</v>
      </c>
      <c r="D27" s="124">
        <v>0</v>
      </c>
      <c r="E27" s="124">
        <v>0</v>
      </c>
      <c r="F27" s="134">
        <v>0.21225341839999995</v>
      </c>
      <c r="G27" s="134">
        <v>0.15152299999999999</v>
      </c>
      <c r="H27" s="129">
        <f t="shared" si="3"/>
        <v>3.7746581600000051E-2</v>
      </c>
      <c r="J27" s="313">
        <v>1.6980273471999995E-2</v>
      </c>
      <c r="K27" s="129">
        <f t="shared" si="0"/>
        <v>2.0766308128000056E-2</v>
      </c>
      <c r="M27" s="137">
        <f t="shared" si="4"/>
        <v>9.0590122064585499E-2</v>
      </c>
      <c r="N27" s="134">
        <v>0.45363460427787405</v>
      </c>
      <c r="O27" s="140">
        <f t="shared" si="1"/>
        <v>0</v>
      </c>
      <c r="P27" s="95">
        <f t="shared" si="2"/>
        <v>0</v>
      </c>
      <c r="Q27" s="111"/>
    </row>
    <row r="28" spans="2:17">
      <c r="B28" s="52" t="s">
        <v>779</v>
      </c>
      <c r="C28" s="134">
        <v>9.5000000000000001E-2</v>
      </c>
      <c r="D28" s="124">
        <v>0</v>
      </c>
      <c r="E28" s="124">
        <v>0</v>
      </c>
      <c r="F28" s="134">
        <v>0.12863858</v>
      </c>
      <c r="G28" s="134">
        <v>8.5085999999999995E-2</v>
      </c>
      <c r="H28" s="129">
        <f t="shared" si="3"/>
        <v>-3.3638580000000001E-2</v>
      </c>
      <c r="J28" s="313">
        <v>1.02910864E-2</v>
      </c>
      <c r="K28" s="129">
        <f t="shared" si="0"/>
        <v>-4.3929666399999998E-2</v>
      </c>
      <c r="M28" s="137">
        <f t="shared" si="4"/>
        <v>-0.31620076214334014</v>
      </c>
      <c r="N28" s="134">
        <v>0.15709280232888131</v>
      </c>
      <c r="O28" s="140">
        <f t="shared" si="1"/>
        <v>2.9483990959801154E-5</v>
      </c>
      <c r="P28" s="95">
        <f t="shared" si="2"/>
        <v>2.9478955677936843E-4</v>
      </c>
      <c r="Q28" s="111"/>
    </row>
    <row r="29" spans="2:17">
      <c r="B29" s="52" t="s">
        <v>780</v>
      </c>
      <c r="C29" s="134">
        <v>0.15</v>
      </c>
      <c r="D29" s="124">
        <v>0</v>
      </c>
      <c r="E29" s="124">
        <v>0</v>
      </c>
      <c r="F29" s="134">
        <v>0.14236624980000001</v>
      </c>
      <c r="G29" s="134">
        <v>9.4671000000000005E-2</v>
      </c>
      <c r="H29" s="129">
        <f t="shared" si="3"/>
        <v>7.6337501999999835E-3</v>
      </c>
      <c r="J29" s="313">
        <v>1.7158447522459073E-2</v>
      </c>
      <c r="K29" s="129">
        <f t="shared" si="0"/>
        <v>-9.5246973224590893E-3</v>
      </c>
      <c r="M29" s="137">
        <f t="shared" si="4"/>
        <v>-5.9706725556144535E-2</v>
      </c>
      <c r="N29" s="134">
        <v>0.4378961864917566</v>
      </c>
      <c r="O29" s="140">
        <f t="shared" si="1"/>
        <v>8.2186624800445704E-5</v>
      </c>
      <c r="P29" s="95">
        <f t="shared" si="2"/>
        <v>2.9298652974325218E-5</v>
      </c>
      <c r="Q29" s="111"/>
    </row>
    <row r="30" spans="2:17">
      <c r="B30" s="52" t="s">
        <v>781</v>
      </c>
      <c r="C30" s="134">
        <v>20.758496633039751</v>
      </c>
      <c r="D30" s="124">
        <v>0</v>
      </c>
      <c r="E30" s="124">
        <v>0</v>
      </c>
      <c r="F30" s="134">
        <v>26.813872580000002</v>
      </c>
      <c r="G30" s="134">
        <v>26.032886000000001</v>
      </c>
      <c r="H30" s="129">
        <f t="shared" si="3"/>
        <v>-6.0553759469602504</v>
      </c>
      <c r="J30" s="313">
        <v>2.2450266954279008</v>
      </c>
      <c r="K30" s="129">
        <f t="shared" si="0"/>
        <v>-8.3004026423881516</v>
      </c>
      <c r="M30" s="137">
        <f t="shared" si="4"/>
        <v>-0.28564064191539912</v>
      </c>
      <c r="N30" s="134">
        <v>80.219156848656667</v>
      </c>
      <c r="O30" s="140">
        <f t="shared" si="1"/>
        <v>1.5055946932419248E-2</v>
      </c>
      <c r="P30" s="95">
        <f t="shared" si="2"/>
        <v>0.12284233871666971</v>
      </c>
      <c r="Q30" s="111"/>
    </row>
    <row r="31" spans="2:17">
      <c r="B31" s="52" t="s">
        <v>782</v>
      </c>
      <c r="C31" s="134">
        <v>3.88</v>
      </c>
      <c r="D31" s="124">
        <v>0</v>
      </c>
      <c r="E31" s="124">
        <v>0</v>
      </c>
      <c r="F31" s="134">
        <v>2.8680133700000003</v>
      </c>
      <c r="G31" s="134">
        <v>2.7844790000000001</v>
      </c>
      <c r="H31" s="129">
        <f t="shared" si="3"/>
        <v>1.0119866299999996</v>
      </c>
      <c r="J31" s="313">
        <v>0.22944106960000002</v>
      </c>
      <c r="K31" s="129">
        <f t="shared" si="0"/>
        <v>0.78254556039999956</v>
      </c>
      <c r="M31" s="137">
        <f t="shared" si="4"/>
        <v>0.25264150794129392</v>
      </c>
      <c r="N31" s="134">
        <v>5.9322496351361735</v>
      </c>
      <c r="O31" s="140">
        <f t="shared" si="1"/>
        <v>0</v>
      </c>
      <c r="P31" s="95">
        <f t="shared" si="2"/>
        <v>0</v>
      </c>
      <c r="Q31" s="111"/>
    </row>
    <row r="32" spans="2:17">
      <c r="B32" s="52" t="s">
        <v>783</v>
      </c>
      <c r="C32" s="134">
        <v>0.56751876452751093</v>
      </c>
      <c r="D32" s="124">
        <v>0</v>
      </c>
      <c r="E32" s="124">
        <v>0</v>
      </c>
      <c r="F32" s="134">
        <v>0.35351313920000005</v>
      </c>
      <c r="G32" s="134">
        <v>0.26813799999999999</v>
      </c>
      <c r="H32" s="129">
        <f t="shared" si="3"/>
        <v>0.21400562532751088</v>
      </c>
      <c r="J32" s="313">
        <v>2.8281051136000004E-2</v>
      </c>
      <c r="K32" s="129">
        <f t="shared" si="0"/>
        <v>0.18572457419151089</v>
      </c>
      <c r="M32" s="137">
        <f t="shared" si="4"/>
        <v>0.48645206997011398</v>
      </c>
      <c r="N32" s="134">
        <v>0.42191126917115979</v>
      </c>
      <c r="O32" s="140">
        <f t="shared" si="1"/>
        <v>0</v>
      </c>
      <c r="P32" s="95">
        <f t="shared" si="2"/>
        <v>0</v>
      </c>
      <c r="Q32" s="111"/>
    </row>
    <row r="33" spans="2:17">
      <c r="B33" s="52" t="s">
        <v>784</v>
      </c>
      <c r="C33" s="134">
        <v>1.4108718304869565</v>
      </c>
      <c r="D33" s="124">
        <v>0</v>
      </c>
      <c r="E33" s="124">
        <v>0</v>
      </c>
      <c r="F33" s="134">
        <v>1.3659695200000002</v>
      </c>
      <c r="G33" s="134">
        <v>1.326184</v>
      </c>
      <c r="H33" s="129">
        <f t="shared" si="3"/>
        <v>4.4902310486956365E-2</v>
      </c>
      <c r="J33" s="313">
        <v>0.12068086562168519</v>
      </c>
      <c r="K33" s="129">
        <f t="shared" si="0"/>
        <v>-7.5778555134728823E-2</v>
      </c>
      <c r="M33" s="137">
        <f t="shared" si="4"/>
        <v>-5.0972680508901129E-2</v>
      </c>
      <c r="N33" s="134">
        <v>2.6643247806383035</v>
      </c>
      <c r="O33" s="140">
        <f t="shared" si="1"/>
        <v>5.0005427735546671E-4</v>
      </c>
      <c r="P33" s="95">
        <f t="shared" si="2"/>
        <v>1.2992481033247014E-4</v>
      </c>
      <c r="Q33" s="111"/>
    </row>
    <row r="34" spans="2:17">
      <c r="B34" s="52" t="s">
        <v>785</v>
      </c>
      <c r="C34" s="134">
        <v>1.05</v>
      </c>
      <c r="D34" s="124">
        <v>0</v>
      </c>
      <c r="E34" s="124">
        <v>0</v>
      </c>
      <c r="F34" s="134">
        <v>0.98084946999999989</v>
      </c>
      <c r="G34" s="134">
        <v>0.78334899999999996</v>
      </c>
      <c r="H34" s="129">
        <f t="shared" si="3"/>
        <v>6.9150530000000154E-2</v>
      </c>
      <c r="J34" s="313">
        <v>0.13595526521909176</v>
      </c>
      <c r="K34" s="129">
        <f t="shared" si="0"/>
        <v>-6.680473521909161E-2</v>
      </c>
      <c r="M34" s="137">
        <f t="shared" si="4"/>
        <v>-5.9817739943577544E-2</v>
      </c>
      <c r="N34" s="134">
        <v>1.6018241830475026</v>
      </c>
      <c r="O34" s="140">
        <f t="shared" si="1"/>
        <v>3.0063866091897064E-4</v>
      </c>
      <c r="P34" s="95">
        <f t="shared" si="2"/>
        <v>1.0757338358260243E-4</v>
      </c>
      <c r="Q34" s="111"/>
    </row>
    <row r="35" spans="2:17">
      <c r="B35" s="52" t="s">
        <v>786</v>
      </c>
      <c r="C35" s="134">
        <v>0.44775000000000004</v>
      </c>
      <c r="D35" s="124">
        <v>0</v>
      </c>
      <c r="E35" s="124">
        <v>0</v>
      </c>
      <c r="F35" s="134">
        <v>0.40107891000000001</v>
      </c>
      <c r="G35" s="134">
        <v>0.38939699999999999</v>
      </c>
      <c r="H35" s="129">
        <f t="shared" si="3"/>
        <v>4.6671090000000026E-2</v>
      </c>
      <c r="J35" s="313">
        <v>3.2086312800000003E-2</v>
      </c>
      <c r="K35" s="129">
        <f t="shared" si="0"/>
        <v>1.4584777200000024E-2</v>
      </c>
      <c r="M35" s="137">
        <f t="shared" si="4"/>
        <v>3.3670240435562555E-2</v>
      </c>
      <c r="N35" s="134">
        <v>0.71994220824525579</v>
      </c>
      <c r="O35" s="140">
        <f t="shared" si="1"/>
        <v>0</v>
      </c>
      <c r="P35" s="95">
        <f t="shared" si="2"/>
        <v>0</v>
      </c>
      <c r="Q35" s="111"/>
    </row>
    <row r="36" spans="2:17">
      <c r="B36" s="52" t="s">
        <v>787</v>
      </c>
      <c r="C36" s="134">
        <v>0.10347999999999999</v>
      </c>
      <c r="D36" s="124">
        <v>0</v>
      </c>
      <c r="E36" s="124">
        <v>0</v>
      </c>
      <c r="F36" s="134">
        <v>0.10705717000000001</v>
      </c>
      <c r="G36" s="134">
        <v>0.103939</v>
      </c>
      <c r="H36" s="129">
        <f t="shared" si="3"/>
        <v>-3.5771700000000184E-3</v>
      </c>
      <c r="J36" s="313">
        <v>8.5645736E-3</v>
      </c>
      <c r="K36" s="129">
        <f t="shared" si="0"/>
        <v>-1.2141743600000018E-2</v>
      </c>
      <c r="M36" s="137">
        <f t="shared" si="4"/>
        <v>-0.10501263189737971</v>
      </c>
      <c r="N36" s="134">
        <v>0.27469116673696786</v>
      </c>
      <c r="O36" s="140">
        <f t="shared" si="1"/>
        <v>5.15554612098291E-5</v>
      </c>
      <c r="P36" s="95">
        <f t="shared" si="2"/>
        <v>5.6853572915683115E-5</v>
      </c>
      <c r="Q36" s="111"/>
    </row>
    <row r="37" spans="2:17">
      <c r="B37" s="143" t="s">
        <v>788</v>
      </c>
      <c r="C37" s="147">
        <v>6.984</v>
      </c>
      <c r="D37" s="144">
        <v>0</v>
      </c>
      <c r="E37" s="144">
        <v>0</v>
      </c>
      <c r="F37" s="147">
        <v>6.9197140699999995</v>
      </c>
      <c r="G37" s="147">
        <v>6.7181689999999996</v>
      </c>
      <c r="H37" s="145">
        <f t="shared" si="3"/>
        <v>6.4285930000000491E-2</v>
      </c>
      <c r="J37" s="314">
        <v>0.55357712559999994</v>
      </c>
      <c r="K37" s="145">
        <f t="shared" si="0"/>
        <v>-0.48929119559999945</v>
      </c>
      <c r="M37" s="146">
        <f t="shared" si="4"/>
        <v>-6.54719831990591E-2</v>
      </c>
      <c r="N37" s="147">
        <v>12.636018146921336</v>
      </c>
      <c r="O37" s="148">
        <f t="shared" si="1"/>
        <v>2.3715933466623073E-3</v>
      </c>
      <c r="P37" s="149">
        <f t="shared" si="2"/>
        <v>1.0166025992988626E-3</v>
      </c>
      <c r="Q37" s="111"/>
    </row>
    <row r="38" spans="2:17">
      <c r="B38" s="52" t="s">
        <v>789</v>
      </c>
      <c r="C38" s="134">
        <v>0.16</v>
      </c>
      <c r="D38" s="124">
        <v>0</v>
      </c>
      <c r="E38" s="124">
        <v>0</v>
      </c>
      <c r="F38" s="134">
        <v>0.14915551999999999</v>
      </c>
      <c r="G38" s="134">
        <v>9.2383999999999994E-2</v>
      </c>
      <c r="H38" s="129">
        <f>+C38+D38-E38-F38</f>
        <v>1.0844480000000017E-2</v>
      </c>
      <c r="J38" s="313">
        <v>1.19324416E-2</v>
      </c>
      <c r="K38" s="129">
        <f>+H38-J38</f>
        <v>-1.0879615999999821E-3</v>
      </c>
      <c r="M38" s="137">
        <f>+IF(ISERROR(K38/(F38+J38)),0,K38/(F38+J38))</f>
        <v>-6.753835539253494E-3</v>
      </c>
      <c r="N38" s="134">
        <v>7.8996152525663957E-2</v>
      </c>
      <c r="O38" s="140">
        <f t="shared" si="1"/>
        <v>1.482640714531033E-5</v>
      </c>
      <c r="P38" s="95">
        <f>(M38^2*O38)*100</f>
        <v>6.7629610177385579E-8</v>
      </c>
      <c r="Q38" s="111"/>
    </row>
    <row r="39" spans="2:17">
      <c r="B39" s="52" t="s">
        <v>790</v>
      </c>
      <c r="C39" s="134">
        <v>0.02</v>
      </c>
      <c r="D39" s="124">
        <v>0</v>
      </c>
      <c r="E39" s="124">
        <v>0</v>
      </c>
      <c r="F39" s="134">
        <v>1.7640336200000002E-2</v>
      </c>
      <c r="G39" s="134">
        <v>1.2781000000000001E-2</v>
      </c>
      <c r="H39" s="129">
        <f t="shared" ref="H39:H62" si="5">+C39+D39-E39-F39</f>
        <v>2.3596637999999982E-3</v>
      </c>
      <c r="J39" s="313">
        <v>1.4112268960000001E-3</v>
      </c>
      <c r="K39" s="129">
        <f t="shared" ref="K39:K62" si="6">+H39-J39</f>
        <v>9.4843690399999811E-4</v>
      </c>
      <c r="M39" s="137">
        <f>+IF(ISERROR(K39/(F39+J39)),0,K39/(F39+J39))</f>
        <v>4.9782629342320389E-2</v>
      </c>
      <c r="N39" s="134">
        <v>5.7451747291391977E-2</v>
      </c>
      <c r="O39" s="140">
        <f t="shared" si="1"/>
        <v>0</v>
      </c>
      <c r="P39" s="95">
        <f t="shared" ref="P39:P62" si="7">(M39^2*O39)*100</f>
        <v>0</v>
      </c>
      <c r="Q39" s="111"/>
    </row>
    <row r="40" spans="2:17">
      <c r="B40" s="52" t="s">
        <v>791</v>
      </c>
      <c r="C40" s="134">
        <v>16.975000000000001</v>
      </c>
      <c r="D40" s="124">
        <v>0</v>
      </c>
      <c r="E40" s="124">
        <v>0</v>
      </c>
      <c r="F40" s="134">
        <v>13.10549649</v>
      </c>
      <c r="G40" s="134">
        <v>12.723782999999999</v>
      </c>
      <c r="H40" s="129">
        <f t="shared" si="5"/>
        <v>3.8695035100000013</v>
      </c>
      <c r="J40" s="313">
        <v>1.0484397192000001</v>
      </c>
      <c r="K40" s="129">
        <f t="shared" si="6"/>
        <v>2.8210637908000011</v>
      </c>
      <c r="M40" s="137">
        <f t="shared" ref="M40:M62" si="8">+IF(ISERROR(K40/(F40+J40)),0,K40/(F40+J40))</f>
        <v>0.19931302141706142</v>
      </c>
      <c r="N40" s="134">
        <v>27.00177833296453</v>
      </c>
      <c r="O40" s="140">
        <f t="shared" si="1"/>
        <v>0</v>
      </c>
      <c r="P40" s="95">
        <f t="shared" si="7"/>
        <v>0</v>
      </c>
      <c r="Q40" s="111"/>
    </row>
    <row r="41" spans="2:17">
      <c r="B41" s="52" t="s">
        <v>792</v>
      </c>
      <c r="C41" s="134">
        <v>0.24875</v>
      </c>
      <c r="D41" s="124">
        <v>0</v>
      </c>
      <c r="E41" s="124">
        <v>0</v>
      </c>
      <c r="F41" s="134">
        <v>0.13890374</v>
      </c>
      <c r="G41" s="134">
        <v>0.13485800000000001</v>
      </c>
      <c r="H41" s="129">
        <f t="shared" si="5"/>
        <v>0.10984626</v>
      </c>
      <c r="J41" s="313">
        <v>1.11122992E-2</v>
      </c>
      <c r="K41" s="129">
        <f t="shared" si="6"/>
        <v>9.8733960800000006E-2</v>
      </c>
      <c r="M41" s="137">
        <f t="shared" si="8"/>
        <v>0.65815603002535483</v>
      </c>
      <c r="N41" s="134">
        <v>0.32496144561693585</v>
      </c>
      <c r="O41" s="140">
        <f t="shared" si="1"/>
        <v>0</v>
      </c>
      <c r="P41" s="95">
        <f t="shared" si="7"/>
        <v>0</v>
      </c>
      <c r="Q41" s="111"/>
    </row>
    <row r="42" spans="2:17">
      <c r="B42" s="52" t="s">
        <v>793</v>
      </c>
      <c r="C42" s="134">
        <v>0.34825</v>
      </c>
      <c r="D42" s="124">
        <v>0</v>
      </c>
      <c r="E42" s="124">
        <v>0</v>
      </c>
      <c r="F42" s="134">
        <v>0.26955923999999998</v>
      </c>
      <c r="G42" s="134">
        <v>0.261708</v>
      </c>
      <c r="H42" s="129">
        <f t="shared" si="5"/>
        <v>7.8690760000000026E-2</v>
      </c>
      <c r="J42" s="313">
        <v>2.1564739199999999E-2</v>
      </c>
      <c r="K42" s="129">
        <f t="shared" si="6"/>
        <v>5.7126020800000024E-2</v>
      </c>
      <c r="M42" s="137">
        <f t="shared" si="8"/>
        <v>0.19622574875824597</v>
      </c>
      <c r="N42" s="134">
        <v>0.45243250991971184</v>
      </c>
      <c r="O42" s="140">
        <f t="shared" si="1"/>
        <v>0</v>
      </c>
      <c r="P42" s="95">
        <f t="shared" si="7"/>
        <v>0</v>
      </c>
      <c r="Q42" s="111"/>
    </row>
    <row r="43" spans="2:17">
      <c r="B43" s="52" t="s">
        <v>794</v>
      </c>
      <c r="C43" s="134">
        <v>0.12934999999999999</v>
      </c>
      <c r="D43" s="124">
        <v>0</v>
      </c>
      <c r="E43" s="124">
        <v>0</v>
      </c>
      <c r="F43" s="134">
        <v>7.65599E-2</v>
      </c>
      <c r="G43" s="134">
        <v>7.4329999999999993E-2</v>
      </c>
      <c r="H43" s="129">
        <f t="shared" si="5"/>
        <v>5.2790099999999993E-2</v>
      </c>
      <c r="J43" s="313">
        <v>6.1247920000000004E-3</v>
      </c>
      <c r="K43" s="129">
        <f t="shared" si="6"/>
        <v>4.6665307999999989E-2</v>
      </c>
      <c r="M43" s="137">
        <f t="shared" si="8"/>
        <v>0.56437663213403499</v>
      </c>
      <c r="N43" s="134">
        <v>0.17594597607988793</v>
      </c>
      <c r="O43" s="140">
        <f t="shared" si="1"/>
        <v>0</v>
      </c>
      <c r="P43" s="95">
        <f t="shared" si="7"/>
        <v>0</v>
      </c>
      <c r="Q43" s="111"/>
    </row>
    <row r="44" spans="2:17">
      <c r="B44" s="52" t="s">
        <v>795</v>
      </c>
      <c r="C44" s="134">
        <v>2.3880000000000002E-2</v>
      </c>
      <c r="D44" s="124">
        <v>0</v>
      </c>
      <c r="E44" s="124">
        <v>0</v>
      </c>
      <c r="F44" s="134">
        <v>1.1976839999999999E-2</v>
      </c>
      <c r="G44" s="134">
        <v>1.1627999999999999E-2</v>
      </c>
      <c r="H44" s="129">
        <f t="shared" si="5"/>
        <v>1.1903160000000003E-2</v>
      </c>
      <c r="J44" s="313">
        <v>9.5814719999999997E-4</v>
      </c>
      <c r="K44" s="129">
        <f t="shared" si="6"/>
        <v>1.0945012800000002E-2</v>
      </c>
      <c r="M44" s="137">
        <f t="shared" si="8"/>
        <v>0.84615567304156303</v>
      </c>
      <c r="N44" s="134">
        <v>2.5135139439983988E-2</v>
      </c>
      <c r="O44" s="140">
        <f t="shared" si="1"/>
        <v>0</v>
      </c>
      <c r="P44" s="95">
        <f t="shared" si="7"/>
        <v>0</v>
      </c>
      <c r="Q44" s="111"/>
    </row>
    <row r="45" spans="2:17">
      <c r="B45" s="52" t="s">
        <v>796</v>
      </c>
      <c r="C45" s="134">
        <v>0.39749999999999996</v>
      </c>
      <c r="D45" s="124">
        <v>0</v>
      </c>
      <c r="E45" s="124">
        <v>0</v>
      </c>
      <c r="F45" s="134">
        <v>0.44332745000000001</v>
      </c>
      <c r="G45" s="134">
        <v>0.43041499999999999</v>
      </c>
      <c r="H45" s="129">
        <f t="shared" si="5"/>
        <v>-4.5827450000000047E-2</v>
      </c>
      <c r="J45" s="313">
        <v>3.5466195999999998E-2</v>
      </c>
      <c r="K45" s="129">
        <f t="shared" si="6"/>
        <v>-8.1293646000000053E-2</v>
      </c>
      <c r="M45" s="137">
        <f t="shared" si="8"/>
        <v>-0.16978848127821655</v>
      </c>
      <c r="N45" s="134">
        <v>0.88691134881086364</v>
      </c>
      <c r="O45" s="140">
        <f t="shared" si="1"/>
        <v>1.6646011658598417E-4</v>
      </c>
      <c r="P45" s="95">
        <f t="shared" si="7"/>
        <v>4.7987336102188157E-4</v>
      </c>
      <c r="Q45" s="111"/>
    </row>
    <row r="46" spans="2:17">
      <c r="B46" s="52" t="s">
        <v>797</v>
      </c>
      <c r="C46" s="134">
        <v>2.4685188829202249</v>
      </c>
      <c r="D46" s="124">
        <v>0</v>
      </c>
      <c r="E46" s="124">
        <v>0</v>
      </c>
      <c r="F46" s="134">
        <v>1.91435903</v>
      </c>
      <c r="G46" s="134">
        <v>1.8586009999999999</v>
      </c>
      <c r="H46" s="129">
        <f t="shared" si="5"/>
        <v>0.55415985292022496</v>
      </c>
      <c r="J46" s="313">
        <v>0.31668433209713848</v>
      </c>
      <c r="K46" s="129">
        <f t="shared" si="6"/>
        <v>0.23747552082308648</v>
      </c>
      <c r="M46" s="137">
        <f t="shared" si="8"/>
        <v>0.10644146360286964</v>
      </c>
      <c r="N46" s="134">
        <v>4.7103689370143123</v>
      </c>
      <c r="O46" s="140">
        <f t="shared" si="1"/>
        <v>0</v>
      </c>
      <c r="P46" s="95">
        <f t="shared" si="7"/>
        <v>0</v>
      </c>
      <c r="Q46" s="111"/>
    </row>
    <row r="47" spans="2:17">
      <c r="B47" s="52" t="s">
        <v>798</v>
      </c>
      <c r="C47" s="134">
        <v>0.52488946165714279</v>
      </c>
      <c r="D47" s="124">
        <v>0</v>
      </c>
      <c r="E47" s="124">
        <v>0</v>
      </c>
      <c r="F47" s="134">
        <v>0.47372069000000006</v>
      </c>
      <c r="G47" s="134">
        <v>0.45992300000000003</v>
      </c>
      <c r="H47" s="129">
        <f t="shared" si="5"/>
        <v>5.1168771657142731E-2</v>
      </c>
      <c r="J47" s="313">
        <v>5.1663774037791835E-2</v>
      </c>
      <c r="K47" s="129">
        <f t="shared" si="6"/>
        <v>-4.9500238064910385E-4</v>
      </c>
      <c r="M47" s="137">
        <f t="shared" si="8"/>
        <v>-9.421717133483744E-4</v>
      </c>
      <c r="N47" s="134">
        <v>0.57290046946103934</v>
      </c>
      <c r="O47" s="140">
        <f t="shared" si="1"/>
        <v>1.0752492801733959E-4</v>
      </c>
      <c r="P47" s="95">
        <f t="shared" si="7"/>
        <v>9.5448538564460011E-9</v>
      </c>
      <c r="Q47" s="111"/>
    </row>
    <row r="48" spans="2:17">
      <c r="B48" s="52" t="s">
        <v>799</v>
      </c>
      <c r="C48" s="134">
        <v>7.4999999999999997E-2</v>
      </c>
      <c r="D48" s="124">
        <v>0</v>
      </c>
      <c r="E48" s="124">
        <v>0</v>
      </c>
      <c r="F48" s="134">
        <v>7.1608380999999999E-2</v>
      </c>
      <c r="G48" s="134">
        <v>5.3478999999999999E-2</v>
      </c>
      <c r="H48" s="129">
        <f t="shared" si="5"/>
        <v>3.3916189999999985E-3</v>
      </c>
      <c r="J48" s="313">
        <v>5.7286704799999998E-3</v>
      </c>
      <c r="K48" s="129">
        <f t="shared" si="6"/>
        <v>-2.3370514800000013E-3</v>
      </c>
      <c r="M48" s="137">
        <f t="shared" si="8"/>
        <v>-3.0219040360032111E-2</v>
      </c>
      <c r="N48" s="134">
        <v>5.3861013085679976E-2</v>
      </c>
      <c r="O48" s="140">
        <f t="shared" si="1"/>
        <v>1.0108913962711589E-5</v>
      </c>
      <c r="P48" s="95">
        <f t="shared" si="7"/>
        <v>9.231363188017309E-7</v>
      </c>
      <c r="Q48" s="111"/>
    </row>
    <row r="49" spans="2:17">
      <c r="B49" s="52" t="s">
        <v>800</v>
      </c>
      <c r="C49" s="134">
        <v>0.17909999999999998</v>
      </c>
      <c r="D49" s="124">
        <v>0</v>
      </c>
      <c r="E49" s="124">
        <v>0</v>
      </c>
      <c r="F49" s="134">
        <v>0.15905363</v>
      </c>
      <c r="G49" s="134">
        <v>0.154421</v>
      </c>
      <c r="H49" s="129">
        <f t="shared" si="5"/>
        <v>2.004636999999998E-2</v>
      </c>
      <c r="J49" s="313">
        <v>1.9894655932383268E-2</v>
      </c>
      <c r="K49" s="129">
        <f t="shared" si="6"/>
        <v>1.5171406761671155E-4</v>
      </c>
      <c r="M49" s="137">
        <f t="shared" si="8"/>
        <v>8.4780956032201203E-4</v>
      </c>
      <c r="N49" s="134">
        <v>0.29623557197123984</v>
      </c>
      <c r="O49" s="140">
        <f t="shared" si="1"/>
        <v>0</v>
      </c>
      <c r="P49" s="95">
        <f t="shared" si="7"/>
        <v>0</v>
      </c>
      <c r="Q49" s="111"/>
    </row>
    <row r="50" spans="2:17">
      <c r="B50" s="52" t="s">
        <v>801</v>
      </c>
      <c r="C50" s="134">
        <v>4.9750000000000003E-2</v>
      </c>
      <c r="D50" s="124">
        <v>0</v>
      </c>
      <c r="E50" s="124">
        <v>0</v>
      </c>
      <c r="F50" s="134">
        <v>3.3579029999999996E-2</v>
      </c>
      <c r="G50" s="134">
        <v>3.2600999999999998E-2</v>
      </c>
      <c r="H50" s="129">
        <f t="shared" si="5"/>
        <v>1.6170970000000007E-2</v>
      </c>
      <c r="J50" s="313">
        <v>2.6863223999999998E-3</v>
      </c>
      <c r="K50" s="129">
        <f t="shared" si="6"/>
        <v>1.3484647600000007E-2</v>
      </c>
      <c r="M50" s="137">
        <f t="shared" si="8"/>
        <v>0.37183280204385966</v>
      </c>
      <c r="N50" s="134">
        <v>0.11508185823275954</v>
      </c>
      <c r="O50" s="140">
        <f t="shared" si="1"/>
        <v>0</v>
      </c>
      <c r="P50" s="95">
        <f t="shared" si="7"/>
        <v>0</v>
      </c>
      <c r="Q50" s="111"/>
    </row>
    <row r="51" spans="2:17">
      <c r="B51" s="52" t="s">
        <v>802</v>
      </c>
      <c r="C51" s="134">
        <v>1.46</v>
      </c>
      <c r="D51" s="124">
        <v>0</v>
      </c>
      <c r="E51" s="124">
        <v>0</v>
      </c>
      <c r="F51" s="134">
        <v>1.5210491000000002</v>
      </c>
      <c r="G51" s="134">
        <v>1.23597</v>
      </c>
      <c r="H51" s="129">
        <f t="shared" si="5"/>
        <v>-6.1049100000000189E-2</v>
      </c>
      <c r="J51" s="313">
        <v>0.12168392800000001</v>
      </c>
      <c r="K51" s="129">
        <f t="shared" si="6"/>
        <v>-0.18273302800000019</v>
      </c>
      <c r="M51" s="137">
        <f t="shared" si="8"/>
        <v>-0.11123720341976358</v>
      </c>
      <c r="N51" s="134">
        <v>2.0199663543629747</v>
      </c>
      <c r="O51" s="140">
        <f t="shared" si="1"/>
        <v>3.7911774981552428E-4</v>
      </c>
      <c r="P51" s="95">
        <f t="shared" si="7"/>
        <v>4.6910951486509001E-4</v>
      </c>
      <c r="Q51" s="111"/>
    </row>
    <row r="52" spans="2:17">
      <c r="B52" s="52" t="s">
        <v>803</v>
      </c>
      <c r="C52" s="134">
        <v>0.15</v>
      </c>
      <c r="D52" s="124">
        <v>0</v>
      </c>
      <c r="E52" s="124">
        <v>0</v>
      </c>
      <c r="F52" s="134">
        <v>0.11855325750000001</v>
      </c>
      <c r="G52" s="134">
        <v>8.9224999999999999E-2</v>
      </c>
      <c r="H52" s="129">
        <f t="shared" si="5"/>
        <v>3.1446742499999986E-2</v>
      </c>
      <c r="J52" s="313">
        <v>9.4842606000000006E-3</v>
      </c>
      <c r="K52" s="129">
        <f t="shared" si="6"/>
        <v>2.1962481899999983E-2</v>
      </c>
      <c r="M52" s="137">
        <f t="shared" si="8"/>
        <v>0.17153161218610019</v>
      </c>
      <c r="N52" s="134">
        <v>0.14362936822847994</v>
      </c>
      <c r="O52" s="140">
        <f t="shared" si="1"/>
        <v>0</v>
      </c>
      <c r="P52" s="95">
        <f t="shared" si="7"/>
        <v>0</v>
      </c>
      <c r="Q52" s="111"/>
    </row>
    <row r="53" spans="2:17">
      <c r="B53" s="52" t="s">
        <v>804</v>
      </c>
      <c r="C53" s="134">
        <v>0.31113065788048783</v>
      </c>
      <c r="D53" s="124">
        <v>0</v>
      </c>
      <c r="E53" s="124">
        <v>0</v>
      </c>
      <c r="F53" s="134">
        <v>0.32612011409999997</v>
      </c>
      <c r="G53" s="134">
        <v>0.24544299999999999</v>
      </c>
      <c r="H53" s="129">
        <f t="shared" si="5"/>
        <v>-1.4989456219512143E-2</v>
      </c>
      <c r="J53" s="313">
        <v>3.2285583166047654E-2</v>
      </c>
      <c r="K53" s="129">
        <f t="shared" si="6"/>
        <v>-4.7275039385559797E-2</v>
      </c>
      <c r="M53" s="137">
        <f t="shared" si="8"/>
        <v>-0.13190370506433977</v>
      </c>
      <c r="N53" s="134">
        <v>0.35368731926263181</v>
      </c>
      <c r="O53" s="140">
        <f t="shared" si="1"/>
        <v>6.6381868355139435E-5</v>
      </c>
      <c r="P53" s="95">
        <f t="shared" si="7"/>
        <v>1.1549507389961138E-4</v>
      </c>
      <c r="Q53" s="111"/>
    </row>
    <row r="54" spans="2:17">
      <c r="B54" s="52" t="s">
        <v>805</v>
      </c>
      <c r="C54" s="134">
        <v>0.15</v>
      </c>
      <c r="D54" s="124">
        <v>0</v>
      </c>
      <c r="E54" s="124">
        <v>0</v>
      </c>
      <c r="F54" s="134">
        <v>0.17807431000000001</v>
      </c>
      <c r="G54" s="134">
        <v>0.116577</v>
      </c>
      <c r="H54" s="129">
        <f t="shared" si="5"/>
        <v>-2.8074310000000019E-2</v>
      </c>
      <c r="J54" s="313">
        <v>1.4245944800000002E-2</v>
      </c>
      <c r="K54" s="129">
        <f t="shared" si="6"/>
        <v>-4.2320254800000019E-2</v>
      </c>
      <c r="M54" s="137">
        <f t="shared" si="8"/>
        <v>-0.2200509501404842</v>
      </c>
      <c r="N54" s="134">
        <v>0.11131276037707197</v>
      </c>
      <c r="O54" s="140">
        <f t="shared" si="1"/>
        <v>2.0891755522937287E-5</v>
      </c>
      <c r="P54" s="95">
        <f t="shared" si="7"/>
        <v>1.0116293742101205E-4</v>
      </c>
      <c r="Q54" s="111"/>
    </row>
    <row r="55" spans="2:17">
      <c r="B55" s="52" t="s">
        <v>806</v>
      </c>
      <c r="C55" s="134">
        <v>0.44775000000000004</v>
      </c>
      <c r="D55" s="124">
        <v>0</v>
      </c>
      <c r="E55" s="124">
        <v>0</v>
      </c>
      <c r="F55" s="134">
        <v>0.43029486000000006</v>
      </c>
      <c r="G55" s="134">
        <v>0.41776200000000002</v>
      </c>
      <c r="H55" s="129">
        <f t="shared" si="5"/>
        <v>1.745513999999998E-2</v>
      </c>
      <c r="J55" s="313">
        <v>7.6705088298994625E-2</v>
      </c>
      <c r="K55" s="129">
        <f t="shared" si="6"/>
        <v>-5.9249948298994645E-2</v>
      </c>
      <c r="M55" s="137">
        <f t="shared" si="8"/>
        <v>-0.11686381526818813</v>
      </c>
      <c r="N55" s="134">
        <v>0.77200785422807972</v>
      </c>
      <c r="O55" s="140">
        <f t="shared" si="1"/>
        <v>1.4489443346553279E-4</v>
      </c>
      <c r="P55" s="95">
        <f t="shared" si="7"/>
        <v>1.9788452031249494E-4</v>
      </c>
      <c r="Q55" s="111"/>
    </row>
    <row r="56" spans="2:17">
      <c r="B56" s="52" t="s">
        <v>807</v>
      </c>
      <c r="C56" s="134">
        <v>0.19900000000000001</v>
      </c>
      <c r="D56" s="124">
        <v>0</v>
      </c>
      <c r="E56" s="124">
        <v>0</v>
      </c>
      <c r="F56" s="134">
        <v>0.16789412000000001</v>
      </c>
      <c r="G56" s="134">
        <v>0.16300400000000001</v>
      </c>
      <c r="H56" s="129">
        <f t="shared" si="5"/>
        <v>3.1105880000000002E-2</v>
      </c>
      <c r="J56" s="313">
        <v>3.4839796016698454E-2</v>
      </c>
      <c r="K56" s="129">
        <f t="shared" si="6"/>
        <v>-3.733916016698452E-3</v>
      </c>
      <c r="M56" s="137">
        <f t="shared" si="8"/>
        <v>-1.8417816269039575E-2</v>
      </c>
      <c r="N56" s="134">
        <v>0.29623557197123984</v>
      </c>
      <c r="O56" s="140">
        <f t="shared" si="1"/>
        <v>5.5599026794913735E-5</v>
      </c>
      <c r="P56" s="95">
        <f t="shared" si="7"/>
        <v>1.8860077033583658E-6</v>
      </c>
      <c r="Q56" s="111"/>
    </row>
    <row r="57" spans="2:17">
      <c r="B57" s="52" t="s">
        <v>808</v>
      </c>
      <c r="C57" s="134">
        <v>0.1</v>
      </c>
      <c r="D57" s="124">
        <v>0</v>
      </c>
      <c r="E57" s="124">
        <v>0</v>
      </c>
      <c r="F57" s="134">
        <v>9.4187920000000008E-2</v>
      </c>
      <c r="G57" s="134">
        <v>5.7464000000000001E-2</v>
      </c>
      <c r="H57" s="129">
        <f t="shared" si="5"/>
        <v>5.8120799999999972E-3</v>
      </c>
      <c r="J57" s="313">
        <v>7.5350336000000011E-3</v>
      </c>
      <c r="K57" s="129">
        <f t="shared" si="6"/>
        <v>-1.7229536000000038E-3</v>
      </c>
      <c r="M57" s="137">
        <f t="shared" si="8"/>
        <v>-1.6937707164649252E-2</v>
      </c>
      <c r="N57" s="134">
        <v>0.10054055775993595</v>
      </c>
      <c r="O57" s="140">
        <f t="shared" si="1"/>
        <v>1.8869972730394966E-5</v>
      </c>
      <c r="P57" s="95">
        <f t="shared" si="7"/>
        <v>5.4135295625275616E-7</v>
      </c>
      <c r="Q57" s="111"/>
    </row>
    <row r="58" spans="2:17">
      <c r="B58" s="52" t="s">
        <v>809</v>
      </c>
      <c r="C58" s="134">
        <v>0.1</v>
      </c>
      <c r="D58" s="124">
        <v>0</v>
      </c>
      <c r="E58" s="124">
        <v>0</v>
      </c>
      <c r="F58" s="134">
        <v>9.8754422400000014E-2</v>
      </c>
      <c r="G58" s="134">
        <v>6.6582000000000002E-2</v>
      </c>
      <c r="H58" s="129">
        <f t="shared" si="5"/>
        <v>1.2455775999999918E-3</v>
      </c>
      <c r="J58" s="313">
        <v>7.9003537920000009E-3</v>
      </c>
      <c r="K58" s="129">
        <f t="shared" si="6"/>
        <v>-6.654776192000009E-3</v>
      </c>
      <c r="M58" s="137">
        <f t="shared" si="8"/>
        <v>-6.2395482224069133E-2</v>
      </c>
      <c r="N58" s="134">
        <v>0.15440157084561595</v>
      </c>
      <c r="O58" s="140">
        <f t="shared" si="1"/>
        <v>2.8978886693106559E-5</v>
      </c>
      <c r="P58" s="95">
        <f t="shared" si="7"/>
        <v>1.1282049161104103E-5</v>
      </c>
      <c r="Q58" s="111"/>
    </row>
    <row r="59" spans="2:17">
      <c r="B59" s="52" t="s">
        <v>810</v>
      </c>
      <c r="C59" s="134">
        <v>5.0435704788732397E-2</v>
      </c>
      <c r="D59" s="124">
        <v>0</v>
      </c>
      <c r="E59" s="124">
        <v>0</v>
      </c>
      <c r="F59" s="134">
        <v>6.078774E-2</v>
      </c>
      <c r="G59" s="134">
        <v>3.7657999999999997E-2</v>
      </c>
      <c r="H59" s="129">
        <f t="shared" si="5"/>
        <v>-1.0352035211267603E-2</v>
      </c>
      <c r="J59" s="313">
        <v>4.8630191999999997E-3</v>
      </c>
      <c r="K59" s="129">
        <f t="shared" si="6"/>
        <v>-1.5215054411267602E-2</v>
      </c>
      <c r="M59" s="137">
        <f t="shared" si="8"/>
        <v>-0.23175747846138542</v>
      </c>
      <c r="N59" s="134">
        <v>0.10413129196564797</v>
      </c>
      <c r="O59" s="140">
        <f t="shared" si="1"/>
        <v>1.9543900327909074E-5</v>
      </c>
      <c r="P59" s="95">
        <f t="shared" si="7"/>
        <v>1.0497327657720185E-4</v>
      </c>
      <c r="Q59" s="111"/>
    </row>
    <row r="60" spans="2:17">
      <c r="B60" s="52" t="s">
        <v>811</v>
      </c>
      <c r="C60" s="134">
        <v>0.04</v>
      </c>
      <c r="D60" s="124">
        <v>0</v>
      </c>
      <c r="E60" s="124">
        <v>0</v>
      </c>
      <c r="F60" s="134">
        <v>2.6999596000000001E-2</v>
      </c>
      <c r="G60" s="134">
        <v>1.8460000000000001E-2</v>
      </c>
      <c r="H60" s="129">
        <f t="shared" si="5"/>
        <v>1.3000404E-2</v>
      </c>
      <c r="J60" s="313">
        <v>2.1599676799999999E-3</v>
      </c>
      <c r="K60" s="129">
        <f t="shared" si="6"/>
        <v>1.0840436320000001E-2</v>
      </c>
      <c r="M60" s="137">
        <f t="shared" si="8"/>
        <v>0.37176263811640137</v>
      </c>
      <c r="N60" s="134">
        <v>6.8223949908527967E-2</v>
      </c>
      <c r="O60" s="140">
        <f t="shared" si="1"/>
        <v>0</v>
      </c>
      <c r="P60" s="95">
        <f t="shared" si="7"/>
        <v>0</v>
      </c>
      <c r="Q60" s="111"/>
    </row>
    <row r="61" spans="2:17">
      <c r="B61" s="52" t="s">
        <v>812</v>
      </c>
      <c r="C61" s="134">
        <v>0.13176806986478873</v>
      </c>
      <c r="D61" s="124">
        <v>0</v>
      </c>
      <c r="E61" s="124">
        <v>0</v>
      </c>
      <c r="F61" s="134">
        <v>0.16819393240000002</v>
      </c>
      <c r="G61" s="134">
        <v>0.121862</v>
      </c>
      <c r="H61" s="129">
        <f t="shared" si="5"/>
        <v>-3.6425862535211295E-2</v>
      </c>
      <c r="J61" s="313">
        <v>1.3455514592000003E-2</v>
      </c>
      <c r="K61" s="129">
        <f t="shared" si="6"/>
        <v>-4.9881377127211302E-2</v>
      </c>
      <c r="M61" s="137">
        <f t="shared" si="8"/>
        <v>-0.27460241665039647</v>
      </c>
      <c r="N61" s="134">
        <v>0.24237455888555989</v>
      </c>
      <c r="O61" s="140">
        <f t="shared" si="1"/>
        <v>4.5490112832202152E-5</v>
      </c>
      <c r="P61" s="95">
        <f t="shared" si="7"/>
        <v>3.430249612383535E-4</v>
      </c>
      <c r="Q61" s="111"/>
    </row>
    <row r="62" spans="2:17">
      <c r="B62" s="52" t="s">
        <v>813</v>
      </c>
      <c r="C62" s="134">
        <v>0.05</v>
      </c>
      <c r="D62" s="124">
        <v>0</v>
      </c>
      <c r="E62" s="124">
        <v>0</v>
      </c>
      <c r="F62" s="134">
        <v>2.2302075000000001E-2</v>
      </c>
      <c r="G62" s="134">
        <v>1.4435E-2</v>
      </c>
      <c r="H62" s="129">
        <f t="shared" si="5"/>
        <v>2.7697925000000002E-2</v>
      </c>
      <c r="J62" s="313">
        <v>1.7841660000000002E-3</v>
      </c>
      <c r="K62" s="129">
        <f t="shared" si="6"/>
        <v>2.5913759000000001E-2</v>
      </c>
      <c r="M62" s="137">
        <f t="shared" si="8"/>
        <v>1.0758739398148511</v>
      </c>
      <c r="N62" s="134">
        <v>4.8474911777111981E-2</v>
      </c>
      <c r="O62" s="140">
        <f t="shared" si="1"/>
        <v>0</v>
      </c>
      <c r="P62" s="95">
        <f t="shared" si="7"/>
        <v>0</v>
      </c>
      <c r="Q62" s="111"/>
    </row>
    <row r="63" spans="2:17">
      <c r="B63" s="52" t="s">
        <v>814</v>
      </c>
      <c r="C63" s="134">
        <v>0.45</v>
      </c>
      <c r="D63" s="124">
        <v>0</v>
      </c>
      <c r="E63" s="124">
        <v>0</v>
      </c>
      <c r="F63" s="134">
        <v>0.48893726999999998</v>
      </c>
      <c r="G63" s="134">
        <v>0.37760899999999997</v>
      </c>
      <c r="H63" s="129">
        <f>+C63+D63-E63-F63</f>
        <v>-3.8937269999999968E-2</v>
      </c>
      <c r="J63" s="313">
        <v>3.9114981600000001E-2</v>
      </c>
      <c r="K63" s="129">
        <f>+H63-J63</f>
        <v>-7.8052251599999969E-2</v>
      </c>
      <c r="M63" s="137">
        <f>+IF(ISERROR(K63/(F63+J63)),0,K63/(F63+J63))</f>
        <v>-0.14781160645277319</v>
      </c>
      <c r="N63" s="134">
        <v>0.95693066582224773</v>
      </c>
      <c r="O63" s="140">
        <f t="shared" si="1"/>
        <v>1.7960170473750928E-4</v>
      </c>
      <c r="P63" s="95">
        <f>(M63^2*O63)*100</f>
        <v>3.9239867175531405E-4</v>
      </c>
      <c r="Q63" s="111"/>
    </row>
    <row r="64" spans="2:17">
      <c r="B64" s="52" t="s">
        <v>815</v>
      </c>
      <c r="C64" s="134">
        <v>1.5</v>
      </c>
      <c r="D64" s="124">
        <v>0</v>
      </c>
      <c r="E64" s="124">
        <v>0</v>
      </c>
      <c r="F64" s="134">
        <v>1.19766876</v>
      </c>
      <c r="G64" s="134">
        <v>0.92589200000000005</v>
      </c>
      <c r="H64" s="129">
        <f t="shared" ref="H64:H87" si="9">+C64+D64-E64-F64</f>
        <v>0.30233124</v>
      </c>
      <c r="J64" s="313">
        <v>0.1601264790901987</v>
      </c>
      <c r="K64" s="129">
        <f t="shared" ref="K64:K87" si="10">+H64-J64</f>
        <v>0.1422047609098013</v>
      </c>
      <c r="M64" s="137">
        <f>+IF(ISERROR(K64/(F64+J64)),0,K64/(F64+J64))</f>
        <v>0.10473211042121987</v>
      </c>
      <c r="N64" s="134">
        <v>1.6032628228504073</v>
      </c>
      <c r="O64" s="140">
        <f t="shared" si="1"/>
        <v>0</v>
      </c>
      <c r="P64" s="95">
        <f t="shared" ref="P64:P87" si="11">(M64^2*O64)*100</f>
        <v>0</v>
      </c>
      <c r="Q64" s="111"/>
    </row>
    <row r="65" spans="2:17">
      <c r="B65" s="52" t="s">
        <v>816</v>
      </c>
      <c r="C65" s="134">
        <v>5.7710000000000004E-2</v>
      </c>
      <c r="D65" s="124">
        <v>0</v>
      </c>
      <c r="E65" s="124">
        <v>0</v>
      </c>
      <c r="F65" s="134">
        <v>5.1672010000000004E-2</v>
      </c>
      <c r="G65" s="134">
        <v>5.0167000000000003E-2</v>
      </c>
      <c r="H65" s="129">
        <f t="shared" si="9"/>
        <v>6.03799E-3</v>
      </c>
      <c r="J65" s="313">
        <v>4.1337608000000005E-3</v>
      </c>
      <c r="K65" s="129">
        <f t="shared" si="10"/>
        <v>1.9042291999999995E-3</v>
      </c>
      <c r="M65" s="137">
        <f t="shared" ref="M65:M87" si="12">+IF(ISERROR(K65/(F65+J65)),0,K65/(F65+J65))</f>
        <v>3.4122442405185797E-2</v>
      </c>
      <c r="N65" s="134">
        <v>4.6679544674255981E-2</v>
      </c>
      <c r="O65" s="140">
        <f t="shared" si="1"/>
        <v>0</v>
      </c>
      <c r="P65" s="95">
        <f t="shared" si="11"/>
        <v>0</v>
      </c>
      <c r="Q65" s="111"/>
    </row>
    <row r="66" spans="2:17">
      <c r="B66" s="52" t="s">
        <v>817</v>
      </c>
      <c r="C66" s="134">
        <v>0.32594125180845068</v>
      </c>
      <c r="D66" s="124">
        <v>0</v>
      </c>
      <c r="E66" s="124">
        <v>0</v>
      </c>
      <c r="F66" s="134">
        <v>0.29691159039999998</v>
      </c>
      <c r="G66" s="134">
        <v>0.22520599999999999</v>
      </c>
      <c r="H66" s="129">
        <f t="shared" si="9"/>
        <v>2.9029661408450702E-2</v>
      </c>
      <c r="J66" s="313">
        <v>3.0399704021795766E-2</v>
      </c>
      <c r="K66" s="129">
        <f t="shared" si="10"/>
        <v>-1.3700426133450641E-3</v>
      </c>
      <c r="M66" s="137">
        <f t="shared" si="12"/>
        <v>-4.1857480529820445E-3</v>
      </c>
      <c r="N66" s="134">
        <v>0.5278379282396638</v>
      </c>
      <c r="O66" s="140">
        <f t="shared" si="1"/>
        <v>9.9067356834573586E-5</v>
      </c>
      <c r="P66" s="95">
        <f t="shared" si="11"/>
        <v>1.7357083140698018E-7</v>
      </c>
      <c r="Q66" s="111"/>
    </row>
    <row r="67" spans="2:17">
      <c r="B67" s="52" t="s">
        <v>818</v>
      </c>
      <c r="C67" s="134">
        <v>2.4E-2</v>
      </c>
      <c r="D67" s="124">
        <v>0</v>
      </c>
      <c r="E67" s="124">
        <v>0</v>
      </c>
      <c r="F67" s="134">
        <v>4.1359890000000003E-2</v>
      </c>
      <c r="G67" s="134">
        <v>2.6563E-2</v>
      </c>
      <c r="H67" s="129">
        <f t="shared" si="9"/>
        <v>-1.7359890000000003E-2</v>
      </c>
      <c r="J67" s="313">
        <v>3.3087912000000002E-3</v>
      </c>
      <c r="K67" s="129">
        <f t="shared" si="10"/>
        <v>-2.0668681200000004E-2</v>
      </c>
      <c r="M67" s="137">
        <f t="shared" si="12"/>
        <v>-0.46271079970903645</v>
      </c>
      <c r="N67" s="134">
        <v>6.6428582805671973E-2</v>
      </c>
      <c r="O67" s="140">
        <f t="shared" si="1"/>
        <v>1.2467660554010961E-5</v>
      </c>
      <c r="P67" s="95">
        <f t="shared" si="11"/>
        <v>2.6693421351766858E-4</v>
      </c>
      <c r="Q67" s="111"/>
    </row>
    <row r="68" spans="2:17">
      <c r="B68" s="52" t="s">
        <v>819</v>
      </c>
      <c r="C68" s="134">
        <v>0.10405649553301174</v>
      </c>
      <c r="D68" s="124">
        <v>0</v>
      </c>
      <c r="E68" s="124">
        <v>0</v>
      </c>
      <c r="F68" s="134">
        <v>0.19806328000000001</v>
      </c>
      <c r="G68" s="134">
        <v>0.14957599999999999</v>
      </c>
      <c r="H68" s="129">
        <f t="shared" si="9"/>
        <v>-9.4006784466988264E-2</v>
      </c>
      <c r="J68" s="313">
        <v>1.5845062400000002E-2</v>
      </c>
      <c r="K68" s="129">
        <f t="shared" si="10"/>
        <v>-0.10985184686698826</v>
      </c>
      <c r="M68" s="137">
        <f t="shared" si="12"/>
        <v>-0.51354634248705322</v>
      </c>
      <c r="N68" s="134">
        <v>0.23339772337127992</v>
      </c>
      <c r="O68" s="140">
        <f t="shared" si="1"/>
        <v>4.3805293838416894E-5</v>
      </c>
      <c r="P68" s="95">
        <f t="shared" si="11"/>
        <v>1.1552763392813953E-3</v>
      </c>
      <c r="Q68" s="111"/>
    </row>
    <row r="69" spans="2:17">
      <c r="B69" s="52" t="s">
        <v>820</v>
      </c>
      <c r="C69" s="134">
        <v>0.01</v>
      </c>
      <c r="D69" s="124">
        <v>0</v>
      </c>
      <c r="E69" s="124">
        <v>0</v>
      </c>
      <c r="F69" s="134">
        <v>3.55543E-3</v>
      </c>
      <c r="G69" s="134">
        <v>2.4810000000000001E-3</v>
      </c>
      <c r="H69" s="129">
        <f t="shared" si="9"/>
        <v>6.4445700000000002E-3</v>
      </c>
      <c r="J69" s="313">
        <v>2.844344E-4</v>
      </c>
      <c r="K69" s="129">
        <f t="shared" si="10"/>
        <v>6.1601355999999999E-3</v>
      </c>
      <c r="M69" s="137">
        <f t="shared" si="12"/>
        <v>1.6042586295495225</v>
      </c>
      <c r="N69" s="134">
        <v>1.9749038131415989E-2</v>
      </c>
      <c r="O69" s="140">
        <f t="shared" si="1"/>
        <v>0</v>
      </c>
      <c r="P69" s="95">
        <f t="shared" si="11"/>
        <v>0</v>
      </c>
      <c r="Q69" s="111"/>
    </row>
    <row r="70" spans="2:17">
      <c r="B70" s="52" t="s">
        <v>821</v>
      </c>
      <c r="C70" s="134">
        <v>0.38</v>
      </c>
      <c r="D70" s="124">
        <v>0</v>
      </c>
      <c r="E70" s="124">
        <v>0</v>
      </c>
      <c r="F70" s="134">
        <v>0.27625316879999995</v>
      </c>
      <c r="G70" s="134">
        <v>0.197211</v>
      </c>
      <c r="H70" s="129">
        <f t="shared" si="9"/>
        <v>0.10374683120000006</v>
      </c>
      <c r="J70" s="313">
        <v>2.2100253503999995E-2</v>
      </c>
      <c r="K70" s="129">
        <f t="shared" si="10"/>
        <v>8.1646577696000061E-2</v>
      </c>
      <c r="M70" s="137">
        <f t="shared" si="12"/>
        <v>0.27365725207873859</v>
      </c>
      <c r="N70" s="134">
        <v>0.39857149683403187</v>
      </c>
      <c r="O70" s="140">
        <f t="shared" si="1"/>
        <v>0</v>
      </c>
      <c r="P70" s="95">
        <f t="shared" si="11"/>
        <v>0</v>
      </c>
      <c r="Q70" s="111"/>
    </row>
    <row r="71" spans="2:17">
      <c r="B71" s="52" t="s">
        <v>822</v>
      </c>
      <c r="C71" s="134">
        <v>0.2515305764774648</v>
      </c>
      <c r="D71" s="124">
        <v>0</v>
      </c>
      <c r="E71" s="124">
        <v>0</v>
      </c>
      <c r="F71" s="134">
        <v>0.13401353690000001</v>
      </c>
      <c r="G71" s="134">
        <v>0.102449</v>
      </c>
      <c r="H71" s="129">
        <f t="shared" si="9"/>
        <v>0.11751703957746479</v>
      </c>
      <c r="J71" s="313">
        <v>1.0721082952000001E-2</v>
      </c>
      <c r="K71" s="129">
        <f t="shared" si="10"/>
        <v>0.10679595662546479</v>
      </c>
      <c r="M71" s="137">
        <f t="shared" si="12"/>
        <v>0.73787430218609884</v>
      </c>
      <c r="N71" s="134">
        <v>0.21544405234271991</v>
      </c>
      <c r="O71" s="140">
        <f t="shared" si="1"/>
        <v>0</v>
      </c>
      <c r="P71" s="95">
        <f t="shared" si="11"/>
        <v>0</v>
      </c>
      <c r="Q71" s="111"/>
    </row>
    <row r="72" spans="2:17">
      <c r="B72" s="52" t="s">
        <v>823</v>
      </c>
      <c r="C72" s="134">
        <v>0.19500000000000001</v>
      </c>
      <c r="D72" s="124">
        <v>0</v>
      </c>
      <c r="E72" s="124">
        <v>0</v>
      </c>
      <c r="F72" s="134">
        <v>4.9880016000000006E-2</v>
      </c>
      <c r="G72" s="134">
        <v>3.5872000000000001E-2</v>
      </c>
      <c r="H72" s="129">
        <f t="shared" si="9"/>
        <v>0.14511998400000001</v>
      </c>
      <c r="J72" s="313">
        <v>3.9904012800000008E-3</v>
      </c>
      <c r="K72" s="129">
        <f t="shared" si="10"/>
        <v>0.14112958272000001</v>
      </c>
      <c r="M72" s="137">
        <f t="shared" si="12"/>
        <v>2.6197974666959918</v>
      </c>
      <c r="N72" s="134">
        <v>0.21185331813700795</v>
      </c>
      <c r="O72" s="140">
        <f t="shared" si="1"/>
        <v>0</v>
      </c>
      <c r="P72" s="95">
        <f t="shared" si="11"/>
        <v>0</v>
      </c>
      <c r="Q72" s="111"/>
    </row>
    <row r="73" spans="2:17">
      <c r="B73" s="52" t="s">
        <v>824</v>
      </c>
      <c r="C73" s="134">
        <v>2.5999999999999999E-2</v>
      </c>
      <c r="D73" s="124">
        <v>0</v>
      </c>
      <c r="E73" s="124">
        <v>0</v>
      </c>
      <c r="F73" s="134">
        <v>1.8847763999999999E-2</v>
      </c>
      <c r="G73" s="134">
        <v>1.0763999999999999E-2</v>
      </c>
      <c r="H73" s="129">
        <f t="shared" si="9"/>
        <v>7.1522359999999993E-3</v>
      </c>
      <c r="J73" s="313">
        <v>2.3139580170374748E-3</v>
      </c>
      <c r="K73" s="129">
        <f t="shared" si="10"/>
        <v>4.8382779829625241E-3</v>
      </c>
      <c r="M73" s="137">
        <f t="shared" si="12"/>
        <v>0.22863347222249625</v>
      </c>
      <c r="N73" s="134">
        <v>5.2065645982823983E-2</v>
      </c>
      <c r="O73" s="140">
        <f t="shared" si="1"/>
        <v>0</v>
      </c>
      <c r="P73" s="95">
        <f t="shared" si="11"/>
        <v>0</v>
      </c>
      <c r="Q73" s="111"/>
    </row>
    <row r="74" spans="2:17">
      <c r="B74" s="52" t="s">
        <v>825</v>
      </c>
      <c r="C74" s="134">
        <v>2.2321203989612246</v>
      </c>
      <c r="D74" s="124">
        <v>0</v>
      </c>
      <c r="E74" s="124">
        <v>0</v>
      </c>
      <c r="F74" s="134">
        <v>2.5392168008999998</v>
      </c>
      <c r="G74" s="134">
        <v>2.107059</v>
      </c>
      <c r="H74" s="129">
        <f t="shared" si="9"/>
        <v>-0.30709640193877519</v>
      </c>
      <c r="J74" s="313">
        <v>0.20313734407199999</v>
      </c>
      <c r="K74" s="129">
        <f t="shared" si="10"/>
        <v>-0.5102337460107752</v>
      </c>
      <c r="M74" s="137">
        <f t="shared" si="12"/>
        <v>-0.18605683986740698</v>
      </c>
      <c r="N74" s="134">
        <v>3.7980913888516974</v>
      </c>
      <c r="O74" s="140">
        <f t="shared" si="1"/>
        <v>7.1284546785893154E-4</v>
      </c>
      <c r="P74" s="95">
        <f t="shared" si="11"/>
        <v>2.4676676820665137E-3</v>
      </c>
      <c r="Q74" s="111"/>
    </row>
    <row r="75" spans="2:17">
      <c r="B75" s="52" t="s">
        <v>826</v>
      </c>
      <c r="C75" s="134">
        <v>1.0292124436263159</v>
      </c>
      <c r="D75" s="124">
        <v>0</v>
      </c>
      <c r="E75" s="124">
        <v>0</v>
      </c>
      <c r="F75" s="134">
        <v>0.47804463000000003</v>
      </c>
      <c r="G75" s="134">
        <v>0.46412100000000001</v>
      </c>
      <c r="H75" s="129">
        <f t="shared" si="9"/>
        <v>0.55116781362631584</v>
      </c>
      <c r="J75" s="313">
        <v>6.8365022765434214E-2</v>
      </c>
      <c r="K75" s="129">
        <f t="shared" si="10"/>
        <v>0.48280279086088163</v>
      </c>
      <c r="M75" s="137">
        <f t="shared" si="12"/>
        <v>0.88359125505445968</v>
      </c>
      <c r="N75" s="134">
        <v>1.3817451830779364</v>
      </c>
      <c r="O75" s="140">
        <f t="shared" si="1"/>
        <v>0</v>
      </c>
      <c r="P75" s="95">
        <f t="shared" si="11"/>
        <v>0</v>
      </c>
      <c r="Q75" s="111"/>
    </row>
    <row r="76" spans="2:17">
      <c r="B76" s="52" t="s">
        <v>827</v>
      </c>
      <c r="C76" s="134">
        <v>0.38248440421052626</v>
      </c>
      <c r="D76" s="124">
        <v>0</v>
      </c>
      <c r="E76" s="124">
        <v>0</v>
      </c>
      <c r="F76" s="134">
        <v>0.57274732000000006</v>
      </c>
      <c r="G76" s="134">
        <v>0.443444</v>
      </c>
      <c r="H76" s="129">
        <f t="shared" si="9"/>
        <v>-0.1902629157894738</v>
      </c>
      <c r="J76" s="313">
        <v>4.5819785600000003E-2</v>
      </c>
      <c r="K76" s="129">
        <f t="shared" si="10"/>
        <v>-0.23608270138947379</v>
      </c>
      <c r="M76" s="137">
        <f t="shared" si="12"/>
        <v>-0.38166061410665769</v>
      </c>
      <c r="N76" s="134">
        <v>0.54040549795965587</v>
      </c>
      <c r="O76" s="140">
        <f t="shared" si="1"/>
        <v>1.0142610342587297E-4</v>
      </c>
      <c r="P76" s="95">
        <f t="shared" si="11"/>
        <v>1.4774215541076476E-3</v>
      </c>
      <c r="Q76" s="111"/>
    </row>
    <row r="77" spans="2:17">
      <c r="B77" s="52" t="s">
        <v>828</v>
      </c>
      <c r="C77" s="134">
        <v>0.30548143611111112</v>
      </c>
      <c r="D77" s="124">
        <v>0</v>
      </c>
      <c r="E77" s="124">
        <v>0</v>
      </c>
      <c r="F77" s="134">
        <v>0.33617397500000001</v>
      </c>
      <c r="G77" s="134">
        <v>0.261106</v>
      </c>
      <c r="H77" s="129">
        <f t="shared" si="9"/>
        <v>-3.0692538888888898E-2</v>
      </c>
      <c r="J77" s="313">
        <v>2.6893918000000003E-2</v>
      </c>
      <c r="K77" s="129">
        <f t="shared" si="10"/>
        <v>-5.7586456888888901E-2</v>
      </c>
      <c r="M77" s="137">
        <f t="shared" si="12"/>
        <v>-0.15861071165796778</v>
      </c>
      <c r="N77" s="134">
        <v>0.39857149683403187</v>
      </c>
      <c r="O77" s="140">
        <f t="shared" si="1"/>
        <v>7.4805963324065767E-5</v>
      </c>
      <c r="P77" s="95">
        <f t="shared" si="11"/>
        <v>1.8819203888555092E-4</v>
      </c>
      <c r="Q77" s="111"/>
    </row>
    <row r="78" spans="2:17">
      <c r="B78" s="52" t="s">
        <v>829</v>
      </c>
      <c r="C78" s="134">
        <v>0.4</v>
      </c>
      <c r="D78" s="124">
        <v>0</v>
      </c>
      <c r="E78" s="124">
        <v>0</v>
      </c>
      <c r="F78" s="134">
        <v>0.49668534000000003</v>
      </c>
      <c r="G78" s="134">
        <v>0.40357799999999999</v>
      </c>
      <c r="H78" s="129">
        <f t="shared" si="9"/>
        <v>-9.6685340000000008E-2</v>
      </c>
      <c r="J78" s="313">
        <v>5.1679168164983656E-2</v>
      </c>
      <c r="K78" s="129">
        <f t="shared" si="10"/>
        <v>-0.14836450816498367</v>
      </c>
      <c r="M78" s="137">
        <f t="shared" si="12"/>
        <v>-0.27055818886138777</v>
      </c>
      <c r="N78" s="134">
        <v>0.65530899254243979</v>
      </c>
      <c r="O78" s="140">
        <f t="shared" ref="O78:O141" si="13">IF(K78&lt;0,N78/$N$263,0)</f>
        <v>1.2299178654632436E-4</v>
      </c>
      <c r="P78" s="95">
        <f t="shared" si="11"/>
        <v>9.0032119888268174E-4</v>
      </c>
      <c r="Q78" s="111"/>
    </row>
    <row r="79" spans="2:17">
      <c r="B79" s="52" t="s">
        <v>830</v>
      </c>
      <c r="C79" s="134">
        <v>0.14000000000000001</v>
      </c>
      <c r="D79" s="124">
        <v>0</v>
      </c>
      <c r="E79" s="124">
        <v>0</v>
      </c>
      <c r="F79" s="134">
        <v>0.18305244000000004</v>
      </c>
      <c r="G79" s="134">
        <v>0.13014800000000001</v>
      </c>
      <c r="H79" s="129">
        <f t="shared" si="9"/>
        <v>-4.3052440000000025E-2</v>
      </c>
      <c r="J79" s="313">
        <v>1.4644195200000003E-2</v>
      </c>
      <c r="K79" s="129">
        <f t="shared" si="10"/>
        <v>-5.7696635200000027E-2</v>
      </c>
      <c r="M79" s="137">
        <f t="shared" si="12"/>
        <v>-0.29184429538535722</v>
      </c>
      <c r="N79" s="134">
        <v>0.34471048374835184</v>
      </c>
      <c r="O79" s="140">
        <f t="shared" si="13"/>
        <v>6.4697049361354164E-5</v>
      </c>
      <c r="P79" s="95">
        <f t="shared" si="11"/>
        <v>5.5104477858396725E-4</v>
      </c>
      <c r="Q79" s="111"/>
    </row>
    <row r="80" spans="2:17">
      <c r="B80" s="52" t="s">
        <v>831</v>
      </c>
      <c r="C80" s="134">
        <v>0.19</v>
      </c>
      <c r="D80" s="124">
        <v>0</v>
      </c>
      <c r="E80" s="124">
        <v>0</v>
      </c>
      <c r="F80" s="134">
        <v>0.245614</v>
      </c>
      <c r="G80" s="134">
        <v>0.1938</v>
      </c>
      <c r="H80" s="129">
        <f t="shared" si="9"/>
        <v>-5.5613999999999997E-2</v>
      </c>
      <c r="J80" s="313">
        <v>1.9649119999999999E-2</v>
      </c>
      <c r="K80" s="129">
        <f t="shared" si="10"/>
        <v>-7.5263119999999989E-2</v>
      </c>
      <c r="M80" s="137">
        <f t="shared" si="12"/>
        <v>-0.283730056405881</v>
      </c>
      <c r="N80" s="134">
        <v>0.55476843478250371</v>
      </c>
      <c r="O80" s="140">
        <f t="shared" si="13"/>
        <v>1.0412181381592936E-4</v>
      </c>
      <c r="P80" s="95">
        <f t="shared" si="11"/>
        <v>8.3820918169908213E-4</v>
      </c>
      <c r="Q80" s="111"/>
    </row>
    <row r="81" spans="2:17">
      <c r="B81" s="52" t="s">
        <v>832</v>
      </c>
      <c r="C81" s="134">
        <v>0.17</v>
      </c>
      <c r="D81" s="124">
        <v>0</v>
      </c>
      <c r="E81" s="124">
        <v>0</v>
      </c>
      <c r="F81" s="134">
        <v>0.10177706039999999</v>
      </c>
      <c r="G81" s="134">
        <v>8.0993999999999997E-2</v>
      </c>
      <c r="H81" s="129">
        <f t="shared" si="9"/>
        <v>6.8222939600000018E-2</v>
      </c>
      <c r="J81" s="313">
        <v>8.1421648320000005E-3</v>
      </c>
      <c r="K81" s="129">
        <f t="shared" si="10"/>
        <v>6.0080774768000014E-2</v>
      </c>
      <c r="M81" s="137">
        <f t="shared" si="12"/>
        <v>0.54659023151947339</v>
      </c>
      <c r="N81" s="134">
        <v>0.24416992598841594</v>
      </c>
      <c r="O81" s="140">
        <f t="shared" si="13"/>
        <v>0</v>
      </c>
      <c r="P81" s="95">
        <f t="shared" si="11"/>
        <v>0</v>
      </c>
      <c r="Q81" s="111"/>
    </row>
    <row r="82" spans="2:17">
      <c r="B82" s="52" t="s">
        <v>833</v>
      </c>
      <c r="C82" s="134">
        <v>0.25</v>
      </c>
      <c r="D82" s="124">
        <v>0</v>
      </c>
      <c r="E82" s="124">
        <v>0</v>
      </c>
      <c r="F82" s="134">
        <v>0.27828881</v>
      </c>
      <c r="G82" s="134">
        <v>0.218727</v>
      </c>
      <c r="H82" s="129">
        <f t="shared" si="9"/>
        <v>-2.8288809999999998E-2</v>
      </c>
      <c r="J82" s="313">
        <v>4.2115211588799724E-2</v>
      </c>
      <c r="K82" s="129">
        <f t="shared" si="10"/>
        <v>-7.0404021588799715E-2</v>
      </c>
      <c r="M82" s="137">
        <f t="shared" si="12"/>
        <v>-0.21973513703006783</v>
      </c>
      <c r="N82" s="134">
        <v>0.52801629188963928</v>
      </c>
      <c r="O82" s="140">
        <f t="shared" si="13"/>
        <v>9.9100833048413247E-5</v>
      </c>
      <c r="P82" s="95">
        <f t="shared" si="11"/>
        <v>4.7849380896796323E-4</v>
      </c>
      <c r="Q82" s="111"/>
    </row>
    <row r="83" spans="2:17">
      <c r="B83" s="52" t="s">
        <v>834</v>
      </c>
      <c r="C83" s="134">
        <v>0.54800000000000004</v>
      </c>
      <c r="D83" s="124">
        <v>0</v>
      </c>
      <c r="E83" s="124">
        <v>0</v>
      </c>
      <c r="F83" s="134">
        <v>0.63138134800000001</v>
      </c>
      <c r="G83" s="134">
        <v>0.47153200000000001</v>
      </c>
      <c r="H83" s="129">
        <f t="shared" si="9"/>
        <v>-8.3381347999999966E-2</v>
      </c>
      <c r="J83" s="313">
        <v>5.0510507840000003E-2</v>
      </c>
      <c r="K83" s="129">
        <f t="shared" si="10"/>
        <v>-0.13389185583999996</v>
      </c>
      <c r="M83" s="137">
        <f t="shared" si="12"/>
        <v>-0.1963535048751433</v>
      </c>
      <c r="N83" s="134">
        <v>0.91025112114799178</v>
      </c>
      <c r="O83" s="140">
        <f t="shared" si="13"/>
        <v>1.708406459698259E-4</v>
      </c>
      <c r="P83" s="95">
        <f t="shared" si="11"/>
        <v>6.5867096612765908E-4</v>
      </c>
      <c r="Q83" s="111"/>
    </row>
    <row r="84" spans="2:17">
      <c r="B84" s="52" t="s">
        <v>835</v>
      </c>
      <c r="C84" s="134">
        <v>0.2</v>
      </c>
      <c r="D84" s="124">
        <v>0</v>
      </c>
      <c r="E84" s="124">
        <v>0</v>
      </c>
      <c r="F84" s="134">
        <v>0.19324359419999995</v>
      </c>
      <c r="G84" s="134">
        <v>0.13595299999999999</v>
      </c>
      <c r="H84" s="129">
        <f t="shared" si="9"/>
        <v>6.7564058000000593E-3</v>
      </c>
      <c r="J84" s="313">
        <v>2.3956329648780847E-2</v>
      </c>
      <c r="K84" s="129">
        <f t="shared" si="10"/>
        <v>-1.7199923848780788E-2</v>
      </c>
      <c r="M84" s="137">
        <f t="shared" si="12"/>
        <v>-7.9189364084472427E-2</v>
      </c>
      <c r="N84" s="134">
        <v>0.26571433122268789</v>
      </c>
      <c r="O84" s="140">
        <f t="shared" si="13"/>
        <v>4.9870642216043842E-5</v>
      </c>
      <c r="P84" s="95">
        <f t="shared" si="11"/>
        <v>3.1273657231338102E-5</v>
      </c>
      <c r="Q84" s="111"/>
    </row>
    <row r="85" spans="2:17">
      <c r="B85" s="52" t="s">
        <v>836</v>
      </c>
      <c r="C85" s="134">
        <v>0.98666442850121472</v>
      </c>
      <c r="D85" s="124">
        <v>0</v>
      </c>
      <c r="E85" s="124">
        <v>0</v>
      </c>
      <c r="F85" s="134">
        <v>0.93464907000000008</v>
      </c>
      <c r="G85" s="134">
        <v>0.73266900000000001</v>
      </c>
      <c r="H85" s="129">
        <f t="shared" si="9"/>
        <v>5.2015358501214637E-2</v>
      </c>
      <c r="J85" s="313">
        <v>7.4771925600000011E-2</v>
      </c>
      <c r="K85" s="129">
        <f t="shared" si="10"/>
        <v>-2.2756567098785374E-2</v>
      </c>
      <c r="M85" s="137">
        <f t="shared" si="12"/>
        <v>-2.2544178492402828E-2</v>
      </c>
      <c r="N85" s="134">
        <v>1.577420275245097</v>
      </c>
      <c r="O85" s="140">
        <f t="shared" si="13"/>
        <v>2.9605840907825557E-4</v>
      </c>
      <c r="P85" s="95">
        <f t="shared" si="11"/>
        <v>1.5046872106259829E-5</v>
      </c>
      <c r="Q85" s="111"/>
    </row>
    <row r="86" spans="2:17">
      <c r="B86" s="52" t="s">
        <v>837</v>
      </c>
      <c r="C86" s="134">
        <v>0.16</v>
      </c>
      <c r="D86" s="124">
        <v>0</v>
      </c>
      <c r="E86" s="124">
        <v>0</v>
      </c>
      <c r="F86" s="134">
        <v>0.14977675000000001</v>
      </c>
      <c r="G86" s="134">
        <v>0.101725</v>
      </c>
      <c r="H86" s="129">
        <f t="shared" si="9"/>
        <v>1.0223249999999989E-2</v>
      </c>
      <c r="J86" s="313">
        <v>1.1982140000000002E-2</v>
      </c>
      <c r="K86" s="129">
        <f t="shared" si="10"/>
        <v>-1.7588900000000129E-3</v>
      </c>
      <c r="M86" s="137">
        <f t="shared" si="12"/>
        <v>-1.0873529114845019E-2</v>
      </c>
      <c r="N86" s="134">
        <v>0.17594597607988793</v>
      </c>
      <c r="O86" s="140">
        <f t="shared" si="13"/>
        <v>3.3022452278191193E-5</v>
      </c>
      <c r="P86" s="95">
        <f t="shared" si="11"/>
        <v>3.9043645830494283E-7</v>
      </c>
      <c r="Q86" s="111"/>
    </row>
    <row r="87" spans="2:17">
      <c r="B87" s="52" t="s">
        <v>838</v>
      </c>
      <c r="C87" s="134">
        <v>2.2666192580645152E-2</v>
      </c>
      <c r="D87" s="124">
        <v>0</v>
      </c>
      <c r="E87" s="124">
        <v>0</v>
      </c>
      <c r="F87" s="134">
        <v>6.5628870000000006E-2</v>
      </c>
      <c r="G87" s="134">
        <v>4.3328999999999999E-2</v>
      </c>
      <c r="H87" s="129">
        <f t="shared" si="9"/>
        <v>-4.2962677419354854E-2</v>
      </c>
      <c r="J87" s="313">
        <v>6.7597736100000012E-3</v>
      </c>
      <c r="K87" s="129">
        <f t="shared" si="10"/>
        <v>-4.9722451029354853E-2</v>
      </c>
      <c r="M87" s="137">
        <f t="shared" si="12"/>
        <v>-0.68688192718789975</v>
      </c>
      <c r="N87" s="134">
        <v>7.5405418319951983E-2</v>
      </c>
      <c r="O87" s="140">
        <f t="shared" si="13"/>
        <v>1.4152479547796229E-5</v>
      </c>
      <c r="P87" s="95">
        <f t="shared" si="11"/>
        <v>6.6772358313139891E-4</v>
      </c>
      <c r="Q87" s="111"/>
    </row>
    <row r="88" spans="2:17">
      <c r="B88" s="52" t="s">
        <v>839</v>
      </c>
      <c r="C88" s="134">
        <v>1.7297812710025973</v>
      </c>
      <c r="D88" s="124">
        <v>0</v>
      </c>
      <c r="E88" s="124">
        <v>0</v>
      </c>
      <c r="F88" s="134">
        <v>1.8508390536000001</v>
      </c>
      <c r="G88" s="134">
        <v>1.449138</v>
      </c>
      <c r="H88" s="129">
        <f>+C88+D88-E88-F88</f>
        <v>-0.12105778259740285</v>
      </c>
      <c r="J88" s="313">
        <v>0.24517297461084012</v>
      </c>
      <c r="K88" s="129">
        <f>+H88-J88</f>
        <v>-0.36623075720824294</v>
      </c>
      <c r="M88" s="137">
        <f>+IF(ISERROR(K88/(F88+J88)),0,K88/(F88+J88))</f>
        <v>-0.17472741199908962</v>
      </c>
      <c r="N88" s="134">
        <v>3.0020321596252066</v>
      </c>
      <c r="O88" s="140">
        <f t="shared" si="13"/>
        <v>5.6343694773563233E-4</v>
      </c>
      <c r="P88" s="95">
        <f>(M88^2*O88)*100</f>
        <v>1.7201543237217864E-3</v>
      </c>
      <c r="Q88" s="111"/>
    </row>
    <row r="89" spans="2:17">
      <c r="B89" s="52" t="s">
        <v>840</v>
      </c>
      <c r="C89" s="134">
        <v>0.41464179825769232</v>
      </c>
      <c r="D89" s="124">
        <v>0</v>
      </c>
      <c r="E89" s="124">
        <v>0</v>
      </c>
      <c r="F89" s="134">
        <v>0.48822721000000002</v>
      </c>
      <c r="G89" s="134">
        <v>0.47400700000000001</v>
      </c>
      <c r="H89" s="129">
        <f t="shared" ref="H89:H112" si="14">+C89+D89-E89-F89</f>
        <v>-7.3585411742307705E-2</v>
      </c>
      <c r="J89" s="313">
        <v>3.9058176800000004E-2</v>
      </c>
      <c r="K89" s="129">
        <f t="shared" ref="K89:K112" si="15">+H89-J89</f>
        <v>-0.11264358854230772</v>
      </c>
      <c r="M89" s="137">
        <f>+IF(ISERROR(K89/(F89+J89)),0,K89/(F89+J89))</f>
        <v>-0.21362926294225856</v>
      </c>
      <c r="N89" s="134">
        <v>0.92281869086798363</v>
      </c>
      <c r="O89" s="140">
        <f t="shared" si="13"/>
        <v>1.7319939256112523E-4</v>
      </c>
      <c r="P89" s="95">
        <f t="shared" ref="P89:P112" si="16">(M89^2*O89)*100</f>
        <v>7.9043806938772015E-4</v>
      </c>
      <c r="Q89" s="111"/>
    </row>
    <row r="90" spans="2:17">
      <c r="B90" s="52" t="s">
        <v>841</v>
      </c>
      <c r="C90" s="134">
        <v>1.3</v>
      </c>
      <c r="D90" s="124">
        <v>0</v>
      </c>
      <c r="E90" s="124">
        <v>0</v>
      </c>
      <c r="F90" s="134">
        <v>1.3165298600000002</v>
      </c>
      <c r="G90" s="134">
        <v>0.94226200000000004</v>
      </c>
      <c r="H90" s="129">
        <f t="shared" si="14"/>
        <v>-1.6529860000000118E-2</v>
      </c>
      <c r="J90" s="313">
        <v>0.10532238880000001</v>
      </c>
      <c r="K90" s="129">
        <f t="shared" si="15"/>
        <v>-0.12185224880000013</v>
      </c>
      <c r="M90" s="137">
        <f t="shared" ref="M90:M112" si="17">+IF(ISERROR(K90/(F90+J90)),0,K90/(F90+J90))</f>
        <v>-8.5699656137154689E-2</v>
      </c>
      <c r="N90" s="134">
        <v>1.4488612520047917</v>
      </c>
      <c r="O90" s="140">
        <f t="shared" si="13"/>
        <v>2.7192978559694179E-4</v>
      </c>
      <c r="P90" s="95">
        <f t="shared" si="16"/>
        <v>1.9971695640284007E-4</v>
      </c>
      <c r="Q90" s="111"/>
    </row>
    <row r="91" spans="2:17">
      <c r="B91" s="52" t="s">
        <v>842</v>
      </c>
      <c r="C91" s="134">
        <v>0.42727435001632658</v>
      </c>
      <c r="D91" s="124">
        <v>0</v>
      </c>
      <c r="E91" s="124">
        <v>0</v>
      </c>
      <c r="F91" s="134">
        <v>0.29164309920000003</v>
      </c>
      <c r="G91" s="134">
        <v>0.186282</v>
      </c>
      <c r="H91" s="129">
        <f t="shared" si="14"/>
        <v>0.13563125081632654</v>
      </c>
      <c r="J91" s="313">
        <v>2.3331447936000005E-2</v>
      </c>
      <c r="K91" s="129">
        <f t="shared" si="15"/>
        <v>0.11229980288032654</v>
      </c>
      <c r="M91" s="137">
        <f t="shared" si="17"/>
        <v>0.35653611982760502</v>
      </c>
      <c r="N91" s="134">
        <v>0.19760586243556913</v>
      </c>
      <c r="O91" s="140">
        <f t="shared" si="13"/>
        <v>0</v>
      </c>
      <c r="P91" s="95">
        <f t="shared" si="16"/>
        <v>0</v>
      </c>
      <c r="Q91" s="111"/>
    </row>
    <row r="92" spans="2:17">
      <c r="B92" s="52" t="s">
        <v>843</v>
      </c>
      <c r="C92" s="134">
        <v>5.6715000000000002E-2</v>
      </c>
      <c r="D92" s="124">
        <v>0</v>
      </c>
      <c r="E92" s="124">
        <v>0</v>
      </c>
      <c r="F92" s="134">
        <v>2.497338E-2</v>
      </c>
      <c r="G92" s="134">
        <v>2.4246E-2</v>
      </c>
      <c r="H92" s="129">
        <f t="shared" si="14"/>
        <v>3.1741619999999998E-2</v>
      </c>
      <c r="J92" s="313">
        <v>1.9978703999999998E-3</v>
      </c>
      <c r="K92" s="129">
        <f t="shared" si="15"/>
        <v>2.9743749599999997E-2</v>
      </c>
      <c r="M92" s="137">
        <f t="shared" si="17"/>
        <v>1.1027946112576226</v>
      </c>
      <c r="N92" s="134">
        <v>8.4534748384511388E-2</v>
      </c>
      <c r="O92" s="140">
        <f t="shared" si="13"/>
        <v>0</v>
      </c>
      <c r="P92" s="95">
        <f t="shared" si="16"/>
        <v>0</v>
      </c>
      <c r="Q92" s="111"/>
    </row>
    <row r="93" spans="2:17">
      <c r="B93" s="52" t="s">
        <v>844</v>
      </c>
      <c r="C93" s="134">
        <v>0.35322499999999996</v>
      </c>
      <c r="D93" s="124">
        <v>0</v>
      </c>
      <c r="E93" s="124">
        <v>0</v>
      </c>
      <c r="F93" s="134">
        <v>0.30321449</v>
      </c>
      <c r="G93" s="134">
        <v>0.29438300000000001</v>
      </c>
      <c r="H93" s="129">
        <f t="shared" si="14"/>
        <v>5.0010509999999953E-2</v>
      </c>
      <c r="J93" s="313">
        <v>2.42571592E-2</v>
      </c>
      <c r="K93" s="129">
        <f t="shared" si="15"/>
        <v>2.5753350799999953E-2</v>
      </c>
      <c r="M93" s="137">
        <f t="shared" si="17"/>
        <v>7.8642993562692678E-2</v>
      </c>
      <c r="N93" s="134">
        <v>0.53041410751065976</v>
      </c>
      <c r="O93" s="140">
        <f t="shared" si="13"/>
        <v>0</v>
      </c>
      <c r="P93" s="95">
        <f t="shared" si="16"/>
        <v>0</v>
      </c>
      <c r="Q93" s="111"/>
    </row>
    <row r="94" spans="2:17">
      <c r="B94" s="52" t="s">
        <v>845</v>
      </c>
      <c r="C94" s="134">
        <v>4.8932027469387761E-2</v>
      </c>
      <c r="D94" s="124">
        <v>0</v>
      </c>
      <c r="E94" s="124">
        <v>0</v>
      </c>
      <c r="F94" s="134">
        <v>4.6671153999999999E-2</v>
      </c>
      <c r="G94" s="134">
        <v>2.6654000000000001E-2</v>
      </c>
      <c r="H94" s="129">
        <f t="shared" si="14"/>
        <v>2.2608734693877613E-3</v>
      </c>
      <c r="J94" s="313">
        <v>3.7336923199999998E-3</v>
      </c>
      <c r="K94" s="129">
        <f t="shared" si="15"/>
        <v>-1.4728188506122385E-3</v>
      </c>
      <c r="M94" s="137">
        <f t="shared" si="17"/>
        <v>-2.9219786551116667E-2</v>
      </c>
      <c r="N94" s="134">
        <v>8.7849836556453023E-2</v>
      </c>
      <c r="O94" s="140">
        <f t="shared" si="13"/>
        <v>1.6488112430688185E-5</v>
      </c>
      <c r="P94" s="95">
        <f t="shared" si="16"/>
        <v>1.407748322228193E-6</v>
      </c>
      <c r="Q94" s="111"/>
    </row>
    <row r="95" spans="2:17">
      <c r="B95" s="52" t="s">
        <v>846</v>
      </c>
      <c r="C95" s="134">
        <v>0.04</v>
      </c>
      <c r="D95" s="124">
        <v>0</v>
      </c>
      <c r="E95" s="124">
        <v>0</v>
      </c>
      <c r="F95" s="134">
        <v>8.8990699999999985E-3</v>
      </c>
      <c r="G95" s="134">
        <v>7.6689999999999996E-3</v>
      </c>
      <c r="H95" s="129">
        <f t="shared" si="14"/>
        <v>3.1100930000000002E-2</v>
      </c>
      <c r="J95" s="313">
        <v>7.1192559999999985E-4</v>
      </c>
      <c r="K95" s="129">
        <f t="shared" si="15"/>
        <v>3.0389004400000003E-2</v>
      </c>
      <c r="M95" s="137">
        <f t="shared" si="17"/>
        <v>3.1618997307625452</v>
      </c>
      <c r="N95" s="134">
        <v>5.3041410751065977E-2</v>
      </c>
      <c r="O95" s="140">
        <f t="shared" si="13"/>
        <v>0</v>
      </c>
      <c r="P95" s="95">
        <f t="shared" si="16"/>
        <v>0</v>
      </c>
      <c r="Q95" s="111"/>
    </row>
    <row r="96" spans="2:17">
      <c r="B96" s="52" t="s">
        <v>847</v>
      </c>
      <c r="C96" s="134">
        <v>0.64851490288043478</v>
      </c>
      <c r="D96" s="124">
        <v>0</v>
      </c>
      <c r="E96" s="124">
        <v>0</v>
      </c>
      <c r="F96" s="134">
        <v>0.44068550000000001</v>
      </c>
      <c r="G96" s="134">
        <v>0.42785000000000001</v>
      </c>
      <c r="H96" s="129">
        <f t="shared" si="14"/>
        <v>0.20782940288043478</v>
      </c>
      <c r="J96" s="313">
        <v>5.5434588875622831E-2</v>
      </c>
      <c r="K96" s="129">
        <f t="shared" si="15"/>
        <v>0.15239481400481195</v>
      </c>
      <c r="M96" s="137">
        <f t="shared" si="17"/>
        <v>0.30717323773401417</v>
      </c>
      <c r="N96" s="134">
        <v>0.50259397425419849</v>
      </c>
      <c r="O96" s="140">
        <f t="shared" si="13"/>
        <v>0</v>
      </c>
      <c r="P96" s="95">
        <f t="shared" si="16"/>
        <v>0</v>
      </c>
      <c r="Q96" s="111"/>
    </row>
    <row r="97" spans="2:17">
      <c r="B97" s="52" t="s">
        <v>848</v>
      </c>
      <c r="C97" s="134">
        <v>0.3505730590142857</v>
      </c>
      <c r="D97" s="124">
        <v>0</v>
      </c>
      <c r="E97" s="124">
        <v>0</v>
      </c>
      <c r="F97" s="134">
        <v>0.2216731083</v>
      </c>
      <c r="G97" s="134">
        <v>0.16181699999999999</v>
      </c>
      <c r="H97" s="129">
        <f t="shared" si="14"/>
        <v>0.1288999507142857</v>
      </c>
      <c r="J97" s="313">
        <v>1.7733848664000001E-2</v>
      </c>
      <c r="K97" s="129">
        <f t="shared" si="15"/>
        <v>0.1111661020502857</v>
      </c>
      <c r="M97" s="137">
        <f t="shared" si="17"/>
        <v>0.46433948060666391</v>
      </c>
      <c r="N97" s="134">
        <v>0.32156355267833747</v>
      </c>
      <c r="O97" s="140">
        <f t="shared" si="13"/>
        <v>0</v>
      </c>
      <c r="P97" s="95">
        <f t="shared" si="16"/>
        <v>0</v>
      </c>
      <c r="Q97" s="111"/>
    </row>
    <row r="98" spans="2:17">
      <c r="B98" s="52" t="s">
        <v>849</v>
      </c>
      <c r="C98" s="134">
        <v>0.59847656961739137</v>
      </c>
      <c r="D98" s="124">
        <v>0</v>
      </c>
      <c r="E98" s="124">
        <v>0</v>
      </c>
      <c r="F98" s="134">
        <v>0.55754312000000006</v>
      </c>
      <c r="G98" s="134">
        <v>0.54130400000000001</v>
      </c>
      <c r="H98" s="129">
        <f t="shared" si="14"/>
        <v>4.0933449617391315E-2</v>
      </c>
      <c r="J98" s="313">
        <v>4.4603449600000004E-2</v>
      </c>
      <c r="K98" s="129">
        <f t="shared" si="15"/>
        <v>-3.669999982608689E-3</v>
      </c>
      <c r="M98" s="137">
        <f t="shared" si="17"/>
        <v>-6.0948615634340217E-3</v>
      </c>
      <c r="N98" s="134">
        <v>0.59837341503546304</v>
      </c>
      <c r="O98" s="140">
        <f t="shared" si="13"/>
        <v>1.1230582240525348E-4</v>
      </c>
      <c r="P98" s="95">
        <f t="shared" si="16"/>
        <v>4.1718622855677548E-7</v>
      </c>
      <c r="Q98" s="111"/>
    </row>
    <row r="99" spans="2:17">
      <c r="B99" s="52" t="s">
        <v>850</v>
      </c>
      <c r="C99" s="134">
        <v>4.2627409999999992</v>
      </c>
      <c r="D99" s="124">
        <v>0</v>
      </c>
      <c r="E99" s="124">
        <v>0</v>
      </c>
      <c r="F99" s="134">
        <v>4.1174868</v>
      </c>
      <c r="G99" s="134">
        <v>3.99756</v>
      </c>
      <c r="H99" s="129">
        <f t="shared" si="14"/>
        <v>0.14525419999999922</v>
      </c>
      <c r="J99" s="313">
        <v>0.32939894400000003</v>
      </c>
      <c r="K99" s="129">
        <f t="shared" si="15"/>
        <v>-0.1841447440000008</v>
      </c>
      <c r="M99" s="137">
        <f t="shared" si="17"/>
        <v>-4.1409821299874798E-2</v>
      </c>
      <c r="N99" s="134">
        <v>5.3592574707829046</v>
      </c>
      <c r="O99" s="140">
        <f t="shared" si="13"/>
        <v>1.0058532057312442E-3</v>
      </c>
      <c r="P99" s="95">
        <f t="shared" si="16"/>
        <v>1.7248102209954216E-4</v>
      </c>
      <c r="Q99" s="111"/>
    </row>
    <row r="100" spans="2:17">
      <c r="B100" s="52" t="s">
        <v>851</v>
      </c>
      <c r="C100" s="134">
        <v>7</v>
      </c>
      <c r="D100" s="124">
        <v>0</v>
      </c>
      <c r="E100" s="124">
        <v>0</v>
      </c>
      <c r="F100" s="134">
        <v>6.6704602499999996</v>
      </c>
      <c r="G100" s="134">
        <v>6.4761749999999996</v>
      </c>
      <c r="H100" s="129">
        <f t="shared" si="14"/>
        <v>0.32953975000000035</v>
      </c>
      <c r="J100" s="313">
        <v>0.53363682000000001</v>
      </c>
      <c r="K100" s="129">
        <f t="shared" si="15"/>
        <v>-0.20409706999999966</v>
      </c>
      <c r="M100" s="137">
        <f t="shared" si="17"/>
        <v>-2.8330694050461992E-2</v>
      </c>
      <c r="N100" s="134">
        <v>14.436800369581379</v>
      </c>
      <c r="O100" s="140">
        <f t="shared" si="13"/>
        <v>2.7095734831571929E-3</v>
      </c>
      <c r="P100" s="95">
        <f t="shared" si="16"/>
        <v>2.1747801563255545E-4</v>
      </c>
      <c r="Q100" s="111"/>
    </row>
    <row r="101" spans="2:17">
      <c r="B101" s="52" t="s">
        <v>852</v>
      </c>
      <c r="C101" s="134">
        <v>0.59699999999999998</v>
      </c>
      <c r="D101" s="124">
        <v>0</v>
      </c>
      <c r="E101" s="124">
        <v>0</v>
      </c>
      <c r="F101" s="134">
        <v>0.60396419000000001</v>
      </c>
      <c r="G101" s="134">
        <v>0.58637300000000003</v>
      </c>
      <c r="H101" s="129">
        <f t="shared" si="14"/>
        <v>-6.9641900000000367E-3</v>
      </c>
      <c r="J101" s="313">
        <v>4.83171352E-2</v>
      </c>
      <c r="K101" s="129">
        <f t="shared" si="15"/>
        <v>-5.5281325200000037E-2</v>
      </c>
      <c r="M101" s="137">
        <f t="shared" si="17"/>
        <v>-8.4750740308332281E-2</v>
      </c>
      <c r="N101" s="134">
        <v>0.96645607821910628</v>
      </c>
      <c r="O101" s="140">
        <f t="shared" si="13"/>
        <v>1.8138948348251751E-4</v>
      </c>
      <c r="P101" s="95">
        <f t="shared" si="16"/>
        <v>1.3028640632180603E-4</v>
      </c>
      <c r="Q101" s="111"/>
    </row>
    <row r="102" spans="2:17">
      <c r="B102" s="52" t="s">
        <v>853</v>
      </c>
      <c r="C102" s="134">
        <v>0.58704000000000001</v>
      </c>
      <c r="D102" s="124">
        <v>0</v>
      </c>
      <c r="E102" s="124">
        <v>0</v>
      </c>
      <c r="F102" s="134">
        <v>0.45782367000000002</v>
      </c>
      <c r="G102" s="134">
        <v>0.44448900000000002</v>
      </c>
      <c r="H102" s="129">
        <f t="shared" si="14"/>
        <v>0.12921632999999999</v>
      </c>
      <c r="J102" s="313">
        <v>3.6625893600000001E-2</v>
      </c>
      <c r="K102" s="129">
        <f t="shared" si="15"/>
        <v>9.259043639999999E-2</v>
      </c>
      <c r="M102" s="137">
        <f t="shared" si="17"/>
        <v>0.18725961799999449</v>
      </c>
      <c r="N102" s="134">
        <v>0.73379072605524731</v>
      </c>
      <c r="O102" s="140">
        <f t="shared" si="13"/>
        <v>0</v>
      </c>
      <c r="P102" s="95">
        <f t="shared" si="16"/>
        <v>0</v>
      </c>
      <c r="Q102" s="111"/>
    </row>
    <row r="103" spans="2:17">
      <c r="B103" s="52" t="s">
        <v>854</v>
      </c>
      <c r="C103" s="134">
        <v>0.39800000000000002</v>
      </c>
      <c r="D103" s="124">
        <v>0</v>
      </c>
      <c r="E103" s="124">
        <v>0</v>
      </c>
      <c r="F103" s="134">
        <v>0.31677238000000002</v>
      </c>
      <c r="G103" s="134">
        <v>0.30754599999999999</v>
      </c>
      <c r="H103" s="129">
        <f t="shared" si="14"/>
        <v>8.122762E-2</v>
      </c>
      <c r="J103" s="313">
        <v>2.5341790400000001E-2</v>
      </c>
      <c r="K103" s="129">
        <f t="shared" si="15"/>
        <v>5.5885829599999999E-2</v>
      </c>
      <c r="M103" s="137">
        <f t="shared" si="17"/>
        <v>0.1633543256470735</v>
      </c>
      <c r="N103" s="134">
        <v>0.86106066228163181</v>
      </c>
      <c r="O103" s="140">
        <f t="shared" si="13"/>
        <v>0</v>
      </c>
      <c r="P103" s="95">
        <f t="shared" si="16"/>
        <v>0</v>
      </c>
      <c r="Q103" s="111"/>
    </row>
    <row r="104" spans="2:17">
      <c r="B104" s="52" t="s">
        <v>855</v>
      </c>
      <c r="C104" s="134">
        <v>5.7371999999999999E-2</v>
      </c>
      <c r="D104" s="124">
        <v>0</v>
      </c>
      <c r="E104" s="124">
        <v>0</v>
      </c>
      <c r="F104" s="134">
        <v>2.5189679999999999E-2</v>
      </c>
      <c r="G104" s="134">
        <v>2.4455999999999999E-2</v>
      </c>
      <c r="H104" s="129">
        <f t="shared" si="14"/>
        <v>3.218232E-2</v>
      </c>
      <c r="J104" s="313">
        <v>2.0151743999999999E-3</v>
      </c>
      <c r="K104" s="129">
        <f t="shared" si="15"/>
        <v>3.01671456E-2</v>
      </c>
      <c r="M104" s="137">
        <f t="shared" si="17"/>
        <v>1.108888331341336</v>
      </c>
      <c r="N104" s="134">
        <v>0.10738400869101183</v>
      </c>
      <c r="O104" s="140">
        <f t="shared" si="13"/>
        <v>0</v>
      </c>
      <c r="P104" s="95">
        <f t="shared" si="16"/>
        <v>0</v>
      </c>
      <c r="Q104" s="111"/>
    </row>
    <row r="105" spans="2:17">
      <c r="B105" s="52" t="s">
        <v>856</v>
      </c>
      <c r="C105" s="134">
        <v>1.4343805225000002E-2</v>
      </c>
      <c r="D105" s="124">
        <v>0</v>
      </c>
      <c r="E105" s="124">
        <v>0</v>
      </c>
      <c r="F105" s="134">
        <v>2.0914479600000001E-2</v>
      </c>
      <c r="G105" s="134">
        <v>1.2612E-2</v>
      </c>
      <c r="H105" s="129">
        <f t="shared" si="14"/>
        <v>-6.5706743749999984E-3</v>
      </c>
      <c r="J105" s="313">
        <v>1.6731583680000002E-3</v>
      </c>
      <c r="K105" s="129">
        <f t="shared" si="15"/>
        <v>-8.2438327429999979E-3</v>
      </c>
      <c r="M105" s="137">
        <f t="shared" si="17"/>
        <v>-0.36497099673188804</v>
      </c>
      <c r="N105" s="134">
        <v>6.9600746373803951E-2</v>
      </c>
      <c r="O105" s="140">
        <f t="shared" si="13"/>
        <v>1.3063028645860315E-5</v>
      </c>
      <c r="P105" s="95">
        <f t="shared" si="16"/>
        <v>1.7400454268520397E-4</v>
      </c>
      <c r="Q105" s="111"/>
    </row>
    <row r="106" spans="2:17">
      <c r="B106" s="52" t="s">
        <v>857</v>
      </c>
      <c r="C106" s="134">
        <v>0.03</v>
      </c>
      <c r="D106" s="124">
        <v>0</v>
      </c>
      <c r="E106" s="124">
        <v>0</v>
      </c>
      <c r="F106" s="134">
        <v>1.9987850400000003E-2</v>
      </c>
      <c r="G106" s="134">
        <v>1.1551000000000001E-2</v>
      </c>
      <c r="H106" s="129">
        <f t="shared" si="14"/>
        <v>1.0012149599999996E-2</v>
      </c>
      <c r="J106" s="313">
        <v>1.5990280320000003E-3</v>
      </c>
      <c r="K106" s="129">
        <f t="shared" si="15"/>
        <v>8.4131215679999951E-3</v>
      </c>
      <c r="M106" s="137">
        <f t="shared" si="17"/>
        <v>0.38973312396703613</v>
      </c>
      <c r="N106" s="134">
        <v>5.7669189852580419E-2</v>
      </c>
      <c r="O106" s="140">
        <f t="shared" si="13"/>
        <v>0</v>
      </c>
      <c r="P106" s="95">
        <f t="shared" si="16"/>
        <v>0</v>
      </c>
      <c r="Q106" s="111"/>
    </row>
    <row r="107" spans="2:17">
      <c r="B107" s="52" t="s">
        <v>858</v>
      </c>
      <c r="C107" s="134">
        <v>6.7183722783043277E-3</v>
      </c>
      <c r="D107" s="124">
        <v>0</v>
      </c>
      <c r="E107" s="124">
        <v>0</v>
      </c>
      <c r="F107" s="134">
        <v>1.6419126999999999E-2</v>
      </c>
      <c r="G107" s="134">
        <v>9.3769999999999999E-3</v>
      </c>
      <c r="H107" s="129">
        <f t="shared" si="14"/>
        <v>-9.7007547216956709E-3</v>
      </c>
      <c r="J107" s="313">
        <v>1.6393674728917586E-3</v>
      </c>
      <c r="K107" s="129">
        <f t="shared" si="15"/>
        <v>-1.1340122194587429E-2</v>
      </c>
      <c r="M107" s="137">
        <f t="shared" si="17"/>
        <v>-0.62796609161469608</v>
      </c>
      <c r="N107" s="134">
        <v>3.977185507074512E-2</v>
      </c>
      <c r="O107" s="140">
        <f t="shared" si="13"/>
        <v>7.4645877976344668E-6</v>
      </c>
      <c r="P107" s="95">
        <f t="shared" si="16"/>
        <v>2.9435960937432081E-4</v>
      </c>
      <c r="Q107" s="111"/>
    </row>
    <row r="108" spans="2:17">
      <c r="B108" s="52" t="s">
        <v>859</v>
      </c>
      <c r="C108" s="134">
        <v>1.4999999999999999E-2</v>
      </c>
      <c r="D108" s="124">
        <v>0</v>
      </c>
      <c r="E108" s="124">
        <v>0</v>
      </c>
      <c r="F108" s="134">
        <v>2.95919E-3</v>
      </c>
      <c r="G108" s="134">
        <v>2.8730000000000001E-3</v>
      </c>
      <c r="H108" s="129">
        <f t="shared" si="14"/>
        <v>1.2040809999999999E-2</v>
      </c>
      <c r="J108" s="313">
        <v>2.367352E-4</v>
      </c>
      <c r="K108" s="129">
        <f t="shared" si="15"/>
        <v>1.18040748E-2</v>
      </c>
      <c r="M108" s="137">
        <f t="shared" si="17"/>
        <v>3.6934765557091258</v>
      </c>
      <c r="N108" s="134">
        <v>1.9937724821179014E-2</v>
      </c>
      <c r="O108" s="140">
        <f t="shared" si="13"/>
        <v>0</v>
      </c>
      <c r="P108" s="95">
        <f t="shared" si="16"/>
        <v>0</v>
      </c>
      <c r="Q108" s="111"/>
    </row>
    <row r="109" spans="2:17">
      <c r="B109" s="52" t="s">
        <v>860</v>
      </c>
      <c r="C109" s="134">
        <v>1.6186603416666665</v>
      </c>
      <c r="D109" s="124">
        <v>0</v>
      </c>
      <c r="E109" s="124">
        <v>0</v>
      </c>
      <c r="F109" s="134">
        <v>1.7393197999999999</v>
      </c>
      <c r="G109" s="134">
        <v>1.4683999999999999</v>
      </c>
      <c r="H109" s="129">
        <f t="shared" si="14"/>
        <v>-0.12065945833333336</v>
      </c>
      <c r="J109" s="313">
        <v>0.13914558399999999</v>
      </c>
      <c r="K109" s="129">
        <f t="shared" si="15"/>
        <v>-0.25980504233333335</v>
      </c>
      <c r="M109" s="137">
        <f t="shared" si="17"/>
        <v>-0.13830706945480417</v>
      </c>
      <c r="N109" s="134">
        <v>2.9287811531592713</v>
      </c>
      <c r="O109" s="140">
        <f t="shared" si="13"/>
        <v>5.4968881936552107E-4</v>
      </c>
      <c r="P109" s="95">
        <f t="shared" si="16"/>
        <v>1.0514912477379355E-3</v>
      </c>
      <c r="Q109" s="111"/>
    </row>
    <row r="110" spans="2:17">
      <c r="B110" s="52" t="s">
        <v>861</v>
      </c>
      <c r="C110" s="134">
        <v>0.52264074891666668</v>
      </c>
      <c r="D110" s="124">
        <v>0</v>
      </c>
      <c r="E110" s="124">
        <v>0</v>
      </c>
      <c r="F110" s="134">
        <v>0.46843802600000001</v>
      </c>
      <c r="G110" s="134">
        <v>0.324853</v>
      </c>
      <c r="H110" s="129">
        <f t="shared" si="14"/>
        <v>5.4202722916666668E-2</v>
      </c>
      <c r="J110" s="313">
        <v>3.747504208E-2</v>
      </c>
      <c r="K110" s="129">
        <f t="shared" si="15"/>
        <v>1.6727680836666668E-2</v>
      </c>
      <c r="M110" s="137">
        <f t="shared" si="17"/>
        <v>3.306433830648059E-2</v>
      </c>
      <c r="N110" s="134">
        <v>0.50108452253374325</v>
      </c>
      <c r="O110" s="140">
        <f t="shared" si="13"/>
        <v>0</v>
      </c>
      <c r="P110" s="95">
        <f t="shared" si="16"/>
        <v>0</v>
      </c>
      <c r="Q110" s="111"/>
    </row>
    <row r="111" spans="2:17">
      <c r="B111" s="52" t="s">
        <v>862</v>
      </c>
      <c r="C111" s="134">
        <v>0.86565000000000003</v>
      </c>
      <c r="D111" s="124">
        <v>0</v>
      </c>
      <c r="E111" s="124">
        <v>0</v>
      </c>
      <c r="F111" s="134">
        <v>0.34454014999999999</v>
      </c>
      <c r="G111" s="134">
        <v>0.334505</v>
      </c>
      <c r="H111" s="129">
        <f t="shared" si="14"/>
        <v>0.52110984999999999</v>
      </c>
      <c r="J111" s="313">
        <v>2.7563212E-2</v>
      </c>
      <c r="K111" s="129">
        <f t="shared" si="15"/>
        <v>0.49354663799999998</v>
      </c>
      <c r="M111" s="137">
        <f t="shared" si="17"/>
        <v>1.3263697359444981</v>
      </c>
      <c r="N111" s="134">
        <v>1.1609284977514447</v>
      </c>
      <c r="O111" s="140">
        <f t="shared" si="13"/>
        <v>0</v>
      </c>
      <c r="P111" s="95">
        <f t="shared" si="16"/>
        <v>0</v>
      </c>
      <c r="Q111" s="111"/>
    </row>
    <row r="112" spans="2:17">
      <c r="B112" s="52" t="s">
        <v>863</v>
      </c>
      <c r="C112" s="134">
        <v>0.87535086416842112</v>
      </c>
      <c r="D112" s="124">
        <v>0</v>
      </c>
      <c r="E112" s="124">
        <v>0</v>
      </c>
      <c r="F112" s="134">
        <v>0.46742158080000001</v>
      </c>
      <c r="G112" s="134">
        <v>0.35453699999999999</v>
      </c>
      <c r="H112" s="129">
        <f t="shared" si="14"/>
        <v>0.4079292833684211</v>
      </c>
      <c r="J112" s="313">
        <v>3.7393726464E-2</v>
      </c>
      <c r="K112" s="129">
        <f t="shared" si="15"/>
        <v>0.37053555690442108</v>
      </c>
      <c r="M112" s="137">
        <f t="shared" si="17"/>
        <v>0.73400222135230231</v>
      </c>
      <c r="N112" s="134">
        <v>1.2237707811055116</v>
      </c>
      <c r="O112" s="140">
        <f t="shared" si="13"/>
        <v>0</v>
      </c>
      <c r="P112" s="95">
        <f t="shared" si="16"/>
        <v>0</v>
      </c>
      <c r="Q112" s="111"/>
    </row>
    <row r="113" spans="2:17">
      <c r="B113" s="52" t="s">
        <v>864</v>
      </c>
      <c r="C113" s="134">
        <v>6.2809457366999997</v>
      </c>
      <c r="D113" s="124">
        <v>0</v>
      </c>
      <c r="E113" s="124">
        <v>0</v>
      </c>
      <c r="F113" s="134">
        <v>4.4072640026999998</v>
      </c>
      <c r="G113" s="134">
        <v>3.6571769999999999</v>
      </c>
      <c r="H113" s="129">
        <f>+C113+D113-E113-F113</f>
        <v>1.8736817339999998</v>
      </c>
      <c r="J113" s="313">
        <v>0.35258112021600002</v>
      </c>
      <c r="K113" s="129">
        <f>+H113-J113</f>
        <v>1.5211006137839997</v>
      </c>
      <c r="M113" s="137">
        <f>+IF(ISERROR(K113/(F113+J113)),0,K113/(F113+J113))</f>
        <v>0.3195693503683027</v>
      </c>
      <c r="N113" s="134">
        <v>9.2612743970507498</v>
      </c>
      <c r="O113" s="140">
        <f t="shared" si="13"/>
        <v>0</v>
      </c>
      <c r="P113" s="95">
        <f>(M113^2*O113)*100</f>
        <v>0</v>
      </c>
      <c r="Q113" s="111"/>
    </row>
    <row r="114" spans="2:17">
      <c r="B114" s="52" t="s">
        <v>865</v>
      </c>
      <c r="C114" s="134">
        <v>2.7457966442999999</v>
      </c>
      <c r="D114" s="124">
        <v>0</v>
      </c>
      <c r="E114" s="124">
        <v>0</v>
      </c>
      <c r="F114" s="134">
        <v>1.4715074399999999</v>
      </c>
      <c r="G114" s="134">
        <v>1.4286479999999999</v>
      </c>
      <c r="H114" s="129">
        <f t="shared" ref="H114:H137" si="18">+C114+D114-E114-F114</f>
        <v>1.2742892043</v>
      </c>
      <c r="J114" s="313">
        <v>0.1177205952</v>
      </c>
      <c r="K114" s="129">
        <f t="shared" ref="K114:K137" si="19">+H114-J114</f>
        <v>1.1565686091</v>
      </c>
      <c r="M114" s="137">
        <f>+IF(ISERROR(K114/(F114+J114)),0,K114/(F114+J114))</f>
        <v>0.72775497504639042</v>
      </c>
      <c r="N114" s="134">
        <v>3.149204011906594</v>
      </c>
      <c r="O114" s="140">
        <f t="shared" si="13"/>
        <v>0</v>
      </c>
      <c r="P114" s="95">
        <f t="shared" ref="P114:P137" si="20">(M114^2*O114)*100</f>
        <v>0</v>
      </c>
      <c r="Q114" s="111"/>
    </row>
    <row r="115" spans="2:17">
      <c r="B115" s="52" t="s">
        <v>866</v>
      </c>
      <c r="C115" s="134">
        <v>2.9850000000000002E-3</v>
      </c>
      <c r="D115" s="124">
        <v>0</v>
      </c>
      <c r="E115" s="124">
        <v>0</v>
      </c>
      <c r="F115" s="134">
        <v>1.6088600000000002E-3</v>
      </c>
      <c r="G115" s="134">
        <v>1.562E-3</v>
      </c>
      <c r="H115" s="129">
        <f t="shared" si="18"/>
        <v>1.3761400000000001E-3</v>
      </c>
      <c r="J115" s="313">
        <v>1.287088E-4</v>
      </c>
      <c r="K115" s="129">
        <f t="shared" si="19"/>
        <v>1.2474312000000001E-3</v>
      </c>
      <c r="M115" s="137">
        <f t="shared" ref="M115:M137" si="21">+IF(ISERROR(K115/(F115+J115)),0,K115/(F115+J115))</f>
        <v>0.71791758691799712</v>
      </c>
      <c r="N115" s="134">
        <v>1.6537442987912317E-2</v>
      </c>
      <c r="O115" s="140">
        <f t="shared" si="13"/>
        <v>0</v>
      </c>
      <c r="P115" s="95">
        <f t="shared" si="20"/>
        <v>0</v>
      </c>
      <c r="Q115" s="111"/>
    </row>
    <row r="116" spans="2:17">
      <c r="B116" s="52" t="s">
        <v>867</v>
      </c>
      <c r="C116" s="134">
        <v>1.2E-2</v>
      </c>
      <c r="D116" s="124">
        <v>0</v>
      </c>
      <c r="E116" s="124">
        <v>0</v>
      </c>
      <c r="F116" s="134">
        <v>1.51255912E-2</v>
      </c>
      <c r="G116" s="134">
        <v>7.9810000000000002E-3</v>
      </c>
      <c r="H116" s="129">
        <f t="shared" si="18"/>
        <v>-3.1255911999999997E-3</v>
      </c>
      <c r="J116" s="313">
        <v>1.210047296E-3</v>
      </c>
      <c r="K116" s="129">
        <f t="shared" si="19"/>
        <v>-4.3356384959999999E-3</v>
      </c>
      <c r="M116" s="137">
        <f t="shared" si="21"/>
        <v>-0.26540979693335148</v>
      </c>
      <c r="N116" s="134">
        <v>2.8113653079450945E-2</v>
      </c>
      <c r="O116" s="140">
        <f t="shared" si="13"/>
        <v>5.2765160526334616E-6</v>
      </c>
      <c r="P116" s="95">
        <f t="shared" si="20"/>
        <v>3.7169024495162269E-5</v>
      </c>
      <c r="Q116" s="111"/>
    </row>
    <row r="117" spans="2:17">
      <c r="B117" s="52" t="s">
        <v>868</v>
      </c>
      <c r="C117" s="134">
        <v>0.61599999999999999</v>
      </c>
      <c r="D117" s="124">
        <v>0</v>
      </c>
      <c r="E117" s="124">
        <v>0</v>
      </c>
      <c r="F117" s="134">
        <v>0.59972454519999996</v>
      </c>
      <c r="G117" s="134">
        <v>0.49343799999999999</v>
      </c>
      <c r="H117" s="129">
        <f t="shared" si="18"/>
        <v>1.6275454800000033E-2</v>
      </c>
      <c r="J117" s="313">
        <v>5.0924273414118551E-2</v>
      </c>
      <c r="K117" s="129">
        <f t="shared" si="19"/>
        <v>-3.4648818614118518E-2</v>
      </c>
      <c r="M117" s="137">
        <f t="shared" si="21"/>
        <v>-5.3252718859799784E-2</v>
      </c>
      <c r="N117" s="134">
        <v>1.0484738854336408</v>
      </c>
      <c r="O117" s="140">
        <f t="shared" si="13"/>
        <v>1.967830104335067E-4</v>
      </c>
      <c r="P117" s="95">
        <f t="shared" si="20"/>
        <v>5.580475066838605E-5</v>
      </c>
      <c r="Q117" s="111"/>
    </row>
    <row r="118" spans="2:17">
      <c r="B118" s="52" t="s">
        <v>869</v>
      </c>
      <c r="C118" s="134">
        <v>3.0000000000000001E-3</v>
      </c>
      <c r="D118" s="124">
        <v>0</v>
      </c>
      <c r="E118" s="124">
        <v>0</v>
      </c>
      <c r="F118" s="134">
        <v>2.1889560000000001E-3</v>
      </c>
      <c r="G118" s="134">
        <v>9.6599999999999995E-4</v>
      </c>
      <c r="H118" s="129">
        <f t="shared" si="18"/>
        <v>8.1104399999999991E-4</v>
      </c>
      <c r="J118" s="313">
        <v>1.7511648000000002E-4</v>
      </c>
      <c r="K118" s="129">
        <f t="shared" si="19"/>
        <v>6.3592751999999987E-4</v>
      </c>
      <c r="M118" s="137">
        <f t="shared" si="21"/>
        <v>0.26899662568721233</v>
      </c>
      <c r="N118" s="134">
        <v>9.9224657927473921E-3</v>
      </c>
      <c r="O118" s="140">
        <f t="shared" si="13"/>
        <v>0</v>
      </c>
      <c r="P118" s="95">
        <f t="shared" si="20"/>
        <v>0</v>
      </c>
      <c r="Q118" s="111"/>
    </row>
    <row r="119" spans="2:17">
      <c r="B119" s="52" t="s">
        <v>870</v>
      </c>
      <c r="C119" s="134">
        <v>1</v>
      </c>
      <c r="D119" s="124">
        <v>0</v>
      </c>
      <c r="E119" s="124">
        <v>0</v>
      </c>
      <c r="F119" s="134">
        <v>1.0776016560000001</v>
      </c>
      <c r="G119" s="134">
        <v>0.87184600000000001</v>
      </c>
      <c r="H119" s="129">
        <f t="shared" si="18"/>
        <v>-7.760165600000013E-2</v>
      </c>
      <c r="J119" s="313">
        <v>0.13310436099143336</v>
      </c>
      <c r="K119" s="129">
        <f t="shared" si="19"/>
        <v>-0.21070601699143349</v>
      </c>
      <c r="M119" s="137">
        <f t="shared" si="21"/>
        <v>-0.17403565690953726</v>
      </c>
      <c r="N119" s="134">
        <v>1.7165865821452986</v>
      </c>
      <c r="O119" s="140">
        <f t="shared" si="13"/>
        <v>3.2217786250785484E-4</v>
      </c>
      <c r="P119" s="95">
        <f t="shared" si="20"/>
        <v>9.7582551525902689E-4</v>
      </c>
      <c r="Q119" s="111"/>
    </row>
    <row r="120" spans="2:17">
      <c r="B120" s="52" t="s">
        <v>871</v>
      </c>
      <c r="C120" s="134">
        <v>1.2513000000000001</v>
      </c>
      <c r="D120" s="124">
        <v>0</v>
      </c>
      <c r="E120" s="124">
        <v>0</v>
      </c>
      <c r="F120" s="134">
        <v>0.88898270000000001</v>
      </c>
      <c r="G120" s="134">
        <v>0.86309000000000002</v>
      </c>
      <c r="H120" s="129">
        <f t="shared" si="18"/>
        <v>0.36231730000000006</v>
      </c>
      <c r="J120" s="313">
        <v>7.1118616000000009E-2</v>
      </c>
      <c r="K120" s="129">
        <f t="shared" si="19"/>
        <v>0.29119868400000004</v>
      </c>
      <c r="M120" s="137">
        <f t="shared" si="21"/>
        <v>0.30329995298121226</v>
      </c>
      <c r="N120" s="134">
        <v>1.9699668983574588</v>
      </c>
      <c r="O120" s="140">
        <f t="shared" si="13"/>
        <v>0</v>
      </c>
      <c r="P120" s="95">
        <f t="shared" si="20"/>
        <v>0</v>
      </c>
      <c r="Q120" s="111"/>
    </row>
    <row r="121" spans="2:17">
      <c r="B121" s="52" t="s">
        <v>872</v>
      </c>
      <c r="C121" s="134">
        <v>0.44167881223333338</v>
      </c>
      <c r="D121" s="124">
        <v>0</v>
      </c>
      <c r="E121" s="124">
        <v>0</v>
      </c>
      <c r="F121" s="134">
        <v>1.0779165064</v>
      </c>
      <c r="G121" s="134">
        <v>0.85780400000000001</v>
      </c>
      <c r="H121" s="129">
        <f t="shared" si="18"/>
        <v>-0.63623769416666665</v>
      </c>
      <c r="J121" s="313">
        <v>0.11120638370415833</v>
      </c>
      <c r="K121" s="129">
        <f t="shared" si="19"/>
        <v>-0.74744407787082501</v>
      </c>
      <c r="M121" s="137">
        <f t="shared" si="21"/>
        <v>-0.62856756361434973</v>
      </c>
      <c r="N121" s="134">
        <v>1.3858377223870524</v>
      </c>
      <c r="O121" s="140">
        <f t="shared" si="13"/>
        <v>2.6010120306510829E-4</v>
      </c>
      <c r="P121" s="95">
        <f t="shared" si="20"/>
        <v>1.0276525237313757E-2</v>
      </c>
      <c r="Q121" s="111"/>
    </row>
    <row r="122" spans="2:17">
      <c r="B122" s="52" t="s">
        <v>873</v>
      </c>
      <c r="C122" s="134">
        <v>140.54355620535782</v>
      </c>
      <c r="D122" s="124">
        <v>0</v>
      </c>
      <c r="E122" s="124">
        <v>0</v>
      </c>
      <c r="F122" s="134">
        <v>128.61472083000001</v>
      </c>
      <c r="G122" s="134">
        <v>124.868661</v>
      </c>
      <c r="H122" s="129">
        <f t="shared" si="18"/>
        <v>11.928835375357806</v>
      </c>
      <c r="J122" s="313">
        <v>10.289177666400001</v>
      </c>
      <c r="K122" s="129">
        <f t="shared" si="19"/>
        <v>1.6396577089578059</v>
      </c>
      <c r="M122" s="137">
        <f t="shared" si="21"/>
        <v>1.1804259827885976E-2</v>
      </c>
      <c r="N122" s="134">
        <v>372.74411310816089</v>
      </c>
      <c r="O122" s="140">
        <f t="shared" si="13"/>
        <v>0</v>
      </c>
      <c r="P122" s="95">
        <f t="shared" si="20"/>
        <v>0</v>
      </c>
      <c r="Q122" s="111"/>
    </row>
    <row r="123" spans="2:17">
      <c r="B123" s="52" t="s">
        <v>874</v>
      </c>
      <c r="C123" s="134">
        <v>15.404150922731578</v>
      </c>
      <c r="D123" s="124">
        <v>0</v>
      </c>
      <c r="E123" s="124">
        <v>0</v>
      </c>
      <c r="F123" s="134">
        <v>12.17901973</v>
      </c>
      <c r="G123" s="134">
        <v>11.824291000000001</v>
      </c>
      <c r="H123" s="129">
        <f t="shared" si="18"/>
        <v>3.2251311927315776</v>
      </c>
      <c r="J123" s="313">
        <v>1.0721483409688422</v>
      </c>
      <c r="K123" s="129">
        <f t="shared" si="19"/>
        <v>2.1529828517627356</v>
      </c>
      <c r="M123" s="137">
        <f t="shared" si="21"/>
        <v>0.16247494864091047</v>
      </c>
      <c r="N123" s="134">
        <v>34.783706491741079</v>
      </c>
      <c r="O123" s="140">
        <f t="shared" si="13"/>
        <v>0</v>
      </c>
      <c r="P123" s="95">
        <f t="shared" si="20"/>
        <v>0</v>
      </c>
      <c r="Q123" s="111"/>
    </row>
    <row r="124" spans="2:17">
      <c r="B124" s="52" t="s">
        <v>875</v>
      </c>
      <c r="C124" s="134">
        <v>19.077722057502775</v>
      </c>
      <c r="D124" s="124">
        <v>0</v>
      </c>
      <c r="E124" s="124">
        <v>0</v>
      </c>
      <c r="F124" s="134">
        <v>14.042674795499998</v>
      </c>
      <c r="G124" s="134">
        <v>11.652704999999999</v>
      </c>
      <c r="H124" s="129">
        <f t="shared" si="18"/>
        <v>5.0350472620027773</v>
      </c>
      <c r="J124" s="313">
        <v>1.1234139836399999</v>
      </c>
      <c r="K124" s="129">
        <f t="shared" si="19"/>
        <v>3.9116332783627774</v>
      </c>
      <c r="M124" s="137">
        <f t="shared" si="21"/>
        <v>0.25791971386472323</v>
      </c>
      <c r="N124" s="134">
        <v>33.782784260084384</v>
      </c>
      <c r="O124" s="140">
        <f t="shared" si="13"/>
        <v>0</v>
      </c>
      <c r="P124" s="95">
        <f t="shared" si="20"/>
        <v>0</v>
      </c>
      <c r="Q124" s="111"/>
    </row>
    <row r="125" spans="2:17">
      <c r="B125" s="52" t="s">
        <v>876</v>
      </c>
      <c r="C125" s="134">
        <v>1.94</v>
      </c>
      <c r="D125" s="124">
        <v>0</v>
      </c>
      <c r="E125" s="124">
        <v>0</v>
      </c>
      <c r="F125" s="134">
        <v>1.7842514900000002</v>
      </c>
      <c r="G125" s="134">
        <v>1.732283</v>
      </c>
      <c r="H125" s="129">
        <f t="shared" si="18"/>
        <v>0.15574850999999978</v>
      </c>
      <c r="J125" s="313">
        <v>0.14274011920000002</v>
      </c>
      <c r="K125" s="129">
        <f t="shared" si="19"/>
        <v>1.3008390799999769E-2</v>
      </c>
      <c r="M125" s="137">
        <f t="shared" si="21"/>
        <v>6.7506214027575687E-3</v>
      </c>
      <c r="N125" s="134">
        <v>4.3701324222585125</v>
      </c>
      <c r="O125" s="140">
        <f t="shared" si="13"/>
        <v>0</v>
      </c>
      <c r="P125" s="95">
        <f t="shared" si="20"/>
        <v>0</v>
      </c>
      <c r="Q125" s="111"/>
    </row>
    <row r="126" spans="2:17">
      <c r="B126" s="52" t="s">
        <v>877</v>
      </c>
      <c r="C126" s="134">
        <v>7.8321261162434794</v>
      </c>
      <c r="D126" s="124">
        <v>0</v>
      </c>
      <c r="E126" s="124">
        <v>0</v>
      </c>
      <c r="F126" s="134">
        <v>7.1188470599999993</v>
      </c>
      <c r="G126" s="134">
        <v>6.9115019999999996</v>
      </c>
      <c r="H126" s="129">
        <f t="shared" si="18"/>
        <v>0.71327905624348009</v>
      </c>
      <c r="J126" s="313">
        <v>0.56950776479999998</v>
      </c>
      <c r="K126" s="129">
        <f t="shared" si="19"/>
        <v>0.14377129144348011</v>
      </c>
      <c r="M126" s="137">
        <f t="shared" si="21"/>
        <v>1.8699877245483412E-2</v>
      </c>
      <c r="N126" s="134">
        <v>18.022881350815336</v>
      </c>
      <c r="O126" s="140">
        <f t="shared" si="13"/>
        <v>0</v>
      </c>
      <c r="P126" s="95">
        <f t="shared" si="20"/>
        <v>0</v>
      </c>
      <c r="Q126" s="111"/>
    </row>
    <row r="127" spans="2:17">
      <c r="B127" s="52" t="s">
        <v>878</v>
      </c>
      <c r="C127" s="134">
        <v>0.45</v>
      </c>
      <c r="D127" s="124">
        <v>0</v>
      </c>
      <c r="E127" s="124">
        <v>0</v>
      </c>
      <c r="F127" s="134">
        <v>0.36931021829999999</v>
      </c>
      <c r="G127" s="134">
        <v>0.29150700000000002</v>
      </c>
      <c r="H127" s="129">
        <f t="shared" si="18"/>
        <v>8.0689781700000018E-2</v>
      </c>
      <c r="J127" s="313">
        <v>2.9544817463999999E-2</v>
      </c>
      <c r="K127" s="129">
        <f t="shared" si="19"/>
        <v>5.1144964236000019E-2</v>
      </c>
      <c r="M127" s="137">
        <f t="shared" si="21"/>
        <v>0.12822945594264021</v>
      </c>
      <c r="N127" s="134">
        <v>0.79880289357676082</v>
      </c>
      <c r="O127" s="140">
        <f t="shared" si="13"/>
        <v>0</v>
      </c>
      <c r="P127" s="95">
        <f t="shared" si="20"/>
        <v>0</v>
      </c>
      <c r="Q127" s="111"/>
    </row>
    <row r="128" spans="2:17">
      <c r="B128" s="52" t="s">
        <v>879</v>
      </c>
      <c r="C128" s="134">
        <v>4.3739690722448973E-2</v>
      </c>
      <c r="D128" s="124">
        <v>0</v>
      </c>
      <c r="E128" s="124">
        <v>0</v>
      </c>
      <c r="F128" s="134">
        <v>3.9408830000000006E-2</v>
      </c>
      <c r="G128" s="134">
        <v>3.8261000000000003E-2</v>
      </c>
      <c r="H128" s="129">
        <f t="shared" si="18"/>
        <v>4.3308607224489676E-3</v>
      </c>
      <c r="J128" s="313">
        <v>3.1527064000000005E-3</v>
      </c>
      <c r="K128" s="129">
        <f t="shared" si="19"/>
        <v>1.1781543224489671E-3</v>
      </c>
      <c r="M128" s="137">
        <f t="shared" si="21"/>
        <v>2.7681198145115993E-2</v>
      </c>
      <c r="N128" s="134">
        <v>6.6268401485067602E-2</v>
      </c>
      <c r="O128" s="140">
        <f t="shared" si="13"/>
        <v>0</v>
      </c>
      <c r="P128" s="95">
        <f t="shared" si="20"/>
        <v>0</v>
      </c>
      <c r="Q128" s="111"/>
    </row>
    <row r="129" spans="2:17">
      <c r="B129" s="52" t="s">
        <v>880</v>
      </c>
      <c r="C129" s="134">
        <v>19.438365132016521</v>
      </c>
      <c r="D129" s="124">
        <v>0</v>
      </c>
      <c r="E129" s="124">
        <v>0</v>
      </c>
      <c r="F129" s="134">
        <v>16.577475080000003</v>
      </c>
      <c r="G129" s="134">
        <v>16.094636000000001</v>
      </c>
      <c r="H129" s="129">
        <f t="shared" si="18"/>
        <v>2.8608900520165186</v>
      </c>
      <c r="J129" s="313">
        <v>1.3684585835119736</v>
      </c>
      <c r="K129" s="129">
        <f t="shared" si="19"/>
        <v>1.492431468504545</v>
      </c>
      <c r="M129" s="137">
        <f t="shared" si="21"/>
        <v>8.3162653807139941E-2</v>
      </c>
      <c r="N129" s="134">
        <v>26.321374004678802</v>
      </c>
      <c r="O129" s="140">
        <f t="shared" si="13"/>
        <v>0</v>
      </c>
      <c r="P129" s="95">
        <f t="shared" si="20"/>
        <v>0</v>
      </c>
      <c r="Q129" s="111"/>
    </row>
    <row r="130" spans="2:17">
      <c r="B130" s="52" t="s">
        <v>881</v>
      </c>
      <c r="C130" s="134">
        <v>35.571311756069576</v>
      </c>
      <c r="D130" s="124">
        <v>0</v>
      </c>
      <c r="E130" s="124">
        <v>0</v>
      </c>
      <c r="F130" s="134">
        <v>32.673982389999999</v>
      </c>
      <c r="G130" s="134">
        <v>31.722313</v>
      </c>
      <c r="H130" s="129">
        <f t="shared" si="18"/>
        <v>2.8973293660695774</v>
      </c>
      <c r="J130" s="313">
        <v>2.6139185912</v>
      </c>
      <c r="K130" s="129">
        <f t="shared" si="19"/>
        <v>0.28341077486957733</v>
      </c>
      <c r="M130" s="137">
        <f t="shared" si="21"/>
        <v>8.0313865939650939E-3</v>
      </c>
      <c r="N130" s="134">
        <v>47.657604510187156</v>
      </c>
      <c r="O130" s="140">
        <f t="shared" si="13"/>
        <v>0</v>
      </c>
      <c r="P130" s="95">
        <f t="shared" si="20"/>
        <v>0</v>
      </c>
      <c r="Q130" s="111"/>
    </row>
    <row r="131" spans="2:17">
      <c r="B131" s="52" t="s">
        <v>882</v>
      </c>
      <c r="C131" s="134">
        <v>0.1</v>
      </c>
      <c r="D131" s="124">
        <v>0</v>
      </c>
      <c r="E131" s="124">
        <v>0</v>
      </c>
      <c r="F131" s="134">
        <v>4.1984448000000001E-2</v>
      </c>
      <c r="G131" s="134">
        <v>2.5475999999999999E-2</v>
      </c>
      <c r="H131" s="129">
        <f t="shared" si="18"/>
        <v>5.8015552000000005E-2</v>
      </c>
      <c r="J131" s="313">
        <v>3.3587558400000003E-3</v>
      </c>
      <c r="K131" s="129">
        <f t="shared" si="19"/>
        <v>5.4656796160000007E-2</v>
      </c>
      <c r="M131" s="137">
        <f t="shared" si="21"/>
        <v>1.2054021668355055</v>
      </c>
      <c r="N131" s="134">
        <v>7.8437737478601416E-2</v>
      </c>
      <c r="O131" s="140">
        <f t="shared" si="13"/>
        <v>0</v>
      </c>
      <c r="P131" s="95">
        <f t="shared" si="20"/>
        <v>0</v>
      </c>
      <c r="Q131" s="111"/>
    </row>
    <row r="132" spans="2:17">
      <c r="B132" s="52" t="s">
        <v>883</v>
      </c>
      <c r="C132" s="134">
        <v>15.19403241466433</v>
      </c>
      <c r="D132" s="124">
        <v>0</v>
      </c>
      <c r="E132" s="124">
        <v>0</v>
      </c>
      <c r="F132" s="134">
        <v>13.27397874</v>
      </c>
      <c r="G132" s="134">
        <v>12.887358000000001</v>
      </c>
      <c r="H132" s="129">
        <f t="shared" si="18"/>
        <v>1.9200536746643291</v>
      </c>
      <c r="J132" s="313">
        <v>1.0619182992</v>
      </c>
      <c r="K132" s="129">
        <f t="shared" si="19"/>
        <v>0.85813537546432905</v>
      </c>
      <c r="M132" s="137">
        <f t="shared" si="21"/>
        <v>5.9859203307462958E-2</v>
      </c>
      <c r="N132" s="134">
        <v>20.395439210186581</v>
      </c>
      <c r="O132" s="140">
        <f t="shared" si="13"/>
        <v>0</v>
      </c>
      <c r="P132" s="95">
        <f t="shared" si="20"/>
        <v>0</v>
      </c>
      <c r="Q132" s="111"/>
    </row>
    <row r="133" spans="2:17">
      <c r="B133" s="52" t="s">
        <v>884</v>
      </c>
      <c r="C133" s="134">
        <v>19.169971895710987</v>
      </c>
      <c r="D133" s="124">
        <v>0</v>
      </c>
      <c r="E133" s="124">
        <v>0</v>
      </c>
      <c r="F133" s="134">
        <v>15.12817547</v>
      </c>
      <c r="G133" s="134">
        <v>14.687549000000001</v>
      </c>
      <c r="H133" s="129">
        <f t="shared" si="18"/>
        <v>4.0417964257109862</v>
      </c>
      <c r="J133" s="313">
        <v>1.3288477963654017</v>
      </c>
      <c r="K133" s="129">
        <f t="shared" si="19"/>
        <v>2.7129486293455845</v>
      </c>
      <c r="M133" s="137">
        <f t="shared" si="21"/>
        <v>0.16485050701060044</v>
      </c>
      <c r="N133" s="134">
        <v>35.477898433781661</v>
      </c>
      <c r="O133" s="140">
        <f t="shared" si="13"/>
        <v>0</v>
      </c>
      <c r="P133" s="95">
        <f t="shared" si="20"/>
        <v>0</v>
      </c>
      <c r="Q133" s="111"/>
    </row>
    <row r="134" spans="2:17">
      <c r="B134" s="52" t="s">
        <v>885</v>
      </c>
      <c r="C134" s="134">
        <v>0.4</v>
      </c>
      <c r="D134" s="124">
        <v>0</v>
      </c>
      <c r="E134" s="124">
        <v>0</v>
      </c>
      <c r="F134" s="134">
        <v>0.180795488</v>
      </c>
      <c r="G134" s="134">
        <v>0.11548</v>
      </c>
      <c r="H134" s="129">
        <f t="shared" si="18"/>
        <v>0.21920451200000002</v>
      </c>
      <c r="J134" s="313">
        <v>1.446363904E-2</v>
      </c>
      <c r="K134" s="129">
        <f t="shared" si="19"/>
        <v>0.20474087296000001</v>
      </c>
      <c r="M134" s="137">
        <f t="shared" si="21"/>
        <v>1.0485598090278136</v>
      </c>
      <c r="N134" s="134">
        <v>0.13580709588720577</v>
      </c>
      <c r="O134" s="140">
        <f t="shared" si="13"/>
        <v>0</v>
      </c>
      <c r="P134" s="95">
        <f t="shared" si="20"/>
        <v>0</v>
      </c>
      <c r="Q134" s="111"/>
    </row>
    <row r="135" spans="2:17">
      <c r="B135" s="52" t="s">
        <v>886</v>
      </c>
      <c r="C135" s="134">
        <v>0.4</v>
      </c>
      <c r="D135" s="124">
        <v>0</v>
      </c>
      <c r="E135" s="124">
        <v>0</v>
      </c>
      <c r="F135" s="134">
        <v>0.35116613999999996</v>
      </c>
      <c r="G135" s="134">
        <v>0.26225999999999999</v>
      </c>
      <c r="H135" s="129">
        <f t="shared" si="18"/>
        <v>4.8833860000000062E-2</v>
      </c>
      <c r="J135" s="313">
        <v>2.8093291199999999E-2</v>
      </c>
      <c r="K135" s="129">
        <f t="shared" si="19"/>
        <v>2.0740568800000064E-2</v>
      </c>
      <c r="M135" s="137">
        <f t="shared" si="21"/>
        <v>5.4687021847751129E-2</v>
      </c>
      <c r="N135" s="134">
        <v>0.91433341239275079</v>
      </c>
      <c r="O135" s="140">
        <f t="shared" si="13"/>
        <v>0</v>
      </c>
      <c r="P135" s="95">
        <f t="shared" si="20"/>
        <v>0</v>
      </c>
      <c r="Q135" s="111"/>
    </row>
    <row r="136" spans="2:17">
      <c r="B136" s="52" t="s">
        <v>887</v>
      </c>
      <c r="C136" s="134">
        <v>0.31575977929577465</v>
      </c>
      <c r="D136" s="124">
        <v>0</v>
      </c>
      <c r="E136" s="124">
        <v>0</v>
      </c>
      <c r="F136" s="134">
        <v>0.20449523</v>
      </c>
      <c r="G136" s="134">
        <v>0.14514099999999999</v>
      </c>
      <c r="H136" s="129">
        <f t="shared" si="18"/>
        <v>0.11126454929577465</v>
      </c>
      <c r="J136" s="313">
        <v>1.6359618400000001E-2</v>
      </c>
      <c r="K136" s="129">
        <f t="shared" si="19"/>
        <v>9.4904930895774647E-2</v>
      </c>
      <c r="M136" s="137">
        <f t="shared" si="21"/>
        <v>0.42971631179175257</v>
      </c>
      <c r="N136" s="134">
        <v>0.34163972559125205</v>
      </c>
      <c r="O136" s="140">
        <f t="shared" si="13"/>
        <v>0</v>
      </c>
      <c r="P136" s="95">
        <f t="shared" si="20"/>
        <v>0</v>
      </c>
      <c r="Q136" s="111"/>
    </row>
    <row r="137" spans="2:17">
      <c r="B137" s="52" t="s">
        <v>888</v>
      </c>
      <c r="C137" s="134">
        <v>0.10882616530985914</v>
      </c>
      <c r="D137" s="124">
        <v>0</v>
      </c>
      <c r="E137" s="124">
        <v>0</v>
      </c>
      <c r="F137" s="134">
        <v>8.9403896999999996E-2</v>
      </c>
      <c r="G137" s="134">
        <v>5.9861999999999999E-2</v>
      </c>
      <c r="H137" s="129">
        <f t="shared" si="18"/>
        <v>1.9422268309859145E-2</v>
      </c>
      <c r="J137" s="313">
        <v>7.1523117600000002E-3</v>
      </c>
      <c r="K137" s="129">
        <f t="shared" si="19"/>
        <v>1.2269956549859145E-2</v>
      </c>
      <c r="M137" s="137">
        <f t="shared" si="21"/>
        <v>0.12707579043785092</v>
      </c>
      <c r="N137" s="134">
        <v>0.22493050256318459</v>
      </c>
      <c r="O137" s="140">
        <f t="shared" si="13"/>
        <v>0</v>
      </c>
      <c r="P137" s="95">
        <f t="shared" si="20"/>
        <v>0</v>
      </c>
      <c r="Q137" s="111"/>
    </row>
    <row r="138" spans="2:17">
      <c r="B138" s="52" t="s">
        <v>889</v>
      </c>
      <c r="C138" s="134">
        <v>0.1</v>
      </c>
      <c r="D138" s="124">
        <v>0</v>
      </c>
      <c r="E138" s="124">
        <v>0</v>
      </c>
      <c r="F138" s="134">
        <v>8.5244406800000005E-2</v>
      </c>
      <c r="G138" s="134">
        <v>5.6686E-2</v>
      </c>
      <c r="H138" s="129">
        <f>+C138+D138-E138-F138</f>
        <v>1.47555932E-2</v>
      </c>
      <c r="J138" s="313">
        <v>6.8195525440000009E-3</v>
      </c>
      <c r="K138" s="129">
        <f>+H138-J138</f>
        <v>7.9360406559999992E-3</v>
      </c>
      <c r="M138" s="137">
        <f>+IF(ISERROR(K138/(F138+J138)),0,K138/(F138+J138))</f>
        <v>8.6201383392025571E-2</v>
      </c>
      <c r="N138" s="134">
        <v>5.9415604450652533E-2</v>
      </c>
      <c r="O138" s="140">
        <f t="shared" si="13"/>
        <v>0</v>
      </c>
      <c r="P138" s="95">
        <f>(M138^2*O138)*100</f>
        <v>0</v>
      </c>
      <c r="Q138" s="111"/>
    </row>
    <row r="139" spans="2:17">
      <c r="B139" s="52" t="s">
        <v>890</v>
      </c>
      <c r="C139" s="134">
        <v>0.1</v>
      </c>
      <c r="D139" s="124">
        <v>0</v>
      </c>
      <c r="E139" s="124">
        <v>0</v>
      </c>
      <c r="F139" s="134">
        <v>0.15010190000000001</v>
      </c>
      <c r="G139" s="134">
        <v>0.11210000000000001</v>
      </c>
      <c r="H139" s="129">
        <f t="shared" ref="H139:H162" si="22">+C139+D139-E139-F139</f>
        <v>-5.0101900000000005E-2</v>
      </c>
      <c r="J139" s="313">
        <v>1.2008152000000001E-2</v>
      </c>
      <c r="K139" s="129">
        <f t="shared" ref="K139:K162" si="23">+H139-J139</f>
        <v>-6.2110052000000006E-2</v>
      </c>
      <c r="M139" s="137">
        <f>+IF(ISERROR(K139/(F139+J139)),0,K139/(F139+J139))</f>
        <v>-0.38313510626719188</v>
      </c>
      <c r="N139" s="134">
        <v>0.21007660145052146</v>
      </c>
      <c r="O139" s="140">
        <f t="shared" si="13"/>
        <v>3.9428264861337855E-5</v>
      </c>
      <c r="P139" s="95">
        <f t="shared" ref="P139:P162" si="24">(M139^2*O139)*100</f>
        <v>5.7877739503130893E-4</v>
      </c>
      <c r="Q139" s="111"/>
    </row>
    <row r="140" spans="2:17">
      <c r="B140" s="52" t="s">
        <v>891</v>
      </c>
      <c r="C140" s="134">
        <v>0.1</v>
      </c>
      <c r="D140" s="124">
        <v>0</v>
      </c>
      <c r="E140" s="124">
        <v>0</v>
      </c>
      <c r="F140" s="134">
        <v>9.0472522E-2</v>
      </c>
      <c r="G140" s="134">
        <v>6.2741000000000005E-2</v>
      </c>
      <c r="H140" s="129">
        <f t="shared" si="22"/>
        <v>9.5274780000000059E-3</v>
      </c>
      <c r="J140" s="313">
        <v>7.2378017599999999E-3</v>
      </c>
      <c r="K140" s="129">
        <f t="shared" si="23"/>
        <v>2.289676240000006E-3</v>
      </c>
      <c r="M140" s="137">
        <f t="shared" ref="M140:M162" si="25">+IF(ISERROR(K140/(F140+J140)),0,K140/(F140+J140))</f>
        <v>2.3433309315646116E-2</v>
      </c>
      <c r="N140" s="134">
        <v>0.12095319477454264</v>
      </c>
      <c r="O140" s="140">
        <f t="shared" si="13"/>
        <v>0</v>
      </c>
      <c r="P140" s="95">
        <f t="shared" si="24"/>
        <v>0</v>
      </c>
      <c r="Q140" s="111"/>
    </row>
    <row r="141" spans="2:17">
      <c r="B141" s="52" t="s">
        <v>892</v>
      </c>
      <c r="C141" s="134">
        <v>0.2</v>
      </c>
      <c r="D141" s="124">
        <v>0</v>
      </c>
      <c r="E141" s="124">
        <v>0</v>
      </c>
      <c r="F141" s="134">
        <v>0.12562530960000001</v>
      </c>
      <c r="G141" s="134">
        <v>7.2598999999999997E-2</v>
      </c>
      <c r="H141" s="129">
        <f t="shared" si="22"/>
        <v>7.4374690399999999E-2</v>
      </c>
      <c r="J141" s="313">
        <v>1.0050024768000002E-2</v>
      </c>
      <c r="K141" s="129">
        <f t="shared" si="23"/>
        <v>6.4324665631999997E-2</v>
      </c>
      <c r="M141" s="137">
        <f t="shared" si="25"/>
        <v>0.47410729394282169</v>
      </c>
      <c r="N141" s="134">
        <v>0.13792908176044338</v>
      </c>
      <c r="O141" s="140">
        <f t="shared" si="13"/>
        <v>0</v>
      </c>
      <c r="P141" s="95">
        <f t="shared" si="24"/>
        <v>0</v>
      </c>
      <c r="Q141" s="111"/>
    </row>
    <row r="142" spans="2:17">
      <c r="B142" s="52" t="s">
        <v>893</v>
      </c>
      <c r="C142" s="134">
        <v>8.1834013747734691</v>
      </c>
      <c r="D142" s="124">
        <v>0</v>
      </c>
      <c r="E142" s="124">
        <v>0</v>
      </c>
      <c r="F142" s="134">
        <v>5.45309913</v>
      </c>
      <c r="G142" s="134">
        <v>5.2942710000000002</v>
      </c>
      <c r="H142" s="129">
        <f t="shared" si="22"/>
        <v>2.7303022447734691</v>
      </c>
      <c r="J142" s="313">
        <v>0.43624793039999998</v>
      </c>
      <c r="K142" s="129">
        <f t="shared" si="23"/>
        <v>2.2940543143734691</v>
      </c>
      <c r="M142" s="137">
        <f t="shared" si="25"/>
        <v>0.38952608682186551</v>
      </c>
      <c r="N142" s="134">
        <v>5.3662687581788617</v>
      </c>
      <c r="O142" s="140">
        <f t="shared" ref="O142:O205" si="26">IF(K142&lt;0,N142/$N$263,0)</f>
        <v>0</v>
      </c>
      <c r="P142" s="95">
        <f t="shared" si="24"/>
        <v>0</v>
      </c>
      <c r="Q142" s="111"/>
    </row>
    <row r="143" spans="2:17">
      <c r="B143" s="52" t="s">
        <v>894</v>
      </c>
      <c r="C143" s="134">
        <v>0.1346404960859155</v>
      </c>
      <c r="D143" s="124">
        <v>0</v>
      </c>
      <c r="E143" s="124">
        <v>0</v>
      </c>
      <c r="F143" s="134">
        <v>0.15062222510000001</v>
      </c>
      <c r="G143" s="134">
        <v>0.106741</v>
      </c>
      <c r="H143" s="129">
        <f t="shared" si="22"/>
        <v>-1.5981729014084511E-2</v>
      </c>
      <c r="J143" s="313">
        <v>1.2049778008000001E-2</v>
      </c>
      <c r="K143" s="129">
        <f t="shared" si="23"/>
        <v>-2.8031507022084512E-2</v>
      </c>
      <c r="M143" s="137">
        <f t="shared" si="25"/>
        <v>-0.172319185148744</v>
      </c>
      <c r="N143" s="134">
        <v>0.22404519721737251</v>
      </c>
      <c r="O143" s="140">
        <f t="shared" si="26"/>
        <v>4.2049963279122297E-5</v>
      </c>
      <c r="P143" s="95">
        <f t="shared" si="24"/>
        <v>1.2486274706461273E-4</v>
      </c>
      <c r="Q143" s="111"/>
    </row>
    <row r="144" spans="2:17">
      <c r="B144" s="52" t="s">
        <v>895</v>
      </c>
      <c r="C144" s="134">
        <v>2.9041980756521739</v>
      </c>
      <c r="D144" s="124">
        <v>0</v>
      </c>
      <c r="E144" s="124">
        <v>0</v>
      </c>
      <c r="F144" s="134">
        <v>3.0044546300000006</v>
      </c>
      <c r="G144" s="134">
        <v>2.5111210000000002</v>
      </c>
      <c r="H144" s="129">
        <f t="shared" si="22"/>
        <v>-0.10025655434782665</v>
      </c>
      <c r="J144" s="313">
        <v>0.25050866004478589</v>
      </c>
      <c r="K144" s="129">
        <f t="shared" si="23"/>
        <v>-0.35076521439261255</v>
      </c>
      <c r="M144" s="137">
        <f t="shared" si="25"/>
        <v>-0.10776318598290127</v>
      </c>
      <c r="N144" s="134">
        <v>5.8449320446967468</v>
      </c>
      <c r="O144" s="140">
        <f t="shared" si="26"/>
        <v>1.0970071257988372E-3</v>
      </c>
      <c r="P144" s="95">
        <f t="shared" si="24"/>
        <v>1.2739438716963974E-3</v>
      </c>
      <c r="Q144" s="111"/>
    </row>
    <row r="145" spans="2:17">
      <c r="B145" s="52" t="s">
        <v>896</v>
      </c>
      <c r="C145" s="134">
        <v>6.2685000000000005E-2</v>
      </c>
      <c r="D145" s="124">
        <v>0</v>
      </c>
      <c r="E145" s="124">
        <v>0</v>
      </c>
      <c r="F145" s="134">
        <v>3.2352300000000001E-2</v>
      </c>
      <c r="G145" s="134">
        <v>3.141E-2</v>
      </c>
      <c r="H145" s="129">
        <f t="shared" si="22"/>
        <v>3.0332700000000004E-2</v>
      </c>
      <c r="J145" s="313">
        <v>2.5881839999999999E-3</v>
      </c>
      <c r="K145" s="129">
        <f t="shared" si="23"/>
        <v>2.7744516000000004E-2</v>
      </c>
      <c r="M145" s="137">
        <f t="shared" si="25"/>
        <v>0.79405070633824082</v>
      </c>
      <c r="N145" s="134">
        <v>0.10815975038080052</v>
      </c>
      <c r="O145" s="140">
        <f t="shared" si="26"/>
        <v>0</v>
      </c>
      <c r="P145" s="95">
        <f t="shared" si="24"/>
        <v>0</v>
      </c>
      <c r="Q145" s="111"/>
    </row>
    <row r="146" spans="2:17">
      <c r="B146" s="52" t="s">
        <v>897</v>
      </c>
      <c r="C146" s="134">
        <v>0.14924999999999999</v>
      </c>
      <c r="D146" s="124">
        <v>0</v>
      </c>
      <c r="E146" s="124">
        <v>0</v>
      </c>
      <c r="F146" s="134">
        <v>0.11903915999999999</v>
      </c>
      <c r="G146" s="134">
        <v>0.11557199999999999</v>
      </c>
      <c r="H146" s="129">
        <f t="shared" si="22"/>
        <v>3.0210840000000003E-2</v>
      </c>
      <c r="J146" s="313">
        <v>9.5231327999999987E-3</v>
      </c>
      <c r="K146" s="129">
        <f t="shared" si="23"/>
        <v>2.0687707200000002E-2</v>
      </c>
      <c r="M146" s="137">
        <f t="shared" si="25"/>
        <v>0.16091582336807861</v>
      </c>
      <c r="N146" s="134">
        <v>0.21477436147044679</v>
      </c>
      <c r="O146" s="140">
        <f t="shared" si="26"/>
        <v>0</v>
      </c>
      <c r="P146" s="95">
        <f t="shared" si="24"/>
        <v>0</v>
      </c>
      <c r="Q146" s="111"/>
    </row>
    <row r="147" spans="2:17">
      <c r="B147" s="52" t="s">
        <v>898</v>
      </c>
      <c r="C147" s="134">
        <v>0.54725000000000001</v>
      </c>
      <c r="D147" s="124">
        <v>0</v>
      </c>
      <c r="E147" s="124">
        <v>0</v>
      </c>
      <c r="F147" s="134">
        <v>0.40426779000000002</v>
      </c>
      <c r="G147" s="134">
        <v>0.39249299999999998</v>
      </c>
      <c r="H147" s="129">
        <f t="shared" si="22"/>
        <v>0.14298221</v>
      </c>
      <c r="J147" s="313">
        <v>3.2341423200000004E-2</v>
      </c>
      <c r="K147" s="129">
        <f t="shared" si="23"/>
        <v>0.1106407868</v>
      </c>
      <c r="M147" s="137">
        <f t="shared" si="25"/>
        <v>0.25340918939637253</v>
      </c>
      <c r="N147" s="134">
        <v>0.57788209489170561</v>
      </c>
      <c r="O147" s="140">
        <f t="shared" si="26"/>
        <v>0</v>
      </c>
      <c r="P147" s="95">
        <f t="shared" si="24"/>
        <v>0</v>
      </c>
      <c r="Q147" s="111"/>
    </row>
    <row r="148" spans="2:17">
      <c r="B148" s="52" t="s">
        <v>899</v>
      </c>
      <c r="C148" s="134">
        <v>2.922528553019192</v>
      </c>
      <c r="D148" s="124">
        <v>0</v>
      </c>
      <c r="E148" s="124">
        <v>0</v>
      </c>
      <c r="F148" s="134">
        <v>3.0661256300000002</v>
      </c>
      <c r="G148" s="134">
        <v>2.9768210000000002</v>
      </c>
      <c r="H148" s="129">
        <f t="shared" si="22"/>
        <v>-0.14359707698080815</v>
      </c>
      <c r="J148" s="313">
        <v>0.25297657979304133</v>
      </c>
      <c r="K148" s="129">
        <f t="shared" si="23"/>
        <v>-0.39657365677384948</v>
      </c>
      <c r="M148" s="137">
        <f t="shared" si="25"/>
        <v>-0.11948220684610292</v>
      </c>
      <c r="N148" s="134">
        <v>5.9302329851085593</v>
      </c>
      <c r="O148" s="140">
        <f t="shared" si="26"/>
        <v>1.1130168481965515E-3</v>
      </c>
      <c r="P148" s="95">
        <f t="shared" si="24"/>
        <v>1.5889426023699121E-3</v>
      </c>
      <c r="Q148" s="111"/>
    </row>
    <row r="149" spans="2:17">
      <c r="B149" s="52" t="s">
        <v>900</v>
      </c>
      <c r="C149" s="134">
        <v>0.43</v>
      </c>
      <c r="D149" s="124">
        <v>0</v>
      </c>
      <c r="E149" s="124">
        <v>0</v>
      </c>
      <c r="F149" s="134">
        <v>0.30402947749999998</v>
      </c>
      <c r="G149" s="134">
        <v>0.19043499999999999</v>
      </c>
      <c r="H149" s="129">
        <f t="shared" si="22"/>
        <v>0.12597052250000002</v>
      </c>
      <c r="J149" s="313">
        <v>2.4322358199999998E-2</v>
      </c>
      <c r="K149" s="129">
        <f t="shared" si="23"/>
        <v>0.10164816430000001</v>
      </c>
      <c r="M149" s="137">
        <f t="shared" si="25"/>
        <v>0.30957087260773314</v>
      </c>
      <c r="N149" s="134">
        <v>0.48053831954898518</v>
      </c>
      <c r="O149" s="140">
        <f t="shared" si="26"/>
        <v>0</v>
      </c>
      <c r="P149" s="95">
        <f t="shared" si="24"/>
        <v>0</v>
      </c>
      <c r="Q149" s="111"/>
    </row>
    <row r="150" spans="2:17">
      <c r="B150" s="52" t="s">
        <v>901</v>
      </c>
      <c r="C150" s="134">
        <v>8.2000000000000003E-2</v>
      </c>
      <c r="D150" s="124">
        <v>0</v>
      </c>
      <c r="E150" s="124">
        <v>0</v>
      </c>
      <c r="F150" s="134">
        <v>2.0993048E-2</v>
      </c>
      <c r="G150" s="134">
        <v>1.396E-2</v>
      </c>
      <c r="H150" s="129">
        <f t="shared" si="22"/>
        <v>6.1006952000000003E-2</v>
      </c>
      <c r="J150" s="313">
        <v>1.67944384E-3</v>
      </c>
      <c r="K150" s="129">
        <f t="shared" si="23"/>
        <v>5.932750816E-2</v>
      </c>
      <c r="M150" s="137">
        <f t="shared" si="25"/>
        <v>2.6167175879332016</v>
      </c>
      <c r="N150" s="134">
        <v>9.2708357469257596E-2</v>
      </c>
      <c r="O150" s="140">
        <f t="shared" si="26"/>
        <v>0</v>
      </c>
      <c r="P150" s="95">
        <f t="shared" si="24"/>
        <v>0</v>
      </c>
      <c r="Q150" s="111"/>
    </row>
    <row r="151" spans="2:17">
      <c r="B151" s="52" t="s">
        <v>902</v>
      </c>
      <c r="C151" s="134">
        <v>2.4232559000000025E-3</v>
      </c>
      <c r="D151" s="124">
        <v>0</v>
      </c>
      <c r="E151" s="124">
        <v>0</v>
      </c>
      <c r="F151" s="134">
        <v>1.0668194099999999E-2</v>
      </c>
      <c r="G151" s="134">
        <v>6.0569999999999999E-3</v>
      </c>
      <c r="H151" s="129">
        <f t="shared" si="22"/>
        <v>-8.244938199999996E-3</v>
      </c>
      <c r="J151" s="313">
        <v>8.5345552799999988E-4</v>
      </c>
      <c r="K151" s="129">
        <f t="shared" si="23"/>
        <v>-9.0983937279999951E-3</v>
      </c>
      <c r="M151" s="137">
        <f t="shared" si="25"/>
        <v>-0.7896780427942377</v>
      </c>
      <c r="N151" s="134">
        <v>2.0086810785005814E-2</v>
      </c>
      <c r="O151" s="140">
        <f t="shared" si="26"/>
        <v>3.7699967077833792E-6</v>
      </c>
      <c r="P151" s="95">
        <f t="shared" si="24"/>
        <v>2.3509375674949352E-4</v>
      </c>
      <c r="Q151" s="111"/>
    </row>
    <row r="152" spans="2:17">
      <c r="B152" s="52" t="s">
        <v>903</v>
      </c>
      <c r="C152" s="134">
        <v>0.20596499999999998</v>
      </c>
      <c r="D152" s="124">
        <v>0</v>
      </c>
      <c r="E152" s="124">
        <v>0</v>
      </c>
      <c r="F152" s="134">
        <v>0.12092406000000001</v>
      </c>
      <c r="G152" s="134">
        <v>0.11740200000000001</v>
      </c>
      <c r="H152" s="129">
        <f t="shared" si="22"/>
        <v>8.5040939999999968E-2</v>
      </c>
      <c r="J152" s="313">
        <v>9.6739248000000007E-3</v>
      </c>
      <c r="K152" s="129">
        <f t="shared" si="23"/>
        <v>7.536701519999997E-2</v>
      </c>
      <c r="M152" s="137">
        <f t="shared" si="25"/>
        <v>0.57709171634936252</v>
      </c>
      <c r="N152" s="134">
        <v>0.16069448628004651</v>
      </c>
      <c r="O152" s="140">
        <f t="shared" si="26"/>
        <v>0</v>
      </c>
      <c r="P152" s="95">
        <f t="shared" si="24"/>
        <v>0</v>
      </c>
      <c r="Q152" s="111"/>
    </row>
    <row r="153" spans="2:17">
      <c r="B153" s="52" t="s">
        <v>904</v>
      </c>
      <c r="C153" s="134">
        <v>0.08</v>
      </c>
      <c r="D153" s="124">
        <v>0</v>
      </c>
      <c r="E153" s="124">
        <v>0</v>
      </c>
      <c r="F153" s="134">
        <v>6.9820839999999995E-2</v>
      </c>
      <c r="G153" s="134">
        <v>4.6427999999999997E-2</v>
      </c>
      <c r="H153" s="129">
        <f t="shared" si="22"/>
        <v>1.0179160000000007E-2</v>
      </c>
      <c r="J153" s="313">
        <v>9.0542039685180473E-3</v>
      </c>
      <c r="K153" s="129">
        <f t="shared" si="23"/>
        <v>1.1249560314819593E-3</v>
      </c>
      <c r="M153" s="137">
        <f t="shared" si="25"/>
        <v>1.426250908881865E-2</v>
      </c>
      <c r="N153" s="134">
        <v>0.14060767549504066</v>
      </c>
      <c r="O153" s="140">
        <f t="shared" si="26"/>
        <v>0</v>
      </c>
      <c r="P153" s="95">
        <f t="shared" si="24"/>
        <v>0</v>
      </c>
      <c r="Q153" s="111"/>
    </row>
    <row r="154" spans="2:17">
      <c r="B154" s="52" t="s">
        <v>905</v>
      </c>
      <c r="C154" s="134">
        <v>0.47</v>
      </c>
      <c r="D154" s="124">
        <v>0</v>
      </c>
      <c r="E154" s="124">
        <v>0</v>
      </c>
      <c r="F154" s="134">
        <v>0.35736879999999999</v>
      </c>
      <c r="G154" s="134">
        <v>0.27756799999999998</v>
      </c>
      <c r="H154" s="129">
        <f t="shared" si="22"/>
        <v>0.11263119999999999</v>
      </c>
      <c r="J154" s="313">
        <v>2.8589503999999998E-2</v>
      </c>
      <c r="K154" s="129">
        <f t="shared" si="23"/>
        <v>8.4041695999999985E-2</v>
      </c>
      <c r="M154" s="137">
        <f t="shared" si="25"/>
        <v>0.21774812234639726</v>
      </c>
      <c r="N154" s="134">
        <v>0.40019107640896195</v>
      </c>
      <c r="O154" s="140">
        <f t="shared" si="26"/>
        <v>0</v>
      </c>
      <c r="P154" s="95">
        <f t="shared" si="24"/>
        <v>0</v>
      </c>
      <c r="Q154" s="111"/>
    </row>
    <row r="155" spans="2:17">
      <c r="B155" s="52" t="s">
        <v>906</v>
      </c>
      <c r="C155" s="134">
        <v>0.15</v>
      </c>
      <c r="D155" s="124">
        <v>0</v>
      </c>
      <c r="E155" s="124">
        <v>0</v>
      </c>
      <c r="F155" s="134">
        <v>8.0739022000000008E-2</v>
      </c>
      <c r="G155" s="134">
        <v>6.0297999999999997E-2</v>
      </c>
      <c r="H155" s="129">
        <f t="shared" si="22"/>
        <v>6.9260977999999987E-2</v>
      </c>
      <c r="J155" s="313">
        <v>6.4591217600000004E-3</v>
      </c>
      <c r="K155" s="129">
        <f t="shared" si="23"/>
        <v>6.2801856239999981E-2</v>
      </c>
      <c r="M155" s="137">
        <f t="shared" si="25"/>
        <v>0.72022010483219456</v>
      </c>
      <c r="N155" s="134">
        <v>0.18078129706505228</v>
      </c>
      <c r="O155" s="140">
        <f t="shared" si="26"/>
        <v>0</v>
      </c>
      <c r="P155" s="95">
        <f t="shared" si="24"/>
        <v>0</v>
      </c>
      <c r="Q155" s="111"/>
    </row>
    <row r="156" spans="2:17">
      <c r="B156" s="52" t="s">
        <v>907</v>
      </c>
      <c r="C156" s="134">
        <v>0.13930000000000001</v>
      </c>
      <c r="D156" s="124">
        <v>0</v>
      </c>
      <c r="E156" s="124">
        <v>0</v>
      </c>
      <c r="F156" s="134">
        <v>0.12984489000000002</v>
      </c>
      <c r="G156" s="134">
        <v>0.12606300000000001</v>
      </c>
      <c r="H156" s="129">
        <f t="shared" si="22"/>
        <v>9.4551099999999888E-3</v>
      </c>
      <c r="J156" s="313">
        <v>1.0387591200000003E-2</v>
      </c>
      <c r="K156" s="129">
        <f t="shared" si="23"/>
        <v>-9.3248120000001371E-4</v>
      </c>
      <c r="M156" s="137">
        <f t="shared" si="25"/>
        <v>-6.6495379103369504E-3</v>
      </c>
      <c r="N156" s="134">
        <v>0.14369795407734925</v>
      </c>
      <c r="O156" s="140">
        <f t="shared" si="26"/>
        <v>2.6969976447988786E-5</v>
      </c>
      <c r="P156" s="95">
        <f t="shared" si="24"/>
        <v>1.1925140373505188E-7</v>
      </c>
      <c r="Q156" s="111"/>
    </row>
    <row r="157" spans="2:17">
      <c r="B157" s="52" t="s">
        <v>908</v>
      </c>
      <c r="C157" s="134">
        <v>0.93615522413913033</v>
      </c>
      <c r="D157" s="124">
        <v>0</v>
      </c>
      <c r="E157" s="124">
        <v>0</v>
      </c>
      <c r="F157" s="134">
        <v>1.0655201474</v>
      </c>
      <c r="G157" s="134">
        <v>0.847939</v>
      </c>
      <c r="H157" s="129">
        <f t="shared" si="22"/>
        <v>-0.12936492326086968</v>
      </c>
      <c r="J157" s="313">
        <v>0.10053341228973592</v>
      </c>
      <c r="K157" s="129">
        <f t="shared" si="23"/>
        <v>-0.2298983355506056</v>
      </c>
      <c r="M157" s="137">
        <f t="shared" si="25"/>
        <v>-0.19715932740840572</v>
      </c>
      <c r="N157" s="134">
        <v>0.99506970350336499</v>
      </c>
      <c r="O157" s="140">
        <f t="shared" si="26"/>
        <v>1.8675983690865356E-4</v>
      </c>
      <c r="P157" s="95">
        <f t="shared" si="24"/>
        <v>7.2596911000867754E-4</v>
      </c>
      <c r="Q157" s="111"/>
    </row>
    <row r="158" spans="2:17">
      <c r="B158" s="52" t="s">
        <v>909</v>
      </c>
      <c r="C158" s="134">
        <v>9.7526492957746465E-3</v>
      </c>
      <c r="D158" s="124">
        <v>0</v>
      </c>
      <c r="E158" s="124">
        <v>0</v>
      </c>
      <c r="F158" s="134">
        <v>7.1663500000000002E-3</v>
      </c>
      <c r="G158" s="134">
        <v>4.045E-3</v>
      </c>
      <c r="H158" s="129">
        <f t="shared" si="22"/>
        <v>2.5862992957746463E-3</v>
      </c>
      <c r="J158" s="313">
        <v>5.7330800000000002E-4</v>
      </c>
      <c r="K158" s="129">
        <f t="shared" si="23"/>
        <v>2.0129912957746465E-3</v>
      </c>
      <c r="M158" s="137">
        <f t="shared" si="25"/>
        <v>0.26008788705840058</v>
      </c>
      <c r="N158" s="134">
        <v>1.6996532202697225E-2</v>
      </c>
      <c r="O158" s="140">
        <f t="shared" si="26"/>
        <v>0</v>
      </c>
      <c r="P158" s="95">
        <f t="shared" si="24"/>
        <v>0</v>
      </c>
      <c r="Q158" s="111"/>
    </row>
    <row r="159" spans="2:17">
      <c r="B159" s="52" t="s">
        <v>910</v>
      </c>
      <c r="C159" s="134">
        <v>0.54887512352112666</v>
      </c>
      <c r="D159" s="124">
        <v>0</v>
      </c>
      <c r="E159" s="124">
        <v>0</v>
      </c>
      <c r="F159" s="134">
        <v>0.78808562000000004</v>
      </c>
      <c r="G159" s="134">
        <v>0.60105399999999998</v>
      </c>
      <c r="H159" s="129">
        <f t="shared" si="22"/>
        <v>-0.23921049647887338</v>
      </c>
      <c r="J159" s="313">
        <v>8.8513542609393148E-2</v>
      </c>
      <c r="K159" s="129">
        <f t="shared" si="23"/>
        <v>-0.32772403908826653</v>
      </c>
      <c r="M159" s="137">
        <f t="shared" si="25"/>
        <v>-0.37385848979449482</v>
      </c>
      <c r="N159" s="134">
        <v>1.0213370714529879</v>
      </c>
      <c r="O159" s="140">
        <f t="shared" si="26"/>
        <v>1.9168983260344719E-4</v>
      </c>
      <c r="P159" s="95">
        <f t="shared" si="24"/>
        <v>2.6792520565286668E-3</v>
      </c>
      <c r="Q159" s="111"/>
    </row>
    <row r="160" spans="2:17">
      <c r="B160" s="52" t="s">
        <v>911</v>
      </c>
      <c r="C160" s="134">
        <v>9.0545E-2</v>
      </c>
      <c r="D160" s="124">
        <v>0</v>
      </c>
      <c r="E160" s="124">
        <v>0</v>
      </c>
      <c r="F160" s="134">
        <v>4.5933879999999996E-2</v>
      </c>
      <c r="G160" s="134">
        <v>4.4595999999999997E-2</v>
      </c>
      <c r="H160" s="129">
        <f t="shared" si="22"/>
        <v>4.4611120000000004E-2</v>
      </c>
      <c r="J160" s="313">
        <v>3.6747103999999996E-3</v>
      </c>
      <c r="K160" s="129">
        <f t="shared" si="23"/>
        <v>4.0936409600000001E-2</v>
      </c>
      <c r="M160" s="137">
        <f t="shared" si="25"/>
        <v>0.82518792148546916</v>
      </c>
      <c r="N160" s="134">
        <v>0.1359722576215778</v>
      </c>
      <c r="O160" s="140">
        <f t="shared" si="26"/>
        <v>0</v>
      </c>
      <c r="P160" s="95">
        <f t="shared" si="24"/>
        <v>0</v>
      </c>
      <c r="Q160" s="111"/>
    </row>
    <row r="161" spans="2:17">
      <c r="B161" s="52" t="s">
        <v>912</v>
      </c>
      <c r="C161" s="134">
        <v>0.16400000000000001</v>
      </c>
      <c r="D161" s="124">
        <v>0</v>
      </c>
      <c r="E161" s="124">
        <v>0</v>
      </c>
      <c r="F161" s="134">
        <v>0.21027507679999999</v>
      </c>
      <c r="G161" s="134">
        <v>0.14376800000000001</v>
      </c>
      <c r="H161" s="129">
        <f t="shared" si="22"/>
        <v>-4.6275076799999981E-2</v>
      </c>
      <c r="J161" s="313">
        <v>1.6822006144E-2</v>
      </c>
      <c r="K161" s="129">
        <f t="shared" si="23"/>
        <v>-6.3097082943999988E-2</v>
      </c>
      <c r="M161" s="137">
        <f t="shared" si="25"/>
        <v>-0.27784189090424882</v>
      </c>
      <c r="N161" s="134">
        <v>0.29512160461046999</v>
      </c>
      <c r="O161" s="140">
        <f t="shared" si="26"/>
        <v>5.538995162974041E-5</v>
      </c>
      <c r="P161" s="95">
        <f t="shared" si="24"/>
        <v>4.2758891501455681E-4</v>
      </c>
      <c r="Q161" s="111"/>
    </row>
    <row r="162" spans="2:17">
      <c r="B162" s="52" t="s">
        <v>913</v>
      </c>
      <c r="C162" s="134">
        <v>0.6169</v>
      </c>
      <c r="D162" s="124">
        <v>0</v>
      </c>
      <c r="E162" s="124">
        <v>0</v>
      </c>
      <c r="F162" s="134">
        <v>0.4029875</v>
      </c>
      <c r="G162" s="134">
        <v>0.39124999999999999</v>
      </c>
      <c r="H162" s="129">
        <f t="shared" si="22"/>
        <v>0.21391250000000001</v>
      </c>
      <c r="J162" s="313">
        <v>4.0049047604409353E-2</v>
      </c>
      <c r="K162" s="129">
        <f t="shared" si="23"/>
        <v>0.17386345239559065</v>
      </c>
      <c r="M162" s="137">
        <f t="shared" si="25"/>
        <v>0.39243591377665443</v>
      </c>
      <c r="N162" s="134">
        <v>0.83592035651447272</v>
      </c>
      <c r="O162" s="140">
        <f t="shared" si="26"/>
        <v>0</v>
      </c>
      <c r="P162" s="95">
        <f t="shared" si="24"/>
        <v>0</v>
      </c>
      <c r="Q162" s="111"/>
    </row>
    <row r="163" spans="2:17">
      <c r="B163" s="52" t="s">
        <v>914</v>
      </c>
      <c r="C163" s="134">
        <v>4.1000000000000002E-2</v>
      </c>
      <c r="D163" s="124">
        <v>0</v>
      </c>
      <c r="E163" s="124">
        <v>0</v>
      </c>
      <c r="F163" s="134">
        <v>1.01747726E-2</v>
      </c>
      <c r="G163" s="134">
        <v>6.5420000000000001E-3</v>
      </c>
      <c r="H163" s="129">
        <f>+C163+D163-E163-F163</f>
        <v>3.0825227400000002E-2</v>
      </c>
      <c r="J163" s="313">
        <v>8.13981808E-4</v>
      </c>
      <c r="K163" s="129">
        <f>+H163-J163</f>
        <v>3.0011245592000003E-2</v>
      </c>
      <c r="M163" s="137">
        <f>+IF(ISERROR(K163/(F163+J163)),0,K163/(F163+J163))</f>
        <v>2.7310871166755084</v>
      </c>
      <c r="N163" s="134">
        <v>3.0902785823085865E-2</v>
      </c>
      <c r="O163" s="140">
        <f t="shared" si="26"/>
        <v>0</v>
      </c>
      <c r="P163" s="95">
        <f>(M163^2*O163)*100</f>
        <v>0</v>
      </c>
      <c r="Q163" s="111"/>
    </row>
    <row r="164" spans="2:17">
      <c r="B164" s="52" t="s">
        <v>915</v>
      </c>
      <c r="C164" s="134">
        <v>1.1639999999999999</v>
      </c>
      <c r="D164" s="124">
        <v>0</v>
      </c>
      <c r="E164" s="124">
        <v>0</v>
      </c>
      <c r="F164" s="134">
        <v>0.82375898000000003</v>
      </c>
      <c r="G164" s="134">
        <v>0.79976599999999998</v>
      </c>
      <c r="H164" s="129">
        <f t="shared" ref="H164:H187" si="27">+C164+D164-E164-F164</f>
        <v>0.34024101999999989</v>
      </c>
      <c r="J164" s="313">
        <v>6.5900718400000002E-2</v>
      </c>
      <c r="K164" s="129">
        <f t="shared" ref="K164:K187" si="28">+H164-J164</f>
        <v>0.27434030159999989</v>
      </c>
      <c r="M164" s="137">
        <f>+IF(ISERROR(K164/(F164+J164)),0,K164/(F164+J164))</f>
        <v>0.30836543691187157</v>
      </c>
      <c r="N164" s="134">
        <v>1.4740628837611958</v>
      </c>
      <c r="O164" s="140">
        <f t="shared" si="26"/>
        <v>0</v>
      </c>
      <c r="P164" s="95">
        <f t="shared" ref="P164:P187" si="29">(M164^2*O164)*100</f>
        <v>0</v>
      </c>
      <c r="Q164" s="111"/>
    </row>
    <row r="165" spans="2:17">
      <c r="B165" s="52" t="s">
        <v>916</v>
      </c>
      <c r="C165" s="134">
        <v>0.53846508638297863</v>
      </c>
      <c r="D165" s="124">
        <v>0</v>
      </c>
      <c r="E165" s="124">
        <v>0</v>
      </c>
      <c r="F165" s="134">
        <v>0.74246548000000012</v>
      </c>
      <c r="G165" s="134">
        <v>0.53831600000000002</v>
      </c>
      <c r="H165" s="129">
        <f t="shared" si="27"/>
        <v>-0.20400039361702149</v>
      </c>
      <c r="J165" s="313">
        <v>6.0783882881802774E-2</v>
      </c>
      <c r="K165" s="129">
        <f t="shared" si="28"/>
        <v>-0.26478427649882424</v>
      </c>
      <c r="M165" s="137">
        <f t="shared" ref="M165:M187" si="30">+IF(ISERROR(K165/(F165+J165)),0,K165/(F165+J165))</f>
        <v>-0.3296414398000424</v>
      </c>
      <c r="N165" s="134">
        <v>0.85755230659063275</v>
      </c>
      <c r="O165" s="140">
        <f t="shared" si="26"/>
        <v>1.6094985944767502E-4</v>
      </c>
      <c r="P165" s="95">
        <f t="shared" si="29"/>
        <v>1.748937164533838E-3</v>
      </c>
      <c r="Q165" s="111"/>
    </row>
    <row r="166" spans="2:17">
      <c r="B166" s="52" t="s">
        <v>917</v>
      </c>
      <c r="C166" s="134">
        <v>0.97220771613795165</v>
      </c>
      <c r="D166" s="124">
        <v>0</v>
      </c>
      <c r="E166" s="124">
        <v>0</v>
      </c>
      <c r="F166" s="134">
        <v>0.83526716999999995</v>
      </c>
      <c r="G166" s="134">
        <v>0.81093899999999997</v>
      </c>
      <c r="H166" s="129">
        <f t="shared" si="27"/>
        <v>0.1369405461379517</v>
      </c>
      <c r="J166" s="313">
        <v>6.6821373599999997E-2</v>
      </c>
      <c r="K166" s="129">
        <f t="shared" si="28"/>
        <v>7.0119172537951704E-2</v>
      </c>
      <c r="M166" s="137">
        <f t="shared" si="30"/>
        <v>7.7729811597123707E-2</v>
      </c>
      <c r="N166" s="134">
        <v>1.4835216324220855</v>
      </c>
      <c r="O166" s="140">
        <f t="shared" si="26"/>
        <v>0</v>
      </c>
      <c r="P166" s="95">
        <f t="shared" si="29"/>
        <v>0</v>
      </c>
      <c r="Q166" s="111"/>
    </row>
    <row r="167" spans="2:17">
      <c r="B167" s="52" t="s">
        <v>918</v>
      </c>
      <c r="C167" s="134">
        <v>0.81</v>
      </c>
      <c r="D167" s="124">
        <v>0</v>
      </c>
      <c r="E167" s="124">
        <v>0</v>
      </c>
      <c r="F167" s="134">
        <v>0.90430230199999995</v>
      </c>
      <c r="G167" s="134">
        <v>0.70803499999999997</v>
      </c>
      <c r="H167" s="129">
        <f t="shared" si="27"/>
        <v>-9.4302301999999893E-2</v>
      </c>
      <c r="J167" s="313">
        <v>7.2344184159999991E-2</v>
      </c>
      <c r="K167" s="129">
        <f t="shared" si="28"/>
        <v>-0.16664648615999988</v>
      </c>
      <c r="M167" s="137">
        <f t="shared" si="30"/>
        <v>-0.17063132722181204</v>
      </c>
      <c r="N167" s="134">
        <v>1.6496620218178872</v>
      </c>
      <c r="O167" s="140">
        <f t="shared" si="26"/>
        <v>3.0961711432315401E-4</v>
      </c>
      <c r="P167" s="95">
        <f t="shared" si="29"/>
        <v>9.0145177115775348E-4</v>
      </c>
      <c r="Q167" s="111"/>
    </row>
    <row r="168" spans="2:17">
      <c r="B168" s="52" t="s">
        <v>919</v>
      </c>
      <c r="C168" s="134">
        <v>10.44300243263158</v>
      </c>
      <c r="D168" s="124">
        <v>0</v>
      </c>
      <c r="E168" s="124">
        <v>0</v>
      </c>
      <c r="F168" s="134">
        <v>8.1987767799999993</v>
      </c>
      <c r="G168" s="134">
        <v>7.1250260000000001</v>
      </c>
      <c r="H168" s="129">
        <f t="shared" si="27"/>
        <v>2.2442256526315809</v>
      </c>
      <c r="J168" s="313">
        <v>0.6559021424</v>
      </c>
      <c r="K168" s="129">
        <f t="shared" si="28"/>
        <v>1.5883235102315809</v>
      </c>
      <c r="M168" s="137">
        <f t="shared" si="30"/>
        <v>0.17937674806181192</v>
      </c>
      <c r="N168" s="134">
        <v>10.780328370452748</v>
      </c>
      <c r="O168" s="140">
        <f t="shared" si="26"/>
        <v>0</v>
      </c>
      <c r="P168" s="95">
        <f t="shared" si="29"/>
        <v>0</v>
      </c>
      <c r="Q168" s="111"/>
    </row>
    <row r="169" spans="2:17">
      <c r="B169" s="52" t="s">
        <v>920</v>
      </c>
      <c r="C169" s="134">
        <v>3.4871500000000002</v>
      </c>
      <c r="D169" s="124">
        <v>0</v>
      </c>
      <c r="E169" s="124">
        <v>0</v>
      </c>
      <c r="F169" s="134">
        <v>3.3279330900000001</v>
      </c>
      <c r="G169" s="134">
        <v>3.2310029999999998</v>
      </c>
      <c r="H169" s="129">
        <f t="shared" si="27"/>
        <v>0.15921691000000004</v>
      </c>
      <c r="J169" s="313">
        <v>0.26623464720000001</v>
      </c>
      <c r="K169" s="129">
        <f t="shared" si="28"/>
        <v>-0.10701773719999996</v>
      </c>
      <c r="M169" s="137">
        <f t="shared" si="30"/>
        <v>-2.9775387523613753E-2</v>
      </c>
      <c r="N169" s="134">
        <v>5.0961657670974114</v>
      </c>
      <c r="O169" s="140">
        <f t="shared" si="26"/>
        <v>9.5647479183789399E-4</v>
      </c>
      <c r="P169" s="95">
        <f t="shared" si="29"/>
        <v>8.4798539724288032E-5</v>
      </c>
      <c r="Q169" s="111"/>
    </row>
    <row r="170" spans="2:17">
      <c r="B170" s="52" t="s">
        <v>921</v>
      </c>
      <c r="C170" s="134">
        <v>0.19</v>
      </c>
      <c r="D170" s="124">
        <v>0</v>
      </c>
      <c r="E170" s="124">
        <v>0</v>
      </c>
      <c r="F170" s="134">
        <v>0.16956107200000001</v>
      </c>
      <c r="G170" s="134">
        <v>0.10288899999999999</v>
      </c>
      <c r="H170" s="129">
        <f t="shared" si="27"/>
        <v>2.0438927999999995E-2</v>
      </c>
      <c r="J170" s="313">
        <v>1.3564885760000001E-2</v>
      </c>
      <c r="K170" s="129">
        <f t="shared" si="28"/>
        <v>6.8740422399999942E-3</v>
      </c>
      <c r="M170" s="137">
        <f t="shared" si="30"/>
        <v>3.7537235704230038E-2</v>
      </c>
      <c r="N170" s="134">
        <v>0.30945330149440786</v>
      </c>
      <c r="O170" s="140">
        <f t="shared" si="26"/>
        <v>0</v>
      </c>
      <c r="P170" s="95">
        <f t="shared" si="29"/>
        <v>0</v>
      </c>
      <c r="Q170" s="111"/>
    </row>
    <row r="171" spans="2:17">
      <c r="B171" s="52" t="s">
        <v>922</v>
      </c>
      <c r="C171" s="134">
        <v>2.8130959238449433</v>
      </c>
      <c r="D171" s="124">
        <v>0</v>
      </c>
      <c r="E171" s="124">
        <v>0</v>
      </c>
      <c r="F171" s="134">
        <v>2.8998393400000002</v>
      </c>
      <c r="G171" s="134">
        <v>2.8153779999999999</v>
      </c>
      <c r="H171" s="129">
        <f t="shared" si="27"/>
        <v>-8.6743416155056874E-2</v>
      </c>
      <c r="J171" s="313">
        <v>0.63230600248162827</v>
      </c>
      <c r="K171" s="129">
        <f t="shared" si="28"/>
        <v>-0.71904941863668514</v>
      </c>
      <c r="M171" s="137">
        <f t="shared" si="30"/>
        <v>-0.20357299853677385</v>
      </c>
      <c r="N171" s="134">
        <v>7.0182086801810035</v>
      </c>
      <c r="O171" s="140">
        <f t="shared" si="26"/>
        <v>1.3172137629020564E-3</v>
      </c>
      <c r="P171" s="95">
        <f t="shared" si="29"/>
        <v>5.4587927625556702E-3</v>
      </c>
      <c r="Q171" s="111"/>
    </row>
    <row r="172" spans="2:17">
      <c r="B172" s="52" t="s">
        <v>923</v>
      </c>
      <c r="C172" s="134">
        <v>9.9436490940521747</v>
      </c>
      <c r="D172" s="124">
        <v>0</v>
      </c>
      <c r="E172" s="124">
        <v>0</v>
      </c>
      <c r="F172" s="134">
        <v>7.4369852199999995</v>
      </c>
      <c r="G172" s="134">
        <v>7.2203739999999996</v>
      </c>
      <c r="H172" s="129">
        <f t="shared" si="27"/>
        <v>2.5066638740521752</v>
      </c>
      <c r="J172" s="313">
        <v>0.59495881760000002</v>
      </c>
      <c r="K172" s="129">
        <f t="shared" si="28"/>
        <v>1.9117050564521751</v>
      </c>
      <c r="M172" s="137">
        <f t="shared" si="30"/>
        <v>0.23801274604291267</v>
      </c>
      <c r="N172" s="134">
        <v>12.996095742106355</v>
      </c>
      <c r="O172" s="140">
        <f t="shared" si="26"/>
        <v>0</v>
      </c>
      <c r="P172" s="95">
        <f t="shared" si="29"/>
        <v>0</v>
      </c>
      <c r="Q172" s="111"/>
    </row>
    <row r="173" spans="2:17">
      <c r="B173" s="52" t="s">
        <v>924</v>
      </c>
      <c r="C173" s="134">
        <v>0.60097999999999996</v>
      </c>
      <c r="D173" s="124">
        <v>0</v>
      </c>
      <c r="E173" s="124">
        <v>0</v>
      </c>
      <c r="F173" s="134">
        <v>0.5529596200000001</v>
      </c>
      <c r="G173" s="134">
        <v>0.53685400000000005</v>
      </c>
      <c r="H173" s="129">
        <f t="shared" si="27"/>
        <v>4.8020379999999863E-2</v>
      </c>
      <c r="J173" s="313">
        <v>4.423676960000001E-2</v>
      </c>
      <c r="K173" s="129">
        <f t="shared" si="28"/>
        <v>3.7836103999998524E-3</v>
      </c>
      <c r="M173" s="137">
        <f t="shared" si="30"/>
        <v>6.3356216914407341E-3</v>
      </c>
      <c r="N173" s="134">
        <v>1.049149578693765</v>
      </c>
      <c r="O173" s="140">
        <f t="shared" si="26"/>
        <v>0</v>
      </c>
      <c r="P173" s="95">
        <f t="shared" si="29"/>
        <v>0</v>
      </c>
      <c r="Q173" s="111"/>
    </row>
    <row r="174" spans="2:17">
      <c r="B174" s="52" t="s">
        <v>925</v>
      </c>
      <c r="C174" s="134">
        <v>0.2449344204225351</v>
      </c>
      <c r="D174" s="124">
        <v>0</v>
      </c>
      <c r="E174" s="124">
        <v>0</v>
      </c>
      <c r="F174" s="134">
        <v>0.39734435000000001</v>
      </c>
      <c r="G174" s="134">
        <v>0.25664500000000001</v>
      </c>
      <c r="H174" s="129">
        <f t="shared" si="27"/>
        <v>-0.15240992957746491</v>
      </c>
      <c r="J174" s="313">
        <v>3.1787547999999999E-2</v>
      </c>
      <c r="K174" s="129">
        <f t="shared" si="28"/>
        <v>-0.18419747757746491</v>
      </c>
      <c r="M174" s="137">
        <f t="shared" si="30"/>
        <v>-0.42923278002854243</v>
      </c>
      <c r="N174" s="134">
        <v>0.41959769694157006</v>
      </c>
      <c r="O174" s="140">
        <f t="shared" si="26"/>
        <v>7.875226948640515E-5</v>
      </c>
      <c r="P174" s="95">
        <f t="shared" si="29"/>
        <v>1.4509379513712938E-3</v>
      </c>
      <c r="Q174" s="111"/>
    </row>
    <row r="175" spans="2:17">
      <c r="B175" s="52" t="s">
        <v>926</v>
      </c>
      <c r="C175" s="134">
        <v>1.0286432069052631</v>
      </c>
      <c r="D175" s="124">
        <v>0</v>
      </c>
      <c r="E175" s="124">
        <v>0</v>
      </c>
      <c r="F175" s="134">
        <v>0.62720506880000004</v>
      </c>
      <c r="G175" s="134">
        <v>0.47573199999999999</v>
      </c>
      <c r="H175" s="129">
        <f t="shared" si="27"/>
        <v>0.40143813810526308</v>
      </c>
      <c r="J175" s="313">
        <v>5.8864176072405551E-2</v>
      </c>
      <c r="K175" s="129">
        <f t="shared" si="28"/>
        <v>0.3425739620328575</v>
      </c>
      <c r="M175" s="137">
        <f t="shared" si="30"/>
        <v>0.49932855115312597</v>
      </c>
      <c r="N175" s="134">
        <v>0.98581929739544394</v>
      </c>
      <c r="O175" s="140">
        <f t="shared" si="26"/>
        <v>0</v>
      </c>
      <c r="P175" s="95">
        <f t="shared" si="29"/>
        <v>0</v>
      </c>
      <c r="Q175" s="111"/>
    </row>
    <row r="176" spans="2:17">
      <c r="B176" s="52" t="s">
        <v>927</v>
      </c>
      <c r="C176" s="134">
        <v>0.2</v>
      </c>
      <c r="D176" s="124">
        <v>0</v>
      </c>
      <c r="E176" s="124">
        <v>0</v>
      </c>
      <c r="F176" s="134">
        <v>0.17763804359999999</v>
      </c>
      <c r="G176" s="134">
        <v>0.13165199999999999</v>
      </c>
      <c r="H176" s="129">
        <f t="shared" si="27"/>
        <v>2.2361956400000021E-2</v>
      </c>
      <c r="J176" s="313">
        <v>1.4211043487999999E-2</v>
      </c>
      <c r="K176" s="129">
        <f t="shared" si="28"/>
        <v>8.1509129120000221E-3</v>
      </c>
      <c r="M176" s="137">
        <f t="shared" si="30"/>
        <v>4.2486065666089139E-2</v>
      </c>
      <c r="N176" s="134">
        <v>0.36284251842688747</v>
      </c>
      <c r="O176" s="140">
        <f t="shared" si="26"/>
        <v>0</v>
      </c>
      <c r="P176" s="95">
        <f t="shared" si="29"/>
        <v>0</v>
      </c>
      <c r="Q176" s="111"/>
    </row>
    <row r="177" spans="2:17">
      <c r="B177" s="52" t="s">
        <v>928</v>
      </c>
      <c r="C177" s="134">
        <v>1.9112908866666667E-2</v>
      </c>
      <c r="D177" s="124">
        <v>0</v>
      </c>
      <c r="E177" s="124">
        <v>0</v>
      </c>
      <c r="F177" s="134">
        <v>2.5330007200000001E-2</v>
      </c>
      <c r="G177" s="134">
        <v>1.6844000000000001E-2</v>
      </c>
      <c r="H177" s="129">
        <f t="shared" si="27"/>
        <v>-6.2170983333333339E-3</v>
      </c>
      <c r="J177" s="313">
        <v>2.0264005760000001E-3</v>
      </c>
      <c r="K177" s="129">
        <f t="shared" si="28"/>
        <v>-8.2434989093333345E-3</v>
      </c>
      <c r="M177" s="137">
        <f t="shared" si="30"/>
        <v>-0.30133703872353529</v>
      </c>
      <c r="N177" s="134">
        <v>3.7702709159975992E-2</v>
      </c>
      <c r="O177" s="140">
        <f t="shared" si="26"/>
        <v>7.0762397738981144E-6</v>
      </c>
      <c r="P177" s="95">
        <f t="shared" si="29"/>
        <v>6.4255095360725231E-5</v>
      </c>
      <c r="Q177" s="111"/>
    </row>
    <row r="178" spans="2:17">
      <c r="B178" s="52" t="s">
        <v>929</v>
      </c>
      <c r="C178" s="134">
        <v>7.0733365667368409</v>
      </c>
      <c r="D178" s="124">
        <v>0</v>
      </c>
      <c r="E178" s="124">
        <v>0</v>
      </c>
      <c r="F178" s="134">
        <v>7.6417702319999989</v>
      </c>
      <c r="G178" s="134">
        <v>6.1826619999999997</v>
      </c>
      <c r="H178" s="129">
        <f t="shared" si="27"/>
        <v>-0.56843366526315808</v>
      </c>
      <c r="J178" s="313">
        <v>0.61134161855999991</v>
      </c>
      <c r="K178" s="129">
        <f t="shared" si="28"/>
        <v>-1.1797752838231581</v>
      </c>
      <c r="M178" s="137">
        <f t="shared" si="30"/>
        <v>-0.14294914514494395</v>
      </c>
      <c r="N178" s="134">
        <v>13.4020097784268</v>
      </c>
      <c r="O178" s="140">
        <f t="shared" si="26"/>
        <v>2.5153586242802391E-3</v>
      </c>
      <c r="P178" s="95">
        <f t="shared" si="29"/>
        <v>5.1399990408468035E-3</v>
      </c>
      <c r="Q178" s="111"/>
    </row>
    <row r="179" spans="2:17">
      <c r="B179" s="52" t="s">
        <v>930</v>
      </c>
      <c r="C179" s="134">
        <v>2.4443784705882321E-3</v>
      </c>
      <c r="D179" s="124">
        <v>0</v>
      </c>
      <c r="E179" s="124">
        <v>0</v>
      </c>
      <c r="F179" s="134">
        <v>6.1783520000000007E-3</v>
      </c>
      <c r="G179" s="134">
        <v>3.7490000000000002E-3</v>
      </c>
      <c r="H179" s="129">
        <f t="shared" si="27"/>
        <v>-3.7339735294117686E-3</v>
      </c>
      <c r="J179" s="313">
        <v>4.9426816000000008E-4</v>
      </c>
      <c r="K179" s="129">
        <f t="shared" si="28"/>
        <v>-4.2282416894117688E-3</v>
      </c>
      <c r="M179" s="137">
        <f t="shared" si="30"/>
        <v>-0.63367037056276376</v>
      </c>
      <c r="N179" s="134">
        <v>1.1576210091538624E-2</v>
      </c>
      <c r="O179" s="140">
        <f t="shared" si="26"/>
        <v>2.1726830804961313E-6</v>
      </c>
      <c r="P179" s="95">
        <f t="shared" si="29"/>
        <v>8.7241511975619655E-5</v>
      </c>
      <c r="Q179" s="111"/>
    </row>
    <row r="180" spans="2:17">
      <c r="B180" s="52" t="s">
        <v>931</v>
      </c>
      <c r="C180" s="134">
        <v>0.16983998064096389</v>
      </c>
      <c r="D180" s="124">
        <v>0</v>
      </c>
      <c r="E180" s="124">
        <v>0</v>
      </c>
      <c r="F180" s="134">
        <v>0.24490380040000001</v>
      </c>
      <c r="G180" s="134">
        <v>0.19489400000000001</v>
      </c>
      <c r="H180" s="129">
        <f t="shared" si="27"/>
        <v>-7.5063819759036116E-2</v>
      </c>
      <c r="J180" s="313">
        <v>2.106022832744011E-2</v>
      </c>
      <c r="K180" s="129">
        <f t="shared" si="28"/>
        <v>-9.6124048086476233E-2</v>
      </c>
      <c r="M180" s="137">
        <f t="shared" si="30"/>
        <v>-0.36141747643995925</v>
      </c>
      <c r="N180" s="134">
        <v>0.36984562318833586</v>
      </c>
      <c r="O180" s="140">
        <f t="shared" si="26"/>
        <v>6.9414542543952916E-5</v>
      </c>
      <c r="P180" s="95">
        <f t="shared" si="29"/>
        <v>9.0671074887596788E-4</v>
      </c>
      <c r="Q180" s="111"/>
    </row>
    <row r="181" spans="2:17">
      <c r="B181" s="52" t="s">
        <v>932</v>
      </c>
      <c r="C181" s="134">
        <v>13.871</v>
      </c>
      <c r="D181" s="124">
        <v>0</v>
      </c>
      <c r="E181" s="124">
        <v>0</v>
      </c>
      <c r="F181" s="134">
        <v>9.2218670700000001</v>
      </c>
      <c r="G181" s="134">
        <v>8.9532690000000006</v>
      </c>
      <c r="H181" s="129">
        <f t="shared" si="27"/>
        <v>4.6491329300000004</v>
      </c>
      <c r="J181" s="313">
        <v>2.5703830166806658</v>
      </c>
      <c r="K181" s="129">
        <f t="shared" si="28"/>
        <v>2.0787499133193346</v>
      </c>
      <c r="M181" s="137">
        <f t="shared" si="30"/>
        <v>0.17628102338732457</v>
      </c>
      <c r="N181" s="134">
        <v>20.424425242661687</v>
      </c>
      <c r="O181" s="140">
        <f t="shared" si="26"/>
        <v>0</v>
      </c>
      <c r="P181" s="95">
        <f t="shared" si="29"/>
        <v>0</v>
      </c>
      <c r="Q181" s="111"/>
    </row>
    <row r="182" spans="2:17">
      <c r="B182" s="52" t="s">
        <v>933</v>
      </c>
      <c r="C182" s="134">
        <v>221.77172107897974</v>
      </c>
      <c r="D182" s="124">
        <v>0</v>
      </c>
      <c r="E182" s="124">
        <v>0</v>
      </c>
      <c r="F182" s="134">
        <v>191.97549425</v>
      </c>
      <c r="G182" s="134">
        <v>186.38397499999999</v>
      </c>
      <c r="H182" s="129">
        <f t="shared" si="27"/>
        <v>29.796226828979741</v>
      </c>
      <c r="J182" s="313">
        <v>15.830609803756799</v>
      </c>
      <c r="K182" s="129">
        <f t="shared" si="28"/>
        <v>13.965617025222942</v>
      </c>
      <c r="M182" s="137">
        <f t="shared" si="30"/>
        <v>6.7205037546010746E-2</v>
      </c>
      <c r="N182" s="134">
        <v>719.36203740892734</v>
      </c>
      <c r="O182" s="140">
        <f t="shared" si="26"/>
        <v>0</v>
      </c>
      <c r="P182" s="95">
        <f t="shared" si="29"/>
        <v>0</v>
      </c>
      <c r="Q182" s="111"/>
    </row>
    <row r="183" spans="2:17">
      <c r="B183" s="52" t="s">
        <v>934</v>
      </c>
      <c r="C183" s="134">
        <v>608.74347299999999</v>
      </c>
      <c r="D183" s="124">
        <v>0</v>
      </c>
      <c r="E183" s="124">
        <v>0</v>
      </c>
      <c r="F183" s="134">
        <v>409.44175913000004</v>
      </c>
      <c r="G183" s="134">
        <v>397.51627100000002</v>
      </c>
      <c r="H183" s="129">
        <f t="shared" si="27"/>
        <v>199.30171386999996</v>
      </c>
      <c r="J183" s="313">
        <v>32.7553407304</v>
      </c>
      <c r="K183" s="129">
        <f t="shared" si="28"/>
        <v>166.54637313959995</v>
      </c>
      <c r="M183" s="137">
        <f t="shared" si="30"/>
        <v>0.37663379789731322</v>
      </c>
      <c r="N183" s="134">
        <v>1281.9257763023686</v>
      </c>
      <c r="O183" s="140">
        <f t="shared" si="26"/>
        <v>0</v>
      </c>
      <c r="P183" s="95">
        <f t="shared" si="29"/>
        <v>0</v>
      </c>
      <c r="Q183" s="111"/>
    </row>
    <row r="184" spans="2:17">
      <c r="B184" s="52" t="s">
        <v>935</v>
      </c>
      <c r="C184" s="134">
        <v>10.634854388524488</v>
      </c>
      <c r="D184" s="124">
        <v>0</v>
      </c>
      <c r="E184" s="124">
        <v>0</v>
      </c>
      <c r="F184" s="134">
        <v>9.0513639599999998</v>
      </c>
      <c r="G184" s="134">
        <v>8.7877320000000001</v>
      </c>
      <c r="H184" s="129">
        <f t="shared" si="27"/>
        <v>1.5834904285244882</v>
      </c>
      <c r="J184" s="313">
        <v>0.83113228538076356</v>
      </c>
      <c r="K184" s="129">
        <f t="shared" si="28"/>
        <v>0.75235814314372462</v>
      </c>
      <c r="M184" s="137">
        <f t="shared" si="30"/>
        <v>7.613037480235714E-2</v>
      </c>
      <c r="N184" s="134">
        <v>35.207590984427569</v>
      </c>
      <c r="O184" s="140">
        <f t="shared" si="26"/>
        <v>0</v>
      </c>
      <c r="P184" s="95">
        <f t="shared" si="29"/>
        <v>0</v>
      </c>
      <c r="Q184" s="111"/>
    </row>
    <row r="185" spans="2:17">
      <c r="B185" s="52" t="s">
        <v>936</v>
      </c>
      <c r="C185" s="134">
        <v>22.304760973581633</v>
      </c>
      <c r="D185" s="124">
        <v>0</v>
      </c>
      <c r="E185" s="124">
        <v>0</v>
      </c>
      <c r="F185" s="134">
        <v>12.015047850000002</v>
      </c>
      <c r="G185" s="134">
        <v>11.665095000000001</v>
      </c>
      <c r="H185" s="129">
        <f t="shared" si="27"/>
        <v>10.289713123581631</v>
      </c>
      <c r="J185" s="313">
        <v>1.0405381453887721</v>
      </c>
      <c r="K185" s="129">
        <f t="shared" si="28"/>
        <v>9.2491749781928583</v>
      </c>
      <c r="M185" s="137">
        <f t="shared" si="30"/>
        <v>0.70844579335310276</v>
      </c>
      <c r="N185" s="134">
        <v>48.083270211448458</v>
      </c>
      <c r="O185" s="140">
        <f t="shared" si="26"/>
        <v>0</v>
      </c>
      <c r="P185" s="95">
        <f t="shared" si="29"/>
        <v>0</v>
      </c>
      <c r="Q185" s="111"/>
    </row>
    <row r="186" spans="2:17">
      <c r="B186" s="52" t="s">
        <v>937</v>
      </c>
      <c r="C186" s="134">
        <v>22.795000000000002</v>
      </c>
      <c r="D186" s="124">
        <v>0</v>
      </c>
      <c r="E186" s="124">
        <v>0</v>
      </c>
      <c r="F186" s="134">
        <v>16.320067779999999</v>
      </c>
      <c r="G186" s="134">
        <v>15.844726</v>
      </c>
      <c r="H186" s="129">
        <f t="shared" si="27"/>
        <v>6.474932220000003</v>
      </c>
      <c r="J186" s="313">
        <v>1.6194051766966899</v>
      </c>
      <c r="K186" s="129">
        <f t="shared" si="28"/>
        <v>4.8555270433033133</v>
      </c>
      <c r="M186" s="137">
        <f t="shared" si="30"/>
        <v>0.27066163287092426</v>
      </c>
      <c r="N186" s="134">
        <v>50.776462694518237</v>
      </c>
      <c r="O186" s="140">
        <f t="shared" si="26"/>
        <v>0</v>
      </c>
      <c r="P186" s="95">
        <f t="shared" si="29"/>
        <v>0</v>
      </c>
      <c r="Q186" s="111"/>
    </row>
    <row r="187" spans="2:17">
      <c r="B187" s="52" t="s">
        <v>938</v>
      </c>
      <c r="C187" s="134">
        <v>1.955534693877551E-3</v>
      </c>
      <c r="D187" s="124">
        <v>0</v>
      </c>
      <c r="E187" s="124">
        <v>0</v>
      </c>
      <c r="F187" s="134">
        <v>2.678E-4</v>
      </c>
      <c r="G187" s="134">
        <v>2.5999999999999998E-4</v>
      </c>
      <c r="H187" s="129">
        <f t="shared" si="27"/>
        <v>1.6877346938775511E-3</v>
      </c>
      <c r="J187" s="313">
        <v>2.1424E-5</v>
      </c>
      <c r="K187" s="129">
        <f t="shared" si="28"/>
        <v>1.6663106938775512E-3</v>
      </c>
      <c r="M187" s="137">
        <f t="shared" si="30"/>
        <v>5.7613154298313809</v>
      </c>
      <c r="N187" s="134">
        <v>1.5451392911542934E-3</v>
      </c>
      <c r="O187" s="140">
        <f t="shared" si="26"/>
        <v>0</v>
      </c>
      <c r="P187" s="95">
        <f t="shared" si="29"/>
        <v>0</v>
      </c>
      <c r="Q187" s="111"/>
    </row>
    <row r="188" spans="2:17">
      <c r="B188" s="52" t="s">
        <v>939</v>
      </c>
      <c r="C188" s="134">
        <v>1.4999999999999999E-2</v>
      </c>
      <c r="D188" s="124">
        <v>0</v>
      </c>
      <c r="E188" s="124">
        <v>0</v>
      </c>
      <c r="F188" s="134">
        <v>1.29009972E-2</v>
      </c>
      <c r="G188" s="134">
        <v>6.7340000000000004E-3</v>
      </c>
      <c r="H188" s="129">
        <f>+C188+D188-E188-F188</f>
        <v>2.0990027999999994E-3</v>
      </c>
      <c r="J188" s="313">
        <v>1.0320797759999999E-3</v>
      </c>
      <c r="K188" s="129">
        <f>+H188-J188</f>
        <v>1.0669230239999995E-3</v>
      </c>
      <c r="M188" s="137">
        <f>+IF(ISERROR(K188/(F188+J188)),0,K188/(F188+J188))</f>
        <v>7.6574831664089377E-2</v>
      </c>
      <c r="N188" s="134">
        <v>3.553820369654874E-2</v>
      </c>
      <c r="O188" s="140">
        <f t="shared" si="26"/>
        <v>0</v>
      </c>
      <c r="P188" s="95">
        <f>(M188^2*O188)*100</f>
        <v>0</v>
      </c>
      <c r="Q188" s="111"/>
    </row>
    <row r="189" spans="2:17">
      <c r="B189" s="52" t="s">
        <v>940</v>
      </c>
      <c r="C189" s="134">
        <v>5.9125155333333334E-3</v>
      </c>
      <c r="D189" s="124">
        <v>0</v>
      </c>
      <c r="E189" s="124">
        <v>0</v>
      </c>
      <c r="F189" s="134">
        <v>6.1408600000000006E-3</v>
      </c>
      <c r="G189" s="134">
        <v>5.9620000000000003E-3</v>
      </c>
      <c r="H189" s="129">
        <f t="shared" ref="H189:H212" si="31">+C189+D189-E189-F189</f>
        <v>-2.2834446666666723E-4</v>
      </c>
      <c r="J189" s="313">
        <v>4.9126880000000006E-4</v>
      </c>
      <c r="K189" s="129">
        <f t="shared" ref="K189:K212" si="32">+H189-J189</f>
        <v>-7.1961326666666729E-4</v>
      </c>
      <c r="M189" s="137">
        <f>+IF(ISERROR(K189/(F189+J189)),0,K189/(F189+J189))</f>
        <v>-0.10850411509901123</v>
      </c>
      <c r="N189" s="134">
        <v>2.3152420183077248E-2</v>
      </c>
      <c r="O189" s="140">
        <f t="shared" si="26"/>
        <v>4.3453661609922627E-6</v>
      </c>
      <c r="P189" s="95">
        <f t="shared" ref="P189:P212" si="33">(M189^2*O189)*100</f>
        <v>5.115861717212814E-6</v>
      </c>
      <c r="Q189" s="111"/>
    </row>
    <row r="190" spans="2:17">
      <c r="B190" s="52" t="s">
        <v>941</v>
      </c>
      <c r="C190" s="134">
        <v>19.859295988979593</v>
      </c>
      <c r="D190" s="124">
        <v>0</v>
      </c>
      <c r="E190" s="124">
        <v>0</v>
      </c>
      <c r="F190" s="134">
        <v>17.510786920000001</v>
      </c>
      <c r="G190" s="134">
        <v>17.000764</v>
      </c>
      <c r="H190" s="129">
        <f t="shared" si="31"/>
        <v>2.3485090689795918</v>
      </c>
      <c r="J190" s="313">
        <v>1.5386143566804127</v>
      </c>
      <c r="K190" s="129">
        <f t="shared" si="32"/>
        <v>0.80989471229917909</v>
      </c>
      <c r="M190" s="137">
        <f t="shared" ref="M190:M212" si="34">+IF(ISERROR(K190/(F190+J190)),0,K190/(F190+J190))</f>
        <v>4.251549434735373E-2</v>
      </c>
      <c r="N190" s="134">
        <v>37.904415184787531</v>
      </c>
      <c r="O190" s="140">
        <f t="shared" si="26"/>
        <v>0</v>
      </c>
      <c r="P190" s="95">
        <f t="shared" si="33"/>
        <v>0</v>
      </c>
      <c r="Q190" s="111"/>
    </row>
    <row r="191" spans="2:17">
      <c r="B191" s="52" t="s">
        <v>942</v>
      </c>
      <c r="C191" s="134">
        <v>96.470207193469378</v>
      </c>
      <c r="D191" s="124">
        <v>0</v>
      </c>
      <c r="E191" s="124">
        <v>0</v>
      </c>
      <c r="F191" s="134">
        <v>81.946759830000005</v>
      </c>
      <c r="G191" s="134">
        <v>79.559961000000001</v>
      </c>
      <c r="H191" s="129">
        <f t="shared" si="31"/>
        <v>14.523447363469373</v>
      </c>
      <c r="J191" s="313">
        <v>7.2003880655912713</v>
      </c>
      <c r="K191" s="129">
        <f t="shared" si="32"/>
        <v>7.3230592978781015</v>
      </c>
      <c r="M191" s="137">
        <f t="shared" si="34"/>
        <v>8.2145749704239948E-2</v>
      </c>
      <c r="N191" s="134">
        <v>208.03010662088968</v>
      </c>
      <c r="O191" s="140">
        <f t="shared" si="26"/>
        <v>0</v>
      </c>
      <c r="P191" s="95">
        <f t="shared" si="33"/>
        <v>0</v>
      </c>
      <c r="Q191" s="111"/>
    </row>
    <row r="192" spans="2:17">
      <c r="B192" s="52" t="s">
        <v>943</v>
      </c>
      <c r="C192" s="134">
        <v>4.9606937704081631</v>
      </c>
      <c r="D192" s="124">
        <v>0</v>
      </c>
      <c r="E192" s="124">
        <v>0</v>
      </c>
      <c r="F192" s="134">
        <v>5.0850842500000004</v>
      </c>
      <c r="G192" s="134">
        <v>4.9369750000000003</v>
      </c>
      <c r="H192" s="129">
        <f t="shared" si="31"/>
        <v>-0.12439047959183736</v>
      </c>
      <c r="J192" s="313">
        <v>0.44680936771854962</v>
      </c>
      <c r="K192" s="129">
        <f t="shared" si="32"/>
        <v>-0.57119984731038698</v>
      </c>
      <c r="M192" s="137">
        <f t="shared" si="34"/>
        <v>-0.10325575413830171</v>
      </c>
      <c r="N192" s="134">
        <v>8.5716575154843113</v>
      </c>
      <c r="O192" s="140">
        <f t="shared" si="26"/>
        <v>1.6087730879480757E-3</v>
      </c>
      <c r="P192" s="95">
        <f t="shared" si="33"/>
        <v>1.7152337697392416E-3</v>
      </c>
      <c r="Q192" s="111"/>
    </row>
    <row r="193" spans="2:17">
      <c r="B193" s="52" t="s">
        <v>944</v>
      </c>
      <c r="C193" s="134">
        <v>56.411134726759187</v>
      </c>
      <c r="D193" s="124">
        <v>0</v>
      </c>
      <c r="E193" s="124">
        <v>0</v>
      </c>
      <c r="F193" s="134">
        <v>48.738781150000001</v>
      </c>
      <c r="G193" s="134">
        <v>47.319204999999997</v>
      </c>
      <c r="H193" s="129">
        <f t="shared" si="31"/>
        <v>7.6723535767591855</v>
      </c>
      <c r="J193" s="313">
        <v>4.2825139011225355</v>
      </c>
      <c r="K193" s="129">
        <f t="shared" si="32"/>
        <v>3.38983967563665</v>
      </c>
      <c r="M193" s="137">
        <f t="shared" si="34"/>
        <v>6.3933551082979101E-2</v>
      </c>
      <c r="N193" s="134">
        <v>106.05277255707014</v>
      </c>
      <c r="O193" s="140">
        <f t="shared" si="26"/>
        <v>0</v>
      </c>
      <c r="P193" s="95">
        <f t="shared" si="33"/>
        <v>0</v>
      </c>
      <c r="Q193" s="111"/>
    </row>
    <row r="194" spans="2:17">
      <c r="B194" s="52" t="s">
        <v>945</v>
      </c>
      <c r="C194" s="134">
        <v>49.038757394909183</v>
      </c>
      <c r="D194" s="124">
        <v>0</v>
      </c>
      <c r="E194" s="124">
        <v>0</v>
      </c>
      <c r="F194" s="134">
        <v>59.969156850000005</v>
      </c>
      <c r="G194" s="134">
        <v>50.225394999999999</v>
      </c>
      <c r="H194" s="129">
        <f t="shared" si="31"/>
        <v>-10.930399455090821</v>
      </c>
      <c r="J194" s="313">
        <v>4.7975325480000004</v>
      </c>
      <c r="K194" s="129">
        <f t="shared" si="32"/>
        <v>-15.727932003090821</v>
      </c>
      <c r="M194" s="137">
        <f t="shared" si="34"/>
        <v>-0.24283983247067895</v>
      </c>
      <c r="N194" s="134">
        <v>140.73347778486155</v>
      </c>
      <c r="O194" s="140">
        <f t="shared" si="26"/>
        <v>2.6413588179955556E-2</v>
      </c>
      <c r="P194" s="95">
        <f t="shared" si="33"/>
        <v>0.15576405748513969</v>
      </c>
      <c r="Q194" s="111"/>
    </row>
    <row r="195" spans="2:17">
      <c r="B195" s="52" t="s">
        <v>946</v>
      </c>
      <c r="C195" s="134">
        <v>16.782399999999999</v>
      </c>
      <c r="D195" s="124">
        <v>0</v>
      </c>
      <c r="E195" s="124">
        <v>0</v>
      </c>
      <c r="F195" s="134">
        <v>15.641678879999999</v>
      </c>
      <c r="G195" s="134">
        <v>15.186095999999999</v>
      </c>
      <c r="H195" s="129">
        <f t="shared" si="31"/>
        <v>1.1407211200000003</v>
      </c>
      <c r="J195" s="313">
        <v>1.2513343103999999</v>
      </c>
      <c r="K195" s="129">
        <f t="shared" si="32"/>
        <v>-0.11061319039999962</v>
      </c>
      <c r="M195" s="137">
        <f t="shared" si="34"/>
        <v>-6.5478662186127428E-3</v>
      </c>
      <c r="N195" s="134">
        <v>31.733128464629448</v>
      </c>
      <c r="O195" s="140">
        <f t="shared" si="26"/>
        <v>5.9558379436034214E-3</v>
      </c>
      <c r="P195" s="95">
        <f t="shared" si="33"/>
        <v>2.5535388371695344E-5</v>
      </c>
      <c r="Q195" s="111"/>
    </row>
    <row r="196" spans="2:17">
      <c r="B196" s="52" t="s">
        <v>947</v>
      </c>
      <c r="C196" s="134">
        <v>15.077353480879594</v>
      </c>
      <c r="D196" s="124">
        <v>0</v>
      </c>
      <c r="E196" s="124">
        <v>0</v>
      </c>
      <c r="F196" s="134">
        <v>14.05234665</v>
      </c>
      <c r="G196" s="134">
        <v>13.643055</v>
      </c>
      <c r="H196" s="129">
        <f t="shared" si="31"/>
        <v>1.0250068308795939</v>
      </c>
      <c r="J196" s="313">
        <v>1.124187732</v>
      </c>
      <c r="K196" s="129">
        <f t="shared" si="32"/>
        <v>-9.9180901120406117E-2</v>
      </c>
      <c r="M196" s="137">
        <f t="shared" si="34"/>
        <v>-6.5351481849531328E-3</v>
      </c>
      <c r="N196" s="134">
        <v>30.894845503278866</v>
      </c>
      <c r="O196" s="140">
        <f t="shared" si="26"/>
        <v>5.7985046546951751E-3</v>
      </c>
      <c r="P196" s="95">
        <f t="shared" si="33"/>
        <v>2.4764347498669388E-5</v>
      </c>
      <c r="Q196" s="111"/>
    </row>
    <row r="197" spans="2:17">
      <c r="B197" s="52" t="s">
        <v>948</v>
      </c>
      <c r="C197" s="134">
        <v>8.8702039999999993</v>
      </c>
      <c r="D197" s="124">
        <v>0</v>
      </c>
      <c r="E197" s="124">
        <v>0</v>
      </c>
      <c r="F197" s="134">
        <v>5.4466657500000002</v>
      </c>
      <c r="G197" s="134">
        <v>5.2880250000000002</v>
      </c>
      <c r="H197" s="129">
        <f t="shared" si="31"/>
        <v>3.4235382499999991</v>
      </c>
      <c r="J197" s="313">
        <v>0.43573326000000001</v>
      </c>
      <c r="K197" s="129">
        <f t="shared" si="32"/>
        <v>2.987804989999999</v>
      </c>
      <c r="M197" s="137">
        <f t="shared" si="34"/>
        <v>0.50792287040045569</v>
      </c>
      <c r="N197" s="134">
        <v>12.885233975838533</v>
      </c>
      <c r="O197" s="140">
        <f t="shared" si="26"/>
        <v>0</v>
      </c>
      <c r="P197" s="95">
        <f t="shared" si="33"/>
        <v>0</v>
      </c>
      <c r="Q197" s="111"/>
    </row>
    <row r="198" spans="2:17">
      <c r="B198" s="52" t="s">
        <v>949</v>
      </c>
      <c r="C198" s="134">
        <v>3.4250970930695654</v>
      </c>
      <c r="D198" s="124">
        <v>0</v>
      </c>
      <c r="E198" s="124">
        <v>0</v>
      </c>
      <c r="F198" s="134">
        <v>3.1012579000000002</v>
      </c>
      <c r="G198" s="134">
        <v>3.0109300000000001</v>
      </c>
      <c r="H198" s="129">
        <f t="shared" si="31"/>
        <v>0.32383919306956521</v>
      </c>
      <c r="J198" s="313">
        <v>0.24810063200000002</v>
      </c>
      <c r="K198" s="129">
        <f t="shared" si="32"/>
        <v>7.5738561069565197E-2</v>
      </c>
      <c r="M198" s="137">
        <f t="shared" si="34"/>
        <v>2.2612855669512179E-2</v>
      </c>
      <c r="N198" s="134">
        <v>4.8974595785729056</v>
      </c>
      <c r="O198" s="140">
        <f t="shared" si="26"/>
        <v>0</v>
      </c>
      <c r="P198" s="95">
        <f t="shared" si="33"/>
        <v>0</v>
      </c>
      <c r="Q198" s="111"/>
    </row>
    <row r="199" spans="2:17">
      <c r="B199" s="52" t="s">
        <v>950</v>
      </c>
      <c r="C199" s="134">
        <v>6.0791369999999993</v>
      </c>
      <c r="D199" s="124">
        <v>0</v>
      </c>
      <c r="E199" s="124">
        <v>0</v>
      </c>
      <c r="F199" s="134">
        <v>5.9093623499999994</v>
      </c>
      <c r="G199" s="134">
        <v>5.7372449999999997</v>
      </c>
      <c r="H199" s="129">
        <f t="shared" si="31"/>
        <v>0.16977464999999992</v>
      </c>
      <c r="J199" s="313">
        <v>0.47274898799999998</v>
      </c>
      <c r="K199" s="129">
        <f t="shared" si="32"/>
        <v>-0.30297433800000007</v>
      </c>
      <c r="M199" s="137">
        <f t="shared" si="34"/>
        <v>-4.7472430666642827E-2</v>
      </c>
      <c r="N199" s="134">
        <v>12.293431510422792</v>
      </c>
      <c r="O199" s="140">
        <f t="shared" si="26"/>
        <v>2.3072949119553807E-3</v>
      </c>
      <c r="P199" s="95">
        <f t="shared" si="33"/>
        <v>5.1997928934554888E-4</v>
      </c>
      <c r="Q199" s="111"/>
    </row>
    <row r="200" spans="2:17">
      <c r="B200" s="52" t="s">
        <v>951</v>
      </c>
      <c r="C200" s="134">
        <v>122.59393213455255</v>
      </c>
      <c r="D200" s="124">
        <v>0</v>
      </c>
      <c r="E200" s="124">
        <v>0</v>
      </c>
      <c r="F200" s="134">
        <v>111.98717950999999</v>
      </c>
      <c r="G200" s="134">
        <v>108.72541699999999</v>
      </c>
      <c r="H200" s="129">
        <f t="shared" si="31"/>
        <v>10.606752624552556</v>
      </c>
      <c r="J200" s="313">
        <v>8.9589743607999992</v>
      </c>
      <c r="K200" s="129">
        <f t="shared" si="32"/>
        <v>1.6477782637525564</v>
      </c>
      <c r="M200" s="137">
        <f t="shared" si="34"/>
        <v>1.3624065015848175E-2</v>
      </c>
      <c r="N200" s="134">
        <v>160.64811551596375</v>
      </c>
      <c r="O200" s="140">
        <f t="shared" si="26"/>
        <v>0</v>
      </c>
      <c r="P200" s="95">
        <f t="shared" si="33"/>
        <v>0</v>
      </c>
      <c r="Q200" s="111"/>
    </row>
    <row r="201" spans="2:17">
      <c r="B201" s="52" t="s">
        <v>952</v>
      </c>
      <c r="C201" s="134">
        <v>61.131726397230608</v>
      </c>
      <c r="D201" s="124">
        <v>0</v>
      </c>
      <c r="E201" s="124">
        <v>0</v>
      </c>
      <c r="F201" s="134">
        <v>67.15624308000001</v>
      </c>
      <c r="G201" s="134">
        <v>65.200236000000004</v>
      </c>
      <c r="H201" s="129">
        <f t="shared" si="31"/>
        <v>-6.0245166827694021</v>
      </c>
      <c r="J201" s="313">
        <v>5.3724994464000009</v>
      </c>
      <c r="K201" s="129">
        <f t="shared" si="32"/>
        <v>-11.397016129169403</v>
      </c>
      <c r="M201" s="137">
        <f t="shared" si="34"/>
        <v>-0.15713792535450288</v>
      </c>
      <c r="N201" s="134">
        <v>169.55257195998112</v>
      </c>
      <c r="O201" s="140">
        <f t="shared" si="26"/>
        <v>3.1822505071959252E-2</v>
      </c>
      <c r="P201" s="95">
        <f t="shared" si="33"/>
        <v>7.8577171980314622E-2</v>
      </c>
      <c r="Q201" s="111"/>
    </row>
    <row r="202" spans="2:17">
      <c r="B202" s="52" t="s">
        <v>953</v>
      </c>
      <c r="C202" s="134">
        <v>147.46902137798079</v>
      </c>
      <c r="D202" s="124">
        <v>0</v>
      </c>
      <c r="E202" s="124">
        <v>0</v>
      </c>
      <c r="F202" s="134">
        <v>129.23760509000002</v>
      </c>
      <c r="G202" s="134">
        <v>125.473403</v>
      </c>
      <c r="H202" s="129">
        <f t="shared" si="31"/>
        <v>18.231416287980778</v>
      </c>
      <c r="J202" s="313">
        <v>10.678914801060282</v>
      </c>
      <c r="K202" s="129">
        <f t="shared" si="32"/>
        <v>7.5525014869204963</v>
      </c>
      <c r="M202" s="137">
        <f t="shared" si="34"/>
        <v>5.3978625917803787E-2</v>
      </c>
      <c r="N202" s="134">
        <v>408.58638716870752</v>
      </c>
      <c r="O202" s="140">
        <f t="shared" si="26"/>
        <v>0</v>
      </c>
      <c r="P202" s="95">
        <f t="shared" si="33"/>
        <v>0</v>
      </c>
      <c r="Q202" s="111"/>
    </row>
    <row r="203" spans="2:17">
      <c r="B203" s="52" t="s">
        <v>954</v>
      </c>
      <c r="C203" s="134">
        <v>13.993</v>
      </c>
      <c r="D203" s="124">
        <v>0</v>
      </c>
      <c r="E203" s="124">
        <v>0</v>
      </c>
      <c r="F203" s="134">
        <v>11.535058579999999</v>
      </c>
      <c r="G203" s="134">
        <v>11.199085999999999</v>
      </c>
      <c r="H203" s="129">
        <f t="shared" si="31"/>
        <v>2.4579414200000009</v>
      </c>
      <c r="J203" s="313">
        <v>0.95314291622222891</v>
      </c>
      <c r="K203" s="129">
        <f t="shared" si="32"/>
        <v>1.504798503777772</v>
      </c>
      <c r="M203" s="137">
        <f t="shared" si="34"/>
        <v>0.1204976156280778</v>
      </c>
      <c r="N203" s="134">
        <v>18.054902958761861</v>
      </c>
      <c r="O203" s="140">
        <f t="shared" si="26"/>
        <v>0</v>
      </c>
      <c r="P203" s="95">
        <f t="shared" si="33"/>
        <v>0</v>
      </c>
      <c r="Q203" s="111"/>
    </row>
    <row r="204" spans="2:17">
      <c r="B204" s="52"/>
      <c r="C204" s="124"/>
      <c r="D204" s="124"/>
      <c r="E204" s="124"/>
      <c r="F204" s="124"/>
      <c r="G204" s="124"/>
      <c r="H204" s="129">
        <f t="shared" si="31"/>
        <v>0</v>
      </c>
      <c r="J204" s="131"/>
      <c r="K204" s="129">
        <f t="shared" si="32"/>
        <v>0</v>
      </c>
      <c r="M204" s="137">
        <f t="shared" si="34"/>
        <v>0</v>
      </c>
      <c r="N204" s="134"/>
      <c r="O204" s="140">
        <f t="shared" si="26"/>
        <v>0</v>
      </c>
      <c r="P204" s="95">
        <f t="shared" si="33"/>
        <v>0</v>
      </c>
      <c r="Q204" s="111"/>
    </row>
    <row r="205" spans="2:17">
      <c r="B205" s="52"/>
      <c r="C205" s="124"/>
      <c r="D205" s="124"/>
      <c r="E205" s="124"/>
      <c r="F205" s="124"/>
      <c r="G205" s="124"/>
      <c r="H205" s="129">
        <f t="shared" si="31"/>
        <v>0</v>
      </c>
      <c r="J205" s="131"/>
      <c r="K205" s="129">
        <f t="shared" si="32"/>
        <v>0</v>
      </c>
      <c r="M205" s="137">
        <f t="shared" si="34"/>
        <v>0</v>
      </c>
      <c r="N205" s="134"/>
      <c r="O205" s="140">
        <f t="shared" si="26"/>
        <v>0</v>
      </c>
      <c r="P205" s="95">
        <f t="shared" si="33"/>
        <v>0</v>
      </c>
      <c r="Q205" s="111"/>
    </row>
    <row r="206" spans="2:17">
      <c r="B206" s="52"/>
      <c r="C206" s="124"/>
      <c r="D206" s="124"/>
      <c r="E206" s="124"/>
      <c r="F206" s="124"/>
      <c r="G206" s="124"/>
      <c r="H206" s="129">
        <f t="shared" si="31"/>
        <v>0</v>
      </c>
      <c r="J206" s="131"/>
      <c r="K206" s="129">
        <f t="shared" si="32"/>
        <v>0</v>
      </c>
      <c r="M206" s="137">
        <f t="shared" si="34"/>
        <v>0</v>
      </c>
      <c r="N206" s="134"/>
      <c r="O206" s="140">
        <f t="shared" ref="O206:O262" si="35">IF(K206&lt;0,N206/$N$263,0)</f>
        <v>0</v>
      </c>
      <c r="P206" s="95">
        <f t="shared" si="33"/>
        <v>0</v>
      </c>
      <c r="Q206" s="111"/>
    </row>
    <row r="207" spans="2:17">
      <c r="B207" s="52"/>
      <c r="C207" s="124"/>
      <c r="D207" s="124"/>
      <c r="E207" s="124"/>
      <c r="F207" s="124"/>
      <c r="G207" s="124"/>
      <c r="H207" s="129">
        <f t="shared" si="31"/>
        <v>0</v>
      </c>
      <c r="J207" s="131"/>
      <c r="K207" s="129">
        <f t="shared" si="32"/>
        <v>0</v>
      </c>
      <c r="M207" s="137">
        <f t="shared" si="34"/>
        <v>0</v>
      </c>
      <c r="N207" s="134"/>
      <c r="O207" s="140">
        <f t="shared" si="35"/>
        <v>0</v>
      </c>
      <c r="P207" s="95">
        <f t="shared" si="33"/>
        <v>0</v>
      </c>
      <c r="Q207" s="111"/>
    </row>
    <row r="208" spans="2:17">
      <c r="B208" s="52"/>
      <c r="C208" s="124"/>
      <c r="D208" s="124"/>
      <c r="E208" s="124"/>
      <c r="F208" s="124"/>
      <c r="G208" s="124"/>
      <c r="H208" s="129">
        <f t="shared" si="31"/>
        <v>0</v>
      </c>
      <c r="J208" s="131"/>
      <c r="K208" s="129">
        <f t="shared" si="32"/>
        <v>0</v>
      </c>
      <c r="M208" s="137">
        <f t="shared" si="34"/>
        <v>0</v>
      </c>
      <c r="N208" s="134"/>
      <c r="O208" s="140">
        <f t="shared" si="35"/>
        <v>0</v>
      </c>
      <c r="P208" s="95">
        <f t="shared" si="33"/>
        <v>0</v>
      </c>
      <c r="Q208" s="111"/>
    </row>
    <row r="209" spans="2:17">
      <c r="B209" s="52"/>
      <c r="C209" s="124"/>
      <c r="D209" s="124"/>
      <c r="E209" s="124"/>
      <c r="F209" s="124"/>
      <c r="G209" s="124"/>
      <c r="H209" s="129">
        <f t="shared" si="31"/>
        <v>0</v>
      </c>
      <c r="J209" s="131"/>
      <c r="K209" s="129">
        <f t="shared" si="32"/>
        <v>0</v>
      </c>
      <c r="M209" s="137">
        <f t="shared" si="34"/>
        <v>0</v>
      </c>
      <c r="N209" s="134"/>
      <c r="O209" s="140">
        <f t="shared" si="35"/>
        <v>0</v>
      </c>
      <c r="P209" s="95">
        <f t="shared" si="33"/>
        <v>0</v>
      </c>
      <c r="Q209" s="111"/>
    </row>
    <row r="210" spans="2:17">
      <c r="B210" s="52"/>
      <c r="C210" s="124"/>
      <c r="D210" s="124"/>
      <c r="E210" s="124"/>
      <c r="F210" s="124"/>
      <c r="G210" s="124"/>
      <c r="H210" s="129">
        <f t="shared" si="31"/>
        <v>0</v>
      </c>
      <c r="J210" s="131"/>
      <c r="K210" s="129">
        <f t="shared" si="32"/>
        <v>0</v>
      </c>
      <c r="M210" s="137">
        <f t="shared" si="34"/>
        <v>0</v>
      </c>
      <c r="N210" s="134"/>
      <c r="O210" s="140">
        <f t="shared" si="35"/>
        <v>0</v>
      </c>
      <c r="P210" s="95">
        <f t="shared" si="33"/>
        <v>0</v>
      </c>
      <c r="Q210" s="111"/>
    </row>
    <row r="211" spans="2:17">
      <c r="B211" s="52"/>
      <c r="C211" s="124"/>
      <c r="D211" s="124"/>
      <c r="E211" s="124"/>
      <c r="F211" s="124"/>
      <c r="G211" s="124"/>
      <c r="H211" s="129">
        <f t="shared" si="31"/>
        <v>0</v>
      </c>
      <c r="J211" s="131"/>
      <c r="K211" s="129">
        <f t="shared" si="32"/>
        <v>0</v>
      </c>
      <c r="M211" s="137">
        <f t="shared" si="34"/>
        <v>0</v>
      </c>
      <c r="N211" s="134"/>
      <c r="O211" s="140">
        <f t="shared" si="35"/>
        <v>0</v>
      </c>
      <c r="P211" s="95">
        <f t="shared" si="33"/>
        <v>0</v>
      </c>
      <c r="Q211" s="111"/>
    </row>
    <row r="212" spans="2:17">
      <c r="B212" s="52"/>
      <c r="C212" s="124"/>
      <c r="D212" s="124"/>
      <c r="E212" s="124"/>
      <c r="F212" s="124"/>
      <c r="G212" s="124"/>
      <c r="H212" s="129">
        <f t="shared" si="31"/>
        <v>0</v>
      </c>
      <c r="J212" s="131"/>
      <c r="K212" s="129">
        <f t="shared" si="32"/>
        <v>0</v>
      </c>
      <c r="M212" s="137">
        <f t="shared" si="34"/>
        <v>0</v>
      </c>
      <c r="N212" s="134"/>
      <c r="O212" s="140">
        <f t="shared" si="35"/>
        <v>0</v>
      </c>
      <c r="P212" s="95">
        <f t="shared" si="33"/>
        <v>0</v>
      </c>
      <c r="Q212" s="111"/>
    </row>
    <row r="213" spans="2:17">
      <c r="B213" s="52"/>
      <c r="C213" s="124"/>
      <c r="D213" s="124"/>
      <c r="E213" s="124"/>
      <c r="F213" s="124"/>
      <c r="G213" s="124"/>
      <c r="H213" s="129">
        <f>+C213+D213-E213-F213</f>
        <v>0</v>
      </c>
      <c r="J213" s="131"/>
      <c r="K213" s="129">
        <f>+H213-J213</f>
        <v>0</v>
      </c>
      <c r="M213" s="137">
        <f>+IF(ISERROR(K213/(F213+J213)),0,K213/(F213+J213))</f>
        <v>0</v>
      </c>
      <c r="N213" s="134"/>
      <c r="O213" s="140">
        <f t="shared" si="35"/>
        <v>0</v>
      </c>
      <c r="P213" s="95">
        <f>(M213^2*O213)*100</f>
        <v>0</v>
      </c>
      <c r="Q213" s="111"/>
    </row>
    <row r="214" spans="2:17">
      <c r="B214" s="52"/>
      <c r="C214" s="124"/>
      <c r="D214" s="124"/>
      <c r="E214" s="124"/>
      <c r="F214" s="124"/>
      <c r="G214" s="124"/>
      <c r="H214" s="129">
        <f t="shared" ref="H214:H237" si="36">+C214+D214-E214-F214</f>
        <v>0</v>
      </c>
      <c r="J214" s="131"/>
      <c r="K214" s="129">
        <f t="shared" ref="K214:K237" si="37">+H214-J214</f>
        <v>0</v>
      </c>
      <c r="M214" s="137">
        <f>+IF(ISERROR(K214/(F214+J214)),0,K214/(F214+J214))</f>
        <v>0</v>
      </c>
      <c r="N214" s="134"/>
      <c r="O214" s="140">
        <f t="shared" si="35"/>
        <v>0</v>
      </c>
      <c r="P214" s="95">
        <f t="shared" ref="P214:P237" si="38">(M214^2*O214)*100</f>
        <v>0</v>
      </c>
      <c r="Q214" s="111"/>
    </row>
    <row r="215" spans="2:17">
      <c r="B215" s="52"/>
      <c r="C215" s="124"/>
      <c r="D215" s="124"/>
      <c r="E215" s="124"/>
      <c r="F215" s="124"/>
      <c r="G215" s="124"/>
      <c r="H215" s="129">
        <f t="shared" si="36"/>
        <v>0</v>
      </c>
      <c r="J215" s="131"/>
      <c r="K215" s="129">
        <f t="shared" si="37"/>
        <v>0</v>
      </c>
      <c r="M215" s="137">
        <f t="shared" ref="M215:M237" si="39">+IF(ISERROR(K215/(F215+J215)),0,K215/(F215+J215))</f>
        <v>0</v>
      </c>
      <c r="N215" s="134"/>
      <c r="O215" s="140">
        <f t="shared" si="35"/>
        <v>0</v>
      </c>
      <c r="P215" s="95">
        <f t="shared" si="38"/>
        <v>0</v>
      </c>
      <c r="Q215" s="111"/>
    </row>
    <row r="216" spans="2:17">
      <c r="B216" s="52"/>
      <c r="C216" s="124"/>
      <c r="D216" s="124"/>
      <c r="E216" s="124"/>
      <c r="F216" s="124"/>
      <c r="G216" s="124"/>
      <c r="H216" s="129">
        <f t="shared" si="36"/>
        <v>0</v>
      </c>
      <c r="J216" s="131"/>
      <c r="K216" s="129">
        <f t="shared" si="37"/>
        <v>0</v>
      </c>
      <c r="M216" s="137">
        <f t="shared" si="39"/>
        <v>0</v>
      </c>
      <c r="N216" s="134"/>
      <c r="O216" s="140">
        <f t="shared" si="35"/>
        <v>0</v>
      </c>
      <c r="P216" s="95">
        <f t="shared" si="38"/>
        <v>0</v>
      </c>
      <c r="Q216" s="111"/>
    </row>
    <row r="217" spans="2:17">
      <c r="B217" s="52"/>
      <c r="C217" s="124"/>
      <c r="D217" s="124"/>
      <c r="E217" s="124"/>
      <c r="F217" s="124"/>
      <c r="G217" s="124"/>
      <c r="H217" s="129">
        <f t="shared" si="36"/>
        <v>0</v>
      </c>
      <c r="J217" s="131"/>
      <c r="K217" s="129">
        <f t="shared" si="37"/>
        <v>0</v>
      </c>
      <c r="M217" s="137">
        <f t="shared" si="39"/>
        <v>0</v>
      </c>
      <c r="N217" s="134"/>
      <c r="O217" s="140">
        <f t="shared" si="35"/>
        <v>0</v>
      </c>
      <c r="P217" s="95">
        <f t="shared" si="38"/>
        <v>0</v>
      </c>
      <c r="Q217" s="111"/>
    </row>
    <row r="218" spans="2:17">
      <c r="B218" s="52"/>
      <c r="C218" s="124"/>
      <c r="D218" s="124"/>
      <c r="E218" s="124"/>
      <c r="F218" s="124"/>
      <c r="G218" s="124"/>
      <c r="H218" s="129">
        <f t="shared" si="36"/>
        <v>0</v>
      </c>
      <c r="J218" s="131"/>
      <c r="K218" s="129">
        <f t="shared" si="37"/>
        <v>0</v>
      </c>
      <c r="M218" s="137">
        <f t="shared" si="39"/>
        <v>0</v>
      </c>
      <c r="N218" s="134"/>
      <c r="O218" s="140">
        <f t="shared" si="35"/>
        <v>0</v>
      </c>
      <c r="P218" s="95">
        <f t="shared" si="38"/>
        <v>0</v>
      </c>
      <c r="Q218" s="111"/>
    </row>
    <row r="219" spans="2:17">
      <c r="B219" s="52"/>
      <c r="C219" s="124"/>
      <c r="D219" s="124"/>
      <c r="E219" s="124"/>
      <c r="F219" s="124"/>
      <c r="G219" s="124"/>
      <c r="H219" s="129">
        <f t="shared" si="36"/>
        <v>0</v>
      </c>
      <c r="J219" s="131"/>
      <c r="K219" s="129">
        <f t="shared" si="37"/>
        <v>0</v>
      </c>
      <c r="M219" s="137">
        <f t="shared" si="39"/>
        <v>0</v>
      </c>
      <c r="N219" s="134"/>
      <c r="O219" s="140">
        <f t="shared" si="35"/>
        <v>0</v>
      </c>
      <c r="P219" s="95">
        <f t="shared" si="38"/>
        <v>0</v>
      </c>
      <c r="Q219" s="111"/>
    </row>
    <row r="220" spans="2:17">
      <c r="B220" s="52"/>
      <c r="C220" s="124"/>
      <c r="D220" s="124"/>
      <c r="E220" s="124"/>
      <c r="F220" s="124"/>
      <c r="G220" s="124"/>
      <c r="H220" s="129">
        <f t="shared" si="36"/>
        <v>0</v>
      </c>
      <c r="J220" s="131"/>
      <c r="K220" s="129">
        <f t="shared" si="37"/>
        <v>0</v>
      </c>
      <c r="M220" s="137">
        <f t="shared" si="39"/>
        <v>0</v>
      </c>
      <c r="N220" s="134"/>
      <c r="O220" s="140">
        <f t="shared" si="35"/>
        <v>0</v>
      </c>
      <c r="P220" s="95">
        <f t="shared" si="38"/>
        <v>0</v>
      </c>
      <c r="Q220" s="111"/>
    </row>
    <row r="221" spans="2:17">
      <c r="B221" s="52"/>
      <c r="C221" s="124"/>
      <c r="D221" s="124"/>
      <c r="E221" s="124"/>
      <c r="F221" s="124"/>
      <c r="G221" s="124"/>
      <c r="H221" s="129">
        <f t="shared" si="36"/>
        <v>0</v>
      </c>
      <c r="J221" s="131"/>
      <c r="K221" s="129">
        <f t="shared" si="37"/>
        <v>0</v>
      </c>
      <c r="M221" s="137">
        <f t="shared" si="39"/>
        <v>0</v>
      </c>
      <c r="N221" s="134"/>
      <c r="O221" s="140">
        <f t="shared" si="35"/>
        <v>0</v>
      </c>
      <c r="P221" s="95">
        <f t="shared" si="38"/>
        <v>0</v>
      </c>
      <c r="Q221" s="111"/>
    </row>
    <row r="222" spans="2:17">
      <c r="B222" s="52"/>
      <c r="C222" s="124"/>
      <c r="D222" s="124"/>
      <c r="E222" s="124"/>
      <c r="F222" s="124"/>
      <c r="G222" s="124"/>
      <c r="H222" s="129">
        <f t="shared" si="36"/>
        <v>0</v>
      </c>
      <c r="J222" s="131"/>
      <c r="K222" s="129">
        <f t="shared" si="37"/>
        <v>0</v>
      </c>
      <c r="M222" s="137">
        <f t="shared" si="39"/>
        <v>0</v>
      </c>
      <c r="N222" s="134"/>
      <c r="O222" s="140">
        <f t="shared" si="35"/>
        <v>0</v>
      </c>
      <c r="P222" s="95">
        <f t="shared" si="38"/>
        <v>0</v>
      </c>
      <c r="Q222" s="111"/>
    </row>
    <row r="223" spans="2:17">
      <c r="B223" s="52"/>
      <c r="C223" s="124"/>
      <c r="D223" s="124"/>
      <c r="E223" s="124"/>
      <c r="F223" s="124"/>
      <c r="G223" s="124"/>
      <c r="H223" s="129">
        <f t="shared" si="36"/>
        <v>0</v>
      </c>
      <c r="J223" s="131"/>
      <c r="K223" s="129">
        <f t="shared" si="37"/>
        <v>0</v>
      </c>
      <c r="M223" s="137">
        <f t="shared" si="39"/>
        <v>0</v>
      </c>
      <c r="N223" s="134"/>
      <c r="O223" s="140">
        <f t="shared" si="35"/>
        <v>0</v>
      </c>
      <c r="P223" s="95">
        <f t="shared" si="38"/>
        <v>0</v>
      </c>
      <c r="Q223" s="111"/>
    </row>
    <row r="224" spans="2:17">
      <c r="B224" s="52"/>
      <c r="C224" s="124"/>
      <c r="D224" s="124"/>
      <c r="E224" s="124"/>
      <c r="F224" s="124"/>
      <c r="G224" s="124"/>
      <c r="H224" s="129">
        <f t="shared" si="36"/>
        <v>0</v>
      </c>
      <c r="J224" s="131"/>
      <c r="K224" s="129">
        <f t="shared" si="37"/>
        <v>0</v>
      </c>
      <c r="M224" s="137">
        <f t="shared" si="39"/>
        <v>0</v>
      </c>
      <c r="N224" s="134"/>
      <c r="O224" s="140">
        <f t="shared" si="35"/>
        <v>0</v>
      </c>
      <c r="P224" s="95">
        <f t="shared" si="38"/>
        <v>0</v>
      </c>
      <c r="Q224" s="111"/>
    </row>
    <row r="225" spans="2:17">
      <c r="B225" s="52"/>
      <c r="C225" s="124"/>
      <c r="D225" s="124"/>
      <c r="E225" s="124"/>
      <c r="F225" s="124"/>
      <c r="G225" s="124"/>
      <c r="H225" s="129">
        <f t="shared" si="36"/>
        <v>0</v>
      </c>
      <c r="J225" s="131"/>
      <c r="K225" s="129">
        <f t="shared" si="37"/>
        <v>0</v>
      </c>
      <c r="M225" s="137">
        <f t="shared" si="39"/>
        <v>0</v>
      </c>
      <c r="N225" s="134"/>
      <c r="O225" s="140">
        <f t="shared" si="35"/>
        <v>0</v>
      </c>
      <c r="P225" s="95">
        <f t="shared" si="38"/>
        <v>0</v>
      </c>
      <c r="Q225" s="111"/>
    </row>
    <row r="226" spans="2:17">
      <c r="B226" s="52"/>
      <c r="C226" s="124"/>
      <c r="D226" s="124"/>
      <c r="E226" s="124"/>
      <c r="F226" s="124"/>
      <c r="G226" s="124"/>
      <c r="H226" s="129">
        <f t="shared" si="36"/>
        <v>0</v>
      </c>
      <c r="J226" s="131"/>
      <c r="K226" s="129">
        <f t="shared" si="37"/>
        <v>0</v>
      </c>
      <c r="M226" s="137">
        <f t="shared" si="39"/>
        <v>0</v>
      </c>
      <c r="N226" s="134"/>
      <c r="O226" s="140">
        <f t="shared" si="35"/>
        <v>0</v>
      </c>
      <c r="P226" s="95">
        <f t="shared" si="38"/>
        <v>0</v>
      </c>
      <c r="Q226" s="111"/>
    </row>
    <row r="227" spans="2:17">
      <c r="B227" s="52"/>
      <c r="C227" s="124"/>
      <c r="D227" s="124"/>
      <c r="E227" s="124"/>
      <c r="F227" s="124"/>
      <c r="G227" s="124"/>
      <c r="H227" s="129">
        <f t="shared" si="36"/>
        <v>0</v>
      </c>
      <c r="J227" s="131"/>
      <c r="K227" s="129">
        <f t="shared" si="37"/>
        <v>0</v>
      </c>
      <c r="M227" s="137">
        <f t="shared" si="39"/>
        <v>0</v>
      </c>
      <c r="N227" s="134"/>
      <c r="O227" s="140">
        <f t="shared" si="35"/>
        <v>0</v>
      </c>
      <c r="P227" s="95">
        <f t="shared" si="38"/>
        <v>0</v>
      </c>
      <c r="Q227" s="111"/>
    </row>
    <row r="228" spans="2:17">
      <c r="B228" s="52"/>
      <c r="C228" s="124"/>
      <c r="D228" s="124"/>
      <c r="E228" s="124"/>
      <c r="F228" s="124"/>
      <c r="G228" s="124"/>
      <c r="H228" s="129">
        <f t="shared" si="36"/>
        <v>0</v>
      </c>
      <c r="J228" s="131"/>
      <c r="K228" s="129">
        <f t="shared" si="37"/>
        <v>0</v>
      </c>
      <c r="M228" s="137">
        <f t="shared" si="39"/>
        <v>0</v>
      </c>
      <c r="N228" s="134"/>
      <c r="O228" s="140">
        <f t="shared" si="35"/>
        <v>0</v>
      </c>
      <c r="P228" s="95">
        <f t="shared" si="38"/>
        <v>0</v>
      </c>
      <c r="Q228" s="111"/>
    </row>
    <row r="229" spans="2:17">
      <c r="B229" s="52"/>
      <c r="C229" s="124"/>
      <c r="D229" s="124"/>
      <c r="E229" s="124"/>
      <c r="F229" s="124"/>
      <c r="G229" s="124"/>
      <c r="H229" s="129">
        <f t="shared" si="36"/>
        <v>0</v>
      </c>
      <c r="J229" s="131"/>
      <c r="K229" s="129">
        <f t="shared" si="37"/>
        <v>0</v>
      </c>
      <c r="M229" s="137">
        <f t="shared" si="39"/>
        <v>0</v>
      </c>
      <c r="N229" s="134"/>
      <c r="O229" s="140">
        <f t="shared" si="35"/>
        <v>0</v>
      </c>
      <c r="P229" s="95">
        <f t="shared" si="38"/>
        <v>0</v>
      </c>
      <c r="Q229" s="111"/>
    </row>
    <row r="230" spans="2:17">
      <c r="B230" s="52"/>
      <c r="C230" s="124"/>
      <c r="D230" s="124"/>
      <c r="E230" s="124"/>
      <c r="F230" s="124"/>
      <c r="G230" s="124"/>
      <c r="H230" s="129">
        <f t="shared" si="36"/>
        <v>0</v>
      </c>
      <c r="J230" s="131"/>
      <c r="K230" s="129">
        <f t="shared" si="37"/>
        <v>0</v>
      </c>
      <c r="M230" s="137">
        <f t="shared" si="39"/>
        <v>0</v>
      </c>
      <c r="N230" s="134"/>
      <c r="O230" s="140">
        <f t="shared" si="35"/>
        <v>0</v>
      </c>
      <c r="P230" s="95">
        <f t="shared" si="38"/>
        <v>0</v>
      </c>
      <c r="Q230" s="111"/>
    </row>
    <row r="231" spans="2:17">
      <c r="B231" s="52"/>
      <c r="C231" s="124"/>
      <c r="D231" s="124"/>
      <c r="E231" s="124"/>
      <c r="F231" s="124"/>
      <c r="G231" s="124"/>
      <c r="H231" s="129">
        <f t="shared" si="36"/>
        <v>0</v>
      </c>
      <c r="J231" s="131"/>
      <c r="K231" s="129">
        <f t="shared" si="37"/>
        <v>0</v>
      </c>
      <c r="M231" s="137">
        <f t="shared" si="39"/>
        <v>0</v>
      </c>
      <c r="N231" s="134"/>
      <c r="O231" s="140">
        <f t="shared" si="35"/>
        <v>0</v>
      </c>
      <c r="P231" s="95">
        <f t="shared" si="38"/>
        <v>0</v>
      </c>
      <c r="Q231" s="111"/>
    </row>
    <row r="232" spans="2:17">
      <c r="B232" s="52"/>
      <c r="C232" s="124"/>
      <c r="D232" s="124"/>
      <c r="E232" s="124"/>
      <c r="F232" s="124"/>
      <c r="G232" s="124"/>
      <c r="H232" s="129">
        <f t="shared" si="36"/>
        <v>0</v>
      </c>
      <c r="J232" s="131"/>
      <c r="K232" s="129">
        <f t="shared" si="37"/>
        <v>0</v>
      </c>
      <c r="M232" s="137">
        <f t="shared" si="39"/>
        <v>0</v>
      </c>
      <c r="N232" s="134"/>
      <c r="O232" s="140">
        <f t="shared" si="35"/>
        <v>0</v>
      </c>
      <c r="P232" s="95">
        <f t="shared" si="38"/>
        <v>0</v>
      </c>
      <c r="Q232" s="111"/>
    </row>
    <row r="233" spans="2:17">
      <c r="B233" s="52"/>
      <c r="C233" s="124"/>
      <c r="D233" s="124"/>
      <c r="E233" s="124"/>
      <c r="F233" s="124"/>
      <c r="G233" s="124"/>
      <c r="H233" s="129">
        <f t="shared" si="36"/>
        <v>0</v>
      </c>
      <c r="J233" s="131"/>
      <c r="K233" s="129">
        <f t="shared" si="37"/>
        <v>0</v>
      </c>
      <c r="M233" s="137">
        <f t="shared" si="39"/>
        <v>0</v>
      </c>
      <c r="N233" s="134"/>
      <c r="O233" s="140">
        <f t="shared" si="35"/>
        <v>0</v>
      </c>
      <c r="P233" s="95">
        <f t="shared" si="38"/>
        <v>0</v>
      </c>
      <c r="Q233" s="111"/>
    </row>
    <row r="234" spans="2:17">
      <c r="B234" s="52"/>
      <c r="C234" s="124"/>
      <c r="D234" s="124"/>
      <c r="E234" s="124"/>
      <c r="F234" s="124"/>
      <c r="G234" s="124"/>
      <c r="H234" s="129">
        <f t="shared" si="36"/>
        <v>0</v>
      </c>
      <c r="J234" s="131"/>
      <c r="K234" s="129">
        <f t="shared" si="37"/>
        <v>0</v>
      </c>
      <c r="M234" s="137">
        <f t="shared" si="39"/>
        <v>0</v>
      </c>
      <c r="N234" s="134"/>
      <c r="O234" s="140">
        <f t="shared" si="35"/>
        <v>0</v>
      </c>
      <c r="P234" s="95">
        <f t="shared" si="38"/>
        <v>0</v>
      </c>
      <c r="Q234" s="111"/>
    </row>
    <row r="235" spans="2:17">
      <c r="B235" s="52"/>
      <c r="C235" s="124"/>
      <c r="D235" s="124"/>
      <c r="E235" s="124"/>
      <c r="F235" s="124"/>
      <c r="G235" s="124"/>
      <c r="H235" s="129">
        <f t="shared" si="36"/>
        <v>0</v>
      </c>
      <c r="J235" s="131"/>
      <c r="K235" s="129">
        <f t="shared" si="37"/>
        <v>0</v>
      </c>
      <c r="M235" s="137">
        <f t="shared" si="39"/>
        <v>0</v>
      </c>
      <c r="N235" s="134"/>
      <c r="O235" s="140">
        <f t="shared" si="35"/>
        <v>0</v>
      </c>
      <c r="P235" s="95">
        <f t="shared" si="38"/>
        <v>0</v>
      </c>
      <c r="Q235" s="111"/>
    </row>
    <row r="236" spans="2:17">
      <c r="B236" s="52"/>
      <c r="C236" s="124"/>
      <c r="D236" s="124"/>
      <c r="E236" s="124"/>
      <c r="F236" s="124"/>
      <c r="G236" s="124"/>
      <c r="H236" s="129">
        <f t="shared" si="36"/>
        <v>0</v>
      </c>
      <c r="J236" s="131"/>
      <c r="K236" s="129">
        <f t="shared" si="37"/>
        <v>0</v>
      </c>
      <c r="M236" s="137">
        <f t="shared" si="39"/>
        <v>0</v>
      </c>
      <c r="N236" s="134"/>
      <c r="O236" s="140">
        <f t="shared" si="35"/>
        <v>0</v>
      </c>
      <c r="P236" s="95">
        <f t="shared" si="38"/>
        <v>0</v>
      </c>
      <c r="Q236" s="111"/>
    </row>
    <row r="237" spans="2:17">
      <c r="B237" s="52"/>
      <c r="C237" s="124"/>
      <c r="D237" s="124"/>
      <c r="E237" s="124"/>
      <c r="F237" s="124"/>
      <c r="G237" s="124"/>
      <c r="H237" s="129">
        <f t="shared" si="36"/>
        <v>0</v>
      </c>
      <c r="J237" s="131"/>
      <c r="K237" s="129">
        <f t="shared" si="37"/>
        <v>0</v>
      </c>
      <c r="M237" s="137">
        <f t="shared" si="39"/>
        <v>0</v>
      </c>
      <c r="N237" s="134"/>
      <c r="O237" s="140">
        <f t="shared" si="35"/>
        <v>0</v>
      </c>
      <c r="P237" s="95">
        <f t="shared" si="38"/>
        <v>0</v>
      </c>
      <c r="Q237" s="111"/>
    </row>
    <row r="238" spans="2:17">
      <c r="B238" s="52"/>
      <c r="C238" s="124"/>
      <c r="D238" s="124"/>
      <c r="E238" s="124"/>
      <c r="F238" s="124"/>
      <c r="G238" s="124"/>
      <c r="H238" s="129">
        <f>+C238+D238-E238-F238</f>
        <v>0</v>
      </c>
      <c r="J238" s="131"/>
      <c r="K238" s="129">
        <f>+H238-J238</f>
        <v>0</v>
      </c>
      <c r="M238" s="137">
        <f>+IF(ISERROR(K238/(F238+J238)),0,K238/(F238+J238))</f>
        <v>0</v>
      </c>
      <c r="N238" s="134"/>
      <c r="O238" s="140">
        <f t="shared" si="35"/>
        <v>0</v>
      </c>
      <c r="P238" s="95">
        <f>(M238^2*O238)*100</f>
        <v>0</v>
      </c>
      <c r="Q238" s="111"/>
    </row>
    <row r="239" spans="2:17">
      <c r="B239" s="52"/>
      <c r="C239" s="124"/>
      <c r="D239" s="124"/>
      <c r="E239" s="124"/>
      <c r="F239" s="124"/>
      <c r="G239" s="124"/>
      <c r="H239" s="129">
        <f t="shared" ref="H239:H262" si="40">+C239+D239-E239-F239</f>
        <v>0</v>
      </c>
      <c r="J239" s="131"/>
      <c r="K239" s="129">
        <f t="shared" ref="K239:K262" si="41">+H239-J239</f>
        <v>0</v>
      </c>
      <c r="M239" s="137">
        <f>+IF(ISERROR(K239/(F239+J239)),0,K239/(F239+J239))</f>
        <v>0</v>
      </c>
      <c r="N239" s="134"/>
      <c r="O239" s="140">
        <f t="shared" si="35"/>
        <v>0</v>
      </c>
      <c r="P239" s="95">
        <f t="shared" ref="P239:P261" si="42">(M239^2*O239)*100</f>
        <v>0</v>
      </c>
      <c r="Q239" s="111"/>
    </row>
    <row r="240" spans="2:17">
      <c r="B240" s="52"/>
      <c r="C240" s="124"/>
      <c r="D240" s="124"/>
      <c r="E240" s="124"/>
      <c r="F240" s="124"/>
      <c r="G240" s="124"/>
      <c r="H240" s="129">
        <f t="shared" si="40"/>
        <v>0</v>
      </c>
      <c r="J240" s="131"/>
      <c r="K240" s="129">
        <f t="shared" si="41"/>
        <v>0</v>
      </c>
      <c r="M240" s="137">
        <f t="shared" ref="M240:M262" si="43">+IF(ISERROR(K240/(F240+J240)),0,K240/(F240+J240))</f>
        <v>0</v>
      </c>
      <c r="N240" s="134"/>
      <c r="O240" s="140">
        <f t="shared" si="35"/>
        <v>0</v>
      </c>
      <c r="P240" s="95">
        <f t="shared" si="42"/>
        <v>0</v>
      </c>
      <c r="Q240" s="111"/>
    </row>
    <row r="241" spans="2:17">
      <c r="B241" s="52"/>
      <c r="C241" s="124"/>
      <c r="D241" s="124"/>
      <c r="E241" s="124"/>
      <c r="F241" s="124"/>
      <c r="G241" s="124"/>
      <c r="H241" s="129">
        <f t="shared" si="40"/>
        <v>0</v>
      </c>
      <c r="J241" s="131"/>
      <c r="K241" s="129">
        <f t="shared" si="41"/>
        <v>0</v>
      </c>
      <c r="M241" s="137">
        <f t="shared" si="43"/>
        <v>0</v>
      </c>
      <c r="N241" s="134"/>
      <c r="O241" s="140">
        <f t="shared" si="35"/>
        <v>0</v>
      </c>
      <c r="P241" s="95">
        <f t="shared" si="42"/>
        <v>0</v>
      </c>
      <c r="Q241" s="111"/>
    </row>
    <row r="242" spans="2:17">
      <c r="B242" s="52"/>
      <c r="C242" s="124"/>
      <c r="D242" s="124"/>
      <c r="E242" s="124"/>
      <c r="F242" s="124"/>
      <c r="G242" s="124"/>
      <c r="H242" s="129">
        <f t="shared" si="40"/>
        <v>0</v>
      </c>
      <c r="J242" s="131"/>
      <c r="K242" s="129">
        <f t="shared" si="41"/>
        <v>0</v>
      </c>
      <c r="M242" s="137">
        <f t="shared" si="43"/>
        <v>0</v>
      </c>
      <c r="N242" s="134"/>
      <c r="O242" s="140">
        <f t="shared" si="35"/>
        <v>0</v>
      </c>
      <c r="P242" s="95">
        <f t="shared" si="42"/>
        <v>0</v>
      </c>
      <c r="Q242" s="111"/>
    </row>
    <row r="243" spans="2:17">
      <c r="B243" s="52"/>
      <c r="C243" s="124"/>
      <c r="D243" s="124"/>
      <c r="E243" s="124"/>
      <c r="F243" s="124"/>
      <c r="G243" s="124"/>
      <c r="H243" s="129">
        <f t="shared" si="40"/>
        <v>0</v>
      </c>
      <c r="J243" s="131"/>
      <c r="K243" s="129">
        <f t="shared" si="41"/>
        <v>0</v>
      </c>
      <c r="M243" s="137">
        <f t="shared" si="43"/>
        <v>0</v>
      </c>
      <c r="N243" s="134"/>
      <c r="O243" s="140">
        <f t="shared" si="35"/>
        <v>0</v>
      </c>
      <c r="P243" s="95">
        <f t="shared" si="42"/>
        <v>0</v>
      </c>
      <c r="Q243" s="111"/>
    </row>
    <row r="244" spans="2:17">
      <c r="B244" s="52"/>
      <c r="C244" s="124"/>
      <c r="D244" s="124"/>
      <c r="E244" s="124"/>
      <c r="F244" s="124"/>
      <c r="G244" s="124"/>
      <c r="H244" s="129">
        <f t="shared" si="40"/>
        <v>0</v>
      </c>
      <c r="J244" s="131"/>
      <c r="K244" s="129">
        <f t="shared" si="41"/>
        <v>0</v>
      </c>
      <c r="M244" s="137">
        <f t="shared" si="43"/>
        <v>0</v>
      </c>
      <c r="N244" s="134"/>
      <c r="O244" s="140">
        <f t="shared" si="35"/>
        <v>0</v>
      </c>
      <c r="P244" s="95">
        <f t="shared" si="42"/>
        <v>0</v>
      </c>
      <c r="Q244" s="111"/>
    </row>
    <row r="245" spans="2:17">
      <c r="B245" s="52"/>
      <c r="C245" s="124"/>
      <c r="D245" s="124"/>
      <c r="E245" s="124"/>
      <c r="F245" s="124"/>
      <c r="G245" s="124"/>
      <c r="H245" s="129">
        <f t="shared" si="40"/>
        <v>0</v>
      </c>
      <c r="J245" s="131"/>
      <c r="K245" s="129">
        <f t="shared" si="41"/>
        <v>0</v>
      </c>
      <c r="M245" s="137">
        <f t="shared" si="43"/>
        <v>0</v>
      </c>
      <c r="N245" s="134"/>
      <c r="O245" s="140">
        <f t="shared" si="35"/>
        <v>0</v>
      </c>
      <c r="P245" s="95">
        <f t="shared" si="42"/>
        <v>0</v>
      </c>
      <c r="Q245" s="111"/>
    </row>
    <row r="246" spans="2:17">
      <c r="B246" s="52"/>
      <c r="C246" s="124"/>
      <c r="D246" s="124"/>
      <c r="E246" s="124"/>
      <c r="F246" s="124"/>
      <c r="G246" s="124"/>
      <c r="H246" s="129">
        <f t="shared" si="40"/>
        <v>0</v>
      </c>
      <c r="J246" s="131"/>
      <c r="K246" s="129">
        <f t="shared" si="41"/>
        <v>0</v>
      </c>
      <c r="M246" s="137">
        <f t="shared" si="43"/>
        <v>0</v>
      </c>
      <c r="N246" s="134"/>
      <c r="O246" s="140">
        <f t="shared" si="35"/>
        <v>0</v>
      </c>
      <c r="P246" s="95">
        <f t="shared" si="42"/>
        <v>0</v>
      </c>
      <c r="Q246" s="111"/>
    </row>
    <row r="247" spans="2:17">
      <c r="B247" s="52"/>
      <c r="C247" s="124"/>
      <c r="D247" s="124"/>
      <c r="E247" s="124"/>
      <c r="F247" s="124"/>
      <c r="G247" s="124"/>
      <c r="H247" s="129">
        <f t="shared" si="40"/>
        <v>0</v>
      </c>
      <c r="J247" s="131"/>
      <c r="K247" s="129">
        <f t="shared" si="41"/>
        <v>0</v>
      </c>
      <c r="M247" s="137">
        <f t="shared" si="43"/>
        <v>0</v>
      </c>
      <c r="N247" s="134"/>
      <c r="O247" s="140">
        <f t="shared" si="35"/>
        <v>0</v>
      </c>
      <c r="P247" s="95">
        <f t="shared" si="42"/>
        <v>0</v>
      </c>
      <c r="Q247" s="111"/>
    </row>
    <row r="248" spans="2:17">
      <c r="B248" s="52"/>
      <c r="C248" s="124"/>
      <c r="D248" s="124"/>
      <c r="E248" s="124"/>
      <c r="F248" s="124"/>
      <c r="G248" s="124"/>
      <c r="H248" s="129">
        <f t="shared" si="40"/>
        <v>0</v>
      </c>
      <c r="J248" s="131"/>
      <c r="K248" s="129">
        <f t="shared" si="41"/>
        <v>0</v>
      </c>
      <c r="M248" s="137">
        <f t="shared" si="43"/>
        <v>0</v>
      </c>
      <c r="N248" s="134"/>
      <c r="O248" s="140">
        <f t="shared" si="35"/>
        <v>0</v>
      </c>
      <c r="P248" s="95">
        <f t="shared" si="42"/>
        <v>0</v>
      </c>
      <c r="Q248" s="111"/>
    </row>
    <row r="249" spans="2:17">
      <c r="B249" s="52"/>
      <c r="C249" s="124"/>
      <c r="D249" s="124"/>
      <c r="E249" s="124"/>
      <c r="F249" s="124"/>
      <c r="G249" s="124"/>
      <c r="H249" s="129">
        <f t="shared" si="40"/>
        <v>0</v>
      </c>
      <c r="J249" s="131"/>
      <c r="K249" s="129">
        <f t="shared" si="41"/>
        <v>0</v>
      </c>
      <c r="M249" s="137">
        <f t="shared" si="43"/>
        <v>0</v>
      </c>
      <c r="N249" s="134"/>
      <c r="O249" s="140">
        <f t="shared" si="35"/>
        <v>0</v>
      </c>
      <c r="P249" s="95">
        <f t="shared" si="42"/>
        <v>0</v>
      </c>
      <c r="Q249" s="111"/>
    </row>
    <row r="250" spans="2:17">
      <c r="B250" s="52"/>
      <c r="C250" s="124"/>
      <c r="D250" s="124"/>
      <c r="E250" s="124"/>
      <c r="F250" s="124"/>
      <c r="G250" s="124"/>
      <c r="H250" s="129">
        <f t="shared" si="40"/>
        <v>0</v>
      </c>
      <c r="J250" s="131"/>
      <c r="K250" s="129">
        <f t="shared" si="41"/>
        <v>0</v>
      </c>
      <c r="M250" s="137">
        <f t="shared" si="43"/>
        <v>0</v>
      </c>
      <c r="N250" s="134"/>
      <c r="O250" s="140">
        <f t="shared" si="35"/>
        <v>0</v>
      </c>
      <c r="P250" s="95">
        <f t="shared" si="42"/>
        <v>0</v>
      </c>
      <c r="Q250" s="111"/>
    </row>
    <row r="251" spans="2:17">
      <c r="B251" s="52"/>
      <c r="C251" s="124"/>
      <c r="D251" s="124"/>
      <c r="E251" s="124"/>
      <c r="F251" s="124"/>
      <c r="G251" s="124"/>
      <c r="H251" s="129">
        <f t="shared" si="40"/>
        <v>0</v>
      </c>
      <c r="J251" s="131"/>
      <c r="K251" s="129">
        <f t="shared" si="41"/>
        <v>0</v>
      </c>
      <c r="M251" s="137">
        <f t="shared" si="43"/>
        <v>0</v>
      </c>
      <c r="N251" s="134"/>
      <c r="O251" s="140">
        <f t="shared" si="35"/>
        <v>0</v>
      </c>
      <c r="P251" s="95">
        <f t="shared" si="42"/>
        <v>0</v>
      </c>
      <c r="Q251" s="111"/>
    </row>
    <row r="252" spans="2:17">
      <c r="B252" s="52"/>
      <c r="C252" s="124"/>
      <c r="D252" s="124"/>
      <c r="E252" s="124"/>
      <c r="F252" s="124"/>
      <c r="G252" s="124"/>
      <c r="H252" s="129">
        <f t="shared" si="40"/>
        <v>0</v>
      </c>
      <c r="J252" s="131"/>
      <c r="K252" s="129">
        <f t="shared" si="41"/>
        <v>0</v>
      </c>
      <c r="M252" s="137">
        <f t="shared" si="43"/>
        <v>0</v>
      </c>
      <c r="N252" s="134"/>
      <c r="O252" s="140">
        <f t="shared" si="35"/>
        <v>0</v>
      </c>
      <c r="P252" s="95">
        <f t="shared" si="42"/>
        <v>0</v>
      </c>
      <c r="Q252" s="111"/>
    </row>
    <row r="253" spans="2:17">
      <c r="B253" s="52"/>
      <c r="C253" s="124"/>
      <c r="D253" s="124"/>
      <c r="E253" s="124"/>
      <c r="F253" s="124"/>
      <c r="G253" s="124"/>
      <c r="H253" s="129">
        <f t="shared" si="40"/>
        <v>0</v>
      </c>
      <c r="J253" s="131"/>
      <c r="K253" s="129">
        <f t="shared" si="41"/>
        <v>0</v>
      </c>
      <c r="M253" s="137">
        <f t="shared" si="43"/>
        <v>0</v>
      </c>
      <c r="N253" s="134"/>
      <c r="O253" s="140">
        <f t="shared" si="35"/>
        <v>0</v>
      </c>
      <c r="P253" s="95">
        <f t="shared" si="42"/>
        <v>0</v>
      </c>
      <c r="Q253" s="111"/>
    </row>
    <row r="254" spans="2:17">
      <c r="B254" s="52"/>
      <c r="C254" s="124"/>
      <c r="D254" s="124"/>
      <c r="E254" s="124"/>
      <c r="F254" s="124"/>
      <c r="G254" s="124"/>
      <c r="H254" s="129">
        <f t="shared" si="40"/>
        <v>0</v>
      </c>
      <c r="J254" s="131"/>
      <c r="K254" s="129">
        <f t="shared" si="41"/>
        <v>0</v>
      </c>
      <c r="M254" s="137">
        <f t="shared" si="43"/>
        <v>0</v>
      </c>
      <c r="N254" s="134"/>
      <c r="O254" s="140">
        <f t="shared" si="35"/>
        <v>0</v>
      </c>
      <c r="P254" s="95">
        <f t="shared" si="42"/>
        <v>0</v>
      </c>
      <c r="Q254" s="111"/>
    </row>
    <row r="255" spans="2:17">
      <c r="B255" s="52"/>
      <c r="C255" s="124"/>
      <c r="D255" s="124"/>
      <c r="E255" s="124"/>
      <c r="F255" s="124"/>
      <c r="G255" s="124"/>
      <c r="H255" s="129">
        <f t="shared" si="40"/>
        <v>0</v>
      </c>
      <c r="J255" s="131"/>
      <c r="K255" s="129">
        <f t="shared" si="41"/>
        <v>0</v>
      </c>
      <c r="M255" s="137">
        <f t="shared" si="43"/>
        <v>0</v>
      </c>
      <c r="N255" s="134"/>
      <c r="O255" s="140">
        <f t="shared" si="35"/>
        <v>0</v>
      </c>
      <c r="P255" s="95">
        <f t="shared" si="42"/>
        <v>0</v>
      </c>
      <c r="Q255" s="111"/>
    </row>
    <row r="256" spans="2:17">
      <c r="B256" s="52"/>
      <c r="C256" s="124"/>
      <c r="D256" s="124"/>
      <c r="E256" s="124"/>
      <c r="F256" s="124"/>
      <c r="G256" s="124"/>
      <c r="H256" s="129">
        <f t="shared" si="40"/>
        <v>0</v>
      </c>
      <c r="J256" s="131"/>
      <c r="K256" s="129">
        <f t="shared" si="41"/>
        <v>0</v>
      </c>
      <c r="M256" s="137">
        <f t="shared" si="43"/>
        <v>0</v>
      </c>
      <c r="N256" s="134"/>
      <c r="O256" s="140">
        <f t="shared" si="35"/>
        <v>0</v>
      </c>
      <c r="P256" s="95">
        <f t="shared" si="42"/>
        <v>0</v>
      </c>
      <c r="Q256" s="111"/>
    </row>
    <row r="257" spans="1:18">
      <c r="B257" s="52"/>
      <c r="C257" s="124"/>
      <c r="D257" s="124"/>
      <c r="E257" s="124"/>
      <c r="F257" s="124"/>
      <c r="G257" s="124"/>
      <c r="H257" s="129">
        <f t="shared" si="40"/>
        <v>0</v>
      </c>
      <c r="J257" s="131"/>
      <c r="K257" s="129">
        <f t="shared" si="41"/>
        <v>0</v>
      </c>
      <c r="M257" s="137">
        <f t="shared" si="43"/>
        <v>0</v>
      </c>
      <c r="N257" s="134"/>
      <c r="O257" s="140">
        <f t="shared" si="35"/>
        <v>0</v>
      </c>
      <c r="P257" s="95">
        <f t="shared" si="42"/>
        <v>0</v>
      </c>
      <c r="Q257" s="111"/>
    </row>
    <row r="258" spans="1:18">
      <c r="B258" s="52"/>
      <c r="C258" s="124"/>
      <c r="D258" s="124"/>
      <c r="E258" s="124"/>
      <c r="F258" s="124"/>
      <c r="G258" s="124"/>
      <c r="H258" s="129">
        <f t="shared" si="40"/>
        <v>0</v>
      </c>
      <c r="J258" s="131"/>
      <c r="K258" s="129">
        <f t="shared" si="41"/>
        <v>0</v>
      </c>
      <c r="M258" s="137">
        <f t="shared" si="43"/>
        <v>0</v>
      </c>
      <c r="N258" s="134"/>
      <c r="O258" s="140">
        <f t="shared" si="35"/>
        <v>0</v>
      </c>
      <c r="P258" s="95">
        <f t="shared" si="42"/>
        <v>0</v>
      </c>
      <c r="Q258" s="111"/>
    </row>
    <row r="259" spans="1:18">
      <c r="B259" s="52"/>
      <c r="C259" s="124"/>
      <c r="D259" s="124"/>
      <c r="E259" s="124"/>
      <c r="F259" s="124"/>
      <c r="G259" s="124"/>
      <c r="H259" s="129">
        <f t="shared" si="40"/>
        <v>0</v>
      </c>
      <c r="J259" s="131"/>
      <c r="K259" s="129">
        <f t="shared" si="41"/>
        <v>0</v>
      </c>
      <c r="M259" s="137">
        <f t="shared" si="43"/>
        <v>0</v>
      </c>
      <c r="N259" s="134"/>
      <c r="O259" s="140">
        <f t="shared" si="35"/>
        <v>0</v>
      </c>
      <c r="P259" s="95">
        <f t="shared" si="42"/>
        <v>0</v>
      </c>
      <c r="Q259" s="111"/>
    </row>
    <row r="260" spans="1:18">
      <c r="B260" s="52"/>
      <c r="C260" s="124"/>
      <c r="D260" s="124"/>
      <c r="E260" s="124"/>
      <c r="F260" s="124"/>
      <c r="G260" s="124"/>
      <c r="H260" s="129">
        <f t="shared" si="40"/>
        <v>0</v>
      </c>
      <c r="J260" s="131"/>
      <c r="K260" s="129">
        <f t="shared" si="41"/>
        <v>0</v>
      </c>
      <c r="M260" s="137">
        <f t="shared" si="43"/>
        <v>0</v>
      </c>
      <c r="N260" s="134"/>
      <c r="O260" s="140">
        <f t="shared" si="35"/>
        <v>0</v>
      </c>
      <c r="P260" s="95">
        <f t="shared" si="42"/>
        <v>0</v>
      </c>
      <c r="Q260" s="111"/>
    </row>
    <row r="261" spans="1:18">
      <c r="B261" s="52"/>
      <c r="C261" s="124"/>
      <c r="D261" s="124"/>
      <c r="E261" s="124"/>
      <c r="F261" s="124"/>
      <c r="G261" s="124"/>
      <c r="H261" s="129">
        <f t="shared" si="40"/>
        <v>0</v>
      </c>
      <c r="J261" s="131"/>
      <c r="K261" s="129">
        <f t="shared" si="41"/>
        <v>0</v>
      </c>
      <c r="M261" s="137">
        <f t="shared" si="43"/>
        <v>0</v>
      </c>
      <c r="N261" s="134"/>
      <c r="O261" s="140">
        <f t="shared" si="35"/>
        <v>0</v>
      </c>
      <c r="P261" s="95">
        <f t="shared" si="42"/>
        <v>0</v>
      </c>
      <c r="Q261" s="111"/>
    </row>
    <row r="262" spans="1:18" ht="13" thickBot="1">
      <c r="B262" s="54"/>
      <c r="C262" s="125"/>
      <c r="D262" s="125"/>
      <c r="E262" s="125"/>
      <c r="F262" s="125"/>
      <c r="G262" s="125"/>
      <c r="H262" s="130">
        <f t="shared" si="40"/>
        <v>0</v>
      </c>
      <c r="J262" s="132"/>
      <c r="K262" s="130">
        <f t="shared" si="41"/>
        <v>0</v>
      </c>
      <c r="M262" s="138">
        <f t="shared" si="43"/>
        <v>0</v>
      </c>
      <c r="N262" s="135"/>
      <c r="O262" s="141">
        <f t="shared" si="35"/>
        <v>0</v>
      </c>
      <c r="P262" s="96">
        <f>(M262^2*O262)*100</f>
        <v>0</v>
      </c>
      <c r="Q262" s="111"/>
    </row>
    <row r="263" spans="1:18" ht="13.5" thickBot="1">
      <c r="B263" s="112" t="s">
        <v>955</v>
      </c>
      <c r="C263" s="126">
        <f>SUM(C13:C262)</f>
        <v>2299.6189466239025</v>
      </c>
      <c r="D263" s="126">
        <f>SUM(D13:D262)</f>
        <v>0</v>
      </c>
      <c r="E263" s="126">
        <f>SUM(E13:E262)</f>
        <v>0</v>
      </c>
      <c r="F263" s="126">
        <f>SUM(F13:F262)</f>
        <v>1925.7458226434999</v>
      </c>
      <c r="G263" s="127">
        <f>SUM(G13:G262)</f>
        <v>1836.9536909999995</v>
      </c>
      <c r="H263" s="111"/>
      <c r="I263" s="113"/>
      <c r="J263" s="113"/>
      <c r="K263" s="111"/>
      <c r="L263" s="113"/>
      <c r="M263" s="114"/>
      <c r="N263" s="97">
        <f>SUM(N13:N262)</f>
        <v>5328.0711740504748</v>
      </c>
      <c r="O263" s="115"/>
      <c r="P263" s="97">
        <f>SUM(P13:P262)</f>
        <v>0.48230877185753235</v>
      </c>
      <c r="Q263" s="142">
        <f>(1-P263)*100</f>
        <v>51.769122814246771</v>
      </c>
      <c r="R263" s="315">
        <f>1-SUM(O13:O262)</f>
        <v>0.7675343751111442</v>
      </c>
    </row>
    <row r="267" spans="1:18" ht="13" thickBot="1"/>
    <row r="268" spans="1:18" customFormat="1">
      <c r="A268" s="15" t="s">
        <v>241</v>
      </c>
      <c r="B268" s="4"/>
      <c r="C268" s="4"/>
      <c r="D268" s="4"/>
      <c r="E268" s="4"/>
      <c r="F268" s="16"/>
    </row>
    <row r="269" spans="1:18" customFormat="1">
      <c r="A269" s="10"/>
      <c r="B269" s="2"/>
      <c r="C269" s="2"/>
      <c r="D269" s="2"/>
      <c r="E269" s="2"/>
      <c r="F269" s="17"/>
    </row>
    <row r="270" spans="1:18" customFormat="1">
      <c r="A270" s="7" t="s">
        <v>44</v>
      </c>
      <c r="B270" s="2"/>
      <c r="C270" s="2"/>
      <c r="D270" s="2"/>
      <c r="E270" s="2"/>
      <c r="F270" s="17"/>
    </row>
    <row r="271" spans="1:18" customFormat="1">
      <c r="A271" s="10"/>
      <c r="B271" s="2"/>
      <c r="C271" s="2"/>
      <c r="D271" s="2"/>
      <c r="E271" s="2"/>
      <c r="F271" s="17"/>
    </row>
    <row r="272" spans="1:18" customFormat="1" ht="13" thickBot="1">
      <c r="A272" s="252" t="s">
        <v>961</v>
      </c>
      <c r="B272" s="253"/>
      <c r="C272" s="253" t="s">
        <v>956</v>
      </c>
      <c r="D272" s="12"/>
      <c r="E272" s="12"/>
      <c r="F272" s="18"/>
    </row>
    <row r="273" spans="2:3" customFormat="1"/>
    <row r="275" spans="2:3">
      <c r="B275" s="19"/>
      <c r="C275" s="46"/>
    </row>
  </sheetData>
  <mergeCells count="17">
    <mergeCell ref="A6:G6"/>
    <mergeCell ref="A7:G7"/>
    <mergeCell ref="B10:B12"/>
    <mergeCell ref="C10:C12"/>
    <mergeCell ref="D10:D12"/>
    <mergeCell ref="E10:E12"/>
    <mergeCell ref="F10:F12"/>
    <mergeCell ref="G10:G12"/>
    <mergeCell ref="P10:P12"/>
    <mergeCell ref="Q10:Q12"/>
    <mergeCell ref="R10:R12"/>
    <mergeCell ref="H10:H12"/>
    <mergeCell ref="J10:J12"/>
    <mergeCell ref="K10:K12"/>
    <mergeCell ref="M10:M12"/>
    <mergeCell ref="N10:N12"/>
    <mergeCell ref="O10:O12"/>
  </mergeCells>
  <pageMargins left="0.74803149606299213" right="0.74803149606299213" top="0.98425196850393704" bottom="0.98425196850393704" header="0.51181102362204722" footer="0.51181102362204722"/>
  <pageSetup paperSize="8" scale="20" orientation="landscape" r:id="rId1"/>
  <headerFooter alignWithMargins="0">
    <oddFooter>&amp;R&amp;"CG Omega,Regular" Date: Feb 2010
Revision 13.0&amp;L&amp;"Calibri"&amp;11&amp;K000000&amp;"CG Omega,Regular"Table 1 of 10_x000D_&amp;1#&amp;"Arial"&amp;11&amp;K000000SW Private Commercial</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B3995-1892-47FD-8041-92A5408D4B88}">
  <sheetPr>
    <pageSetUpPr fitToPage="1"/>
  </sheetPr>
  <dimension ref="A1:R275"/>
  <sheetViews>
    <sheetView zoomScaleNormal="100" zoomScalePageLayoutView="55" workbookViewId="0">
      <selection sqref="A1:XFD1048576"/>
    </sheetView>
  </sheetViews>
  <sheetFormatPr defaultColWidth="9.1796875" defaultRowHeight="12.5"/>
  <cols>
    <col min="1" max="1" width="7.1796875" style="107" customWidth="1"/>
    <col min="2" max="2" width="54.81640625" style="107" customWidth="1"/>
    <col min="3" max="3" width="19.81640625" style="107" customWidth="1"/>
    <col min="4" max="4" width="16.1796875" style="107" customWidth="1"/>
    <col min="5" max="5" width="12.1796875" style="107" customWidth="1"/>
    <col min="6" max="6" width="19.1796875" style="107" customWidth="1"/>
    <col min="7" max="7" width="20.54296875" style="107" customWidth="1"/>
    <col min="8" max="8" width="18" style="107" customWidth="1"/>
    <col min="9" max="9" width="1.81640625" style="107" customWidth="1"/>
    <col min="10" max="10" width="14.54296875" style="107" customWidth="1"/>
    <col min="11" max="11" width="11.81640625" style="107" customWidth="1"/>
    <col min="12" max="12" width="2.453125" style="107" customWidth="1"/>
    <col min="13" max="13" width="23.54296875" style="107" customWidth="1"/>
    <col min="14" max="14" width="12.453125" style="107" customWidth="1"/>
    <col min="15" max="15" width="23.7265625" style="107" customWidth="1"/>
    <col min="16" max="16" width="25.7265625" style="107" customWidth="1"/>
    <col min="17" max="17" width="12.7265625" style="107" customWidth="1"/>
    <col min="18" max="18" width="15.7265625" style="107" customWidth="1"/>
    <col min="19" max="16384" width="9.1796875" style="107"/>
  </cols>
  <sheetData>
    <row r="1" spans="1:18" s="101" customFormat="1" ht="20">
      <c r="A1" s="99" t="s">
        <v>0</v>
      </c>
      <c r="B1" s="100"/>
      <c r="C1" s="100"/>
    </row>
    <row r="2" spans="1:18" s="101" customFormat="1" ht="20"/>
    <row r="3" spans="1:18" s="101" customFormat="1" ht="20">
      <c r="A3" s="102" t="s">
        <v>1</v>
      </c>
      <c r="B3" s="103"/>
      <c r="C3" s="103"/>
      <c r="D3" s="104"/>
      <c r="E3" s="104"/>
      <c r="F3" s="104"/>
      <c r="G3" s="104"/>
      <c r="H3" s="104"/>
      <c r="I3" s="104"/>
      <c r="J3" s="104"/>
      <c r="K3" s="104"/>
      <c r="L3" s="104"/>
      <c r="M3" s="104"/>
      <c r="N3" s="104"/>
      <c r="O3" s="104"/>
      <c r="P3" s="104"/>
      <c r="Q3" s="104"/>
      <c r="R3" s="104"/>
    </row>
    <row r="4" spans="1:18" ht="15.5">
      <c r="A4" s="105"/>
      <c r="B4" s="106"/>
      <c r="C4" s="106"/>
    </row>
    <row r="5" spans="1:18" ht="16" thickBot="1">
      <c r="A5" s="105"/>
      <c r="B5" s="106"/>
      <c r="C5" s="106"/>
    </row>
    <row r="6" spans="1:18" ht="20">
      <c r="A6" s="1381" t="s">
        <v>2</v>
      </c>
      <c r="B6" s="1382"/>
      <c r="C6" s="1382"/>
      <c r="D6" s="1382"/>
      <c r="E6" s="1382"/>
      <c r="F6" s="1382"/>
      <c r="G6" s="1383"/>
    </row>
    <row r="7" spans="1:18" ht="20">
      <c r="A7" s="1384" t="s">
        <v>958</v>
      </c>
      <c r="B7" s="1385"/>
      <c r="C7" s="1385"/>
      <c r="D7" s="1385"/>
      <c r="E7" s="1385"/>
      <c r="F7" s="1385"/>
      <c r="G7" s="1386"/>
    </row>
    <row r="8" spans="1:18" ht="16" customHeight="1" thickBot="1">
      <c r="A8" s="105"/>
      <c r="R8" s="480"/>
    </row>
    <row r="9" spans="1:18" ht="16" customHeight="1" thickBot="1">
      <c r="A9" s="105"/>
      <c r="B9" s="108">
        <v>1</v>
      </c>
      <c r="C9" s="109">
        <v>2</v>
      </c>
      <c r="D9" s="109">
        <v>3</v>
      </c>
      <c r="E9" s="109">
        <v>4</v>
      </c>
      <c r="F9" s="109">
        <v>5</v>
      </c>
      <c r="G9" s="109">
        <v>6</v>
      </c>
      <c r="H9" s="110">
        <v>7</v>
      </c>
      <c r="J9" s="108">
        <v>8</v>
      </c>
      <c r="K9" s="110">
        <v>9</v>
      </c>
      <c r="M9" s="108">
        <v>10</v>
      </c>
      <c r="N9" s="109">
        <v>11</v>
      </c>
      <c r="O9" s="109">
        <v>12</v>
      </c>
      <c r="P9" s="109">
        <v>13</v>
      </c>
      <c r="Q9" s="110">
        <v>14</v>
      </c>
      <c r="R9" s="110">
        <v>15</v>
      </c>
    </row>
    <row r="10" spans="1:18" ht="12.65" customHeight="1">
      <c r="B10" s="1378" t="s">
        <v>756</v>
      </c>
      <c r="C10" s="1366" t="s">
        <v>1399</v>
      </c>
      <c r="D10" s="1366" t="s">
        <v>1398</v>
      </c>
      <c r="E10" s="1366" t="s">
        <v>757</v>
      </c>
      <c r="F10" s="1366" t="s">
        <v>758</v>
      </c>
      <c r="G10" s="1366" t="s">
        <v>759</v>
      </c>
      <c r="H10" s="1369" t="s">
        <v>1400</v>
      </c>
      <c r="J10" s="1372" t="s">
        <v>1404</v>
      </c>
      <c r="K10" s="1375" t="s">
        <v>1402</v>
      </c>
      <c r="M10" s="1378" t="s">
        <v>760</v>
      </c>
      <c r="N10" s="1366" t="s">
        <v>761</v>
      </c>
      <c r="O10" s="1366" t="s">
        <v>762</v>
      </c>
      <c r="P10" s="1366" t="s">
        <v>763</v>
      </c>
      <c r="Q10" s="1369" t="s">
        <v>710</v>
      </c>
      <c r="R10" s="1369" t="s">
        <v>723</v>
      </c>
    </row>
    <row r="11" spans="1:18" ht="12.65" customHeight="1">
      <c r="B11" s="1379"/>
      <c r="C11" s="1366"/>
      <c r="D11" s="1366"/>
      <c r="E11" s="1366"/>
      <c r="F11" s="1366"/>
      <c r="G11" s="1366"/>
      <c r="H11" s="1370" t="s">
        <v>695</v>
      </c>
      <c r="J11" s="1373" t="s">
        <v>695</v>
      </c>
      <c r="K11" s="1376" t="s">
        <v>695</v>
      </c>
      <c r="M11" s="1379"/>
      <c r="N11" s="1367"/>
      <c r="O11" s="1367"/>
      <c r="P11" s="1367"/>
      <c r="Q11" s="1370"/>
      <c r="R11" s="1370"/>
    </row>
    <row r="12" spans="1:18" ht="13" customHeight="1">
      <c r="B12" s="1380"/>
      <c r="C12" s="1387"/>
      <c r="D12" s="1387"/>
      <c r="E12" s="1387"/>
      <c r="F12" s="1387"/>
      <c r="G12" s="1387"/>
      <c r="H12" s="1371"/>
      <c r="J12" s="1374"/>
      <c r="K12" s="1377"/>
      <c r="M12" s="1380"/>
      <c r="N12" s="1368"/>
      <c r="O12" s="1368"/>
      <c r="P12" s="1368"/>
      <c r="Q12" s="1371"/>
      <c r="R12" s="1371"/>
    </row>
    <row r="13" spans="1:18">
      <c r="B13" s="51" t="s">
        <v>764</v>
      </c>
      <c r="C13" s="133">
        <v>45.831265054012242</v>
      </c>
      <c r="D13" s="123">
        <v>0</v>
      </c>
      <c r="E13" s="123">
        <v>0</v>
      </c>
      <c r="F13" s="133">
        <v>33.379309910000003</v>
      </c>
      <c r="G13" s="133">
        <v>32.407097</v>
      </c>
      <c r="H13" s="128">
        <f>+C13+D13-E13-F13</f>
        <v>12.451955144012238</v>
      </c>
      <c r="J13" s="312">
        <v>2.6703447928000004</v>
      </c>
      <c r="K13" s="128">
        <f>+H13-J13</f>
        <v>9.7816103512122385</v>
      </c>
      <c r="M13" s="136">
        <f>+IF(ISERROR(K13/(F13+J13)),0,K13/(F13+J13))</f>
        <v>0.27133714405460013</v>
      </c>
      <c r="N13" s="133">
        <v>97.26208350680254</v>
      </c>
      <c r="O13" s="139">
        <f>IF(K13&lt;0,N13/$N$263,0)</f>
        <v>0</v>
      </c>
      <c r="P13" s="94">
        <f>(M13^2*O13)*100</f>
        <v>0</v>
      </c>
      <c r="Q13" s="111"/>
    </row>
    <row r="14" spans="1:18">
      <c r="B14" s="52" t="s">
        <v>765</v>
      </c>
      <c r="C14" s="134">
        <v>11.364062939656247</v>
      </c>
      <c r="D14" s="124">
        <v>0</v>
      </c>
      <c r="E14" s="124">
        <v>0</v>
      </c>
      <c r="F14" s="134">
        <v>10.16585074</v>
      </c>
      <c r="G14" s="134">
        <v>9.8697579999999991</v>
      </c>
      <c r="H14" s="129">
        <f>+C14+D14-E14-F14</f>
        <v>1.1982121996562469</v>
      </c>
      <c r="J14" s="313">
        <v>0.8132680592</v>
      </c>
      <c r="K14" s="129">
        <f t="shared" ref="K14:K37" si="0">+H14-J14</f>
        <v>0.38494414045624692</v>
      </c>
      <c r="M14" s="137">
        <f>+IF(ISERROR(K14/(F14+J14)),0,K14/(F14+J14))</f>
        <v>3.5061478748576444E-2</v>
      </c>
      <c r="N14" s="134">
        <v>35.828985711083178</v>
      </c>
      <c r="O14" s="140">
        <f t="shared" ref="O14:O77" si="1">IF(K14&lt;0,N14/$N$263,0)</f>
        <v>0</v>
      </c>
      <c r="P14" s="95">
        <f t="shared" ref="P14:P37" si="2">(M14^2*O14)*100</f>
        <v>0</v>
      </c>
      <c r="Q14" s="111"/>
    </row>
    <row r="15" spans="1:18">
      <c r="B15" s="52" t="s">
        <v>766</v>
      </c>
      <c r="C15" s="134">
        <v>99.800738270185704</v>
      </c>
      <c r="D15" s="124">
        <v>0</v>
      </c>
      <c r="E15" s="124">
        <v>0</v>
      </c>
      <c r="F15" s="134">
        <v>99.202799940000006</v>
      </c>
      <c r="G15" s="134">
        <v>96.313398000000007</v>
      </c>
      <c r="H15" s="129">
        <f t="shared" ref="H15:H37" si="3">+C15+D15-E15-F15</f>
        <v>0.59793833018569842</v>
      </c>
      <c r="J15" s="313">
        <v>7.9362239952000007</v>
      </c>
      <c r="K15" s="129">
        <f t="shared" si="0"/>
        <v>-7.3382856650143022</v>
      </c>
      <c r="M15" s="137">
        <f>+IF(ISERROR(K15/(F15+J15)),0,K15/(F15+J15))</f>
        <v>-6.8493116657966341E-2</v>
      </c>
      <c r="N15" s="134">
        <v>303.79859595543007</v>
      </c>
      <c r="O15" s="140">
        <f>IF(K15&lt;0,N15/$N$263,0)</f>
        <v>5.7018494316486035E-2</v>
      </c>
      <c r="P15" s="95">
        <f>(M15^2*O15)*100</f>
        <v>2.6749126319967897E-2</v>
      </c>
      <c r="Q15" s="111"/>
    </row>
    <row r="16" spans="1:18">
      <c r="B16" s="52" t="s">
        <v>767</v>
      </c>
      <c r="C16" s="134">
        <v>25.01245600218261</v>
      </c>
      <c r="D16" s="124">
        <v>0</v>
      </c>
      <c r="E16" s="124">
        <v>0</v>
      </c>
      <c r="F16" s="134">
        <v>16.467216669999999</v>
      </c>
      <c r="G16" s="134">
        <v>15.987589</v>
      </c>
      <c r="H16" s="129">
        <f t="shared" si="3"/>
        <v>8.5452393321826108</v>
      </c>
      <c r="J16" s="313">
        <v>1.3173773335999999</v>
      </c>
      <c r="K16" s="129">
        <f t="shared" si="0"/>
        <v>7.2278619985826111</v>
      </c>
      <c r="M16" s="137">
        <f t="shared" ref="M16:M37" si="4">+IF(ISERROR(K16/(F16+J16)),0,K16/(F16+J16))</f>
        <v>0.40641141412165666</v>
      </c>
      <c r="N16" s="134">
        <v>61.456206526753014</v>
      </c>
      <c r="O16" s="140">
        <f>IF(K16&lt;0,N16/$N$263,0)</f>
        <v>0</v>
      </c>
      <c r="P16" s="95">
        <f>(M16^2*O16)*100</f>
        <v>0</v>
      </c>
      <c r="Q16" s="111"/>
    </row>
    <row r="17" spans="2:17">
      <c r="B17" s="52" t="s">
        <v>768</v>
      </c>
      <c r="C17" s="134">
        <v>2.9290000626653061</v>
      </c>
      <c r="D17" s="124">
        <v>0</v>
      </c>
      <c r="E17" s="124">
        <v>0</v>
      </c>
      <c r="F17" s="134">
        <v>4.5152367500000006</v>
      </c>
      <c r="G17" s="134">
        <v>4.3837250000000001</v>
      </c>
      <c r="H17" s="129">
        <f t="shared" si="3"/>
        <v>-1.5862366873346945</v>
      </c>
      <c r="J17" s="313">
        <v>0.43554842417937645</v>
      </c>
      <c r="K17" s="129">
        <f t="shared" si="0"/>
        <v>-2.0217851115140708</v>
      </c>
      <c r="M17" s="137">
        <f t="shared" si="4"/>
        <v>-0.40837665953647323</v>
      </c>
      <c r="N17" s="134">
        <v>8.276499539079726</v>
      </c>
      <c r="O17" s="140">
        <f t="shared" si="1"/>
        <v>1.5533763098715917E-3</v>
      </c>
      <c r="P17" s="95">
        <f t="shared" si="2"/>
        <v>2.5905889113238913E-2</v>
      </c>
      <c r="Q17" s="111"/>
    </row>
    <row r="18" spans="2:17">
      <c r="B18" s="52" t="s">
        <v>769</v>
      </c>
      <c r="C18" s="134">
        <v>0.29637460953775513</v>
      </c>
      <c r="D18" s="124">
        <v>0</v>
      </c>
      <c r="E18" s="124">
        <v>0</v>
      </c>
      <c r="F18" s="134">
        <v>0.14594996999999998</v>
      </c>
      <c r="G18" s="134">
        <v>0.14169899999999999</v>
      </c>
      <c r="H18" s="129">
        <f t="shared" si="3"/>
        <v>0.15042463953775514</v>
      </c>
      <c r="J18" s="313">
        <v>1.16759976E-2</v>
      </c>
      <c r="K18" s="129">
        <f t="shared" si="0"/>
        <v>0.13874864193775516</v>
      </c>
      <c r="M18" s="137">
        <f t="shared" si="4"/>
        <v>0.88023974761475265</v>
      </c>
      <c r="N18" s="134">
        <v>0.33830764210564912</v>
      </c>
      <c r="O18" s="140">
        <f t="shared" si="1"/>
        <v>0</v>
      </c>
      <c r="P18" s="95">
        <f t="shared" si="2"/>
        <v>0</v>
      </c>
      <c r="Q18" s="111"/>
    </row>
    <row r="19" spans="2:17">
      <c r="B19" s="52" t="s">
        <v>770</v>
      </c>
      <c r="C19" s="134">
        <v>0.17909999999999998</v>
      </c>
      <c r="D19" s="124">
        <v>0</v>
      </c>
      <c r="E19" s="124">
        <v>0</v>
      </c>
      <c r="F19" s="134">
        <v>0.14789152</v>
      </c>
      <c r="G19" s="134">
        <v>0.14358399999999999</v>
      </c>
      <c r="H19" s="129">
        <f t="shared" si="3"/>
        <v>3.1208479999999983E-2</v>
      </c>
      <c r="J19" s="313">
        <v>1.3342903470781773E-2</v>
      </c>
      <c r="K19" s="129">
        <f t="shared" si="0"/>
        <v>1.7865576529218212E-2</v>
      </c>
      <c r="M19" s="137">
        <f t="shared" si="4"/>
        <v>0.11080497665844749</v>
      </c>
      <c r="N19" s="134">
        <v>0.39845122292443119</v>
      </c>
      <c r="O19" s="140">
        <f t="shared" si="1"/>
        <v>0</v>
      </c>
      <c r="P19" s="95">
        <f t="shared" si="2"/>
        <v>0</v>
      </c>
      <c r="Q19" s="111"/>
    </row>
    <row r="20" spans="2:17">
      <c r="B20" s="52" t="s">
        <v>771</v>
      </c>
      <c r="C20" s="134">
        <v>22.138616265347828</v>
      </c>
      <c r="D20" s="124">
        <v>0</v>
      </c>
      <c r="E20" s="124">
        <v>0</v>
      </c>
      <c r="F20" s="134">
        <v>24.848924069999999</v>
      </c>
      <c r="G20" s="134">
        <v>24.125169</v>
      </c>
      <c r="H20" s="129">
        <f t="shared" si="3"/>
        <v>-2.7103078046521709</v>
      </c>
      <c r="J20" s="313">
        <v>1.9879139256</v>
      </c>
      <c r="K20" s="129">
        <f t="shared" si="0"/>
        <v>-4.6982217302521709</v>
      </c>
      <c r="M20" s="137">
        <f t="shared" si="4"/>
        <v>-0.17506614344888402</v>
      </c>
      <c r="N20" s="134">
        <v>66.582152685571614</v>
      </c>
      <c r="O20" s="140">
        <f t="shared" si="1"/>
        <v>1.2496483344638754E-2</v>
      </c>
      <c r="P20" s="95">
        <f t="shared" si="2"/>
        <v>3.8299415327869214E-2</v>
      </c>
      <c r="Q20" s="111"/>
    </row>
    <row r="21" spans="2:17">
      <c r="B21" s="52" t="s">
        <v>772</v>
      </c>
      <c r="C21" s="134">
        <v>108.36204000000001</v>
      </c>
      <c r="D21" s="124">
        <v>0</v>
      </c>
      <c r="E21" s="124">
        <v>0</v>
      </c>
      <c r="F21" s="134">
        <v>98.831538500000008</v>
      </c>
      <c r="G21" s="134">
        <v>95.952950000000001</v>
      </c>
      <c r="H21" s="129">
        <f t="shared" si="3"/>
        <v>9.5305014999999997</v>
      </c>
      <c r="J21" s="313">
        <v>7.9065230800000004</v>
      </c>
      <c r="K21" s="129">
        <f t="shared" si="0"/>
        <v>1.6239784199999994</v>
      </c>
      <c r="M21" s="137">
        <f t="shared" si="4"/>
        <v>1.5214614130713159E-2</v>
      </c>
      <c r="N21" s="134">
        <v>338.6759287050682</v>
      </c>
      <c r="O21" s="140">
        <f t="shared" si="1"/>
        <v>0</v>
      </c>
      <c r="P21" s="95">
        <f t="shared" si="2"/>
        <v>0</v>
      </c>
      <c r="Q21" s="111"/>
    </row>
    <row r="22" spans="2:17">
      <c r="B22" s="52" t="s">
        <v>773</v>
      </c>
      <c r="C22" s="134">
        <v>1.746</v>
      </c>
      <c r="D22" s="124">
        <v>0</v>
      </c>
      <c r="E22" s="124">
        <v>0</v>
      </c>
      <c r="F22" s="134">
        <v>1.02057138</v>
      </c>
      <c r="G22" s="134">
        <v>0.990846</v>
      </c>
      <c r="H22" s="129">
        <f t="shared" si="3"/>
        <v>0.72542861999999997</v>
      </c>
      <c r="J22" s="313">
        <v>8.1645710400000002E-2</v>
      </c>
      <c r="K22" s="129">
        <f t="shared" si="0"/>
        <v>0.64378290959999995</v>
      </c>
      <c r="M22" s="137">
        <f t="shared" si="4"/>
        <v>0.58407995594258844</v>
      </c>
      <c r="N22" s="134">
        <v>3.5834963237453117</v>
      </c>
      <c r="O22" s="140">
        <f t="shared" si="1"/>
        <v>0</v>
      </c>
      <c r="P22" s="95">
        <f t="shared" si="2"/>
        <v>0</v>
      </c>
      <c r="Q22" s="111"/>
    </row>
    <row r="23" spans="2:17">
      <c r="B23" s="52" t="s">
        <v>774</v>
      </c>
      <c r="C23" s="134">
        <v>2.3809172769059996</v>
      </c>
      <c r="D23" s="124">
        <v>0</v>
      </c>
      <c r="E23" s="124">
        <v>0</v>
      </c>
      <c r="F23" s="134">
        <v>1.6973792300000001</v>
      </c>
      <c r="G23" s="134">
        <v>1.6479410000000001</v>
      </c>
      <c r="H23" s="129">
        <f t="shared" si="3"/>
        <v>0.68353804690599951</v>
      </c>
      <c r="J23" s="313">
        <v>0.16088491078985184</v>
      </c>
      <c r="K23" s="129">
        <f t="shared" si="0"/>
        <v>0.52265313611614772</v>
      </c>
      <c r="M23" s="137">
        <f t="shared" si="4"/>
        <v>0.28125879666062703</v>
      </c>
      <c r="N23" s="134">
        <v>5.5700349276903456</v>
      </c>
      <c r="O23" s="140">
        <f t="shared" si="1"/>
        <v>0</v>
      </c>
      <c r="P23" s="95">
        <f t="shared" si="2"/>
        <v>0</v>
      </c>
      <c r="Q23" s="111"/>
    </row>
    <row r="24" spans="2:17">
      <c r="B24" s="52" t="s">
        <v>775</v>
      </c>
      <c r="C24" s="134">
        <v>0.45884693006176475</v>
      </c>
      <c r="D24" s="124">
        <v>0</v>
      </c>
      <c r="E24" s="124">
        <v>0</v>
      </c>
      <c r="F24" s="134">
        <v>0.30752606999999998</v>
      </c>
      <c r="G24" s="134">
        <v>0.29856899999999997</v>
      </c>
      <c r="H24" s="129">
        <f t="shared" si="3"/>
        <v>0.15132086006176476</v>
      </c>
      <c r="J24" s="313">
        <v>2.46020856E-2</v>
      </c>
      <c r="K24" s="129">
        <f t="shared" si="0"/>
        <v>0.12671877446176477</v>
      </c>
      <c r="M24" s="137">
        <f t="shared" si="4"/>
        <v>0.38153577866002752</v>
      </c>
      <c r="N24" s="134">
        <v>0.70758316265352594</v>
      </c>
      <c r="O24" s="140">
        <f t="shared" si="1"/>
        <v>0</v>
      </c>
      <c r="P24" s="95">
        <f t="shared" si="2"/>
        <v>0</v>
      </c>
      <c r="Q24" s="111"/>
    </row>
    <row r="25" spans="2:17">
      <c r="B25" s="52" t="s">
        <v>776</v>
      </c>
      <c r="C25" s="134">
        <v>2</v>
      </c>
      <c r="D25" s="124">
        <v>0</v>
      </c>
      <c r="E25" s="124">
        <v>0</v>
      </c>
      <c r="F25" s="134">
        <v>1.3841232700000001</v>
      </c>
      <c r="G25" s="134">
        <v>1.343809</v>
      </c>
      <c r="H25" s="129">
        <f t="shared" si="3"/>
        <v>0.61587672999999987</v>
      </c>
      <c r="J25" s="313">
        <v>0.11072986160000001</v>
      </c>
      <c r="K25" s="129">
        <f t="shared" si="0"/>
        <v>0.50514686839999989</v>
      </c>
      <c r="M25" s="137">
        <f t="shared" si="4"/>
        <v>0.33792407944405967</v>
      </c>
      <c r="N25" s="134">
        <v>5.4313146854147618</v>
      </c>
      <c r="O25" s="140">
        <f t="shared" si="1"/>
        <v>0</v>
      </c>
      <c r="P25" s="95">
        <f t="shared" si="2"/>
        <v>0</v>
      </c>
      <c r="Q25" s="111"/>
    </row>
    <row r="26" spans="2:17">
      <c r="B26" s="52" t="s">
        <v>777</v>
      </c>
      <c r="C26" s="134">
        <v>3.5820000000000005E-2</v>
      </c>
      <c r="D26" s="124">
        <v>0</v>
      </c>
      <c r="E26" s="124">
        <v>0</v>
      </c>
      <c r="F26" s="134">
        <v>9.4306799999999986E-3</v>
      </c>
      <c r="G26" s="134">
        <v>9.1559999999999992E-3</v>
      </c>
      <c r="H26" s="129">
        <f t="shared" si="3"/>
        <v>2.6389320000000008E-2</v>
      </c>
      <c r="J26" s="313">
        <v>7.5445439999999992E-4</v>
      </c>
      <c r="K26" s="129">
        <f t="shared" si="0"/>
        <v>2.5634865600000008E-2</v>
      </c>
      <c r="M26" s="137">
        <f t="shared" si="4"/>
        <v>2.5168902631270149</v>
      </c>
      <c r="N26" s="134">
        <v>4.7751010976618317E-2</v>
      </c>
      <c r="O26" s="140">
        <f t="shared" si="1"/>
        <v>0</v>
      </c>
      <c r="P26" s="95">
        <f t="shared" si="2"/>
        <v>0</v>
      </c>
      <c r="Q26" s="111"/>
    </row>
    <row r="27" spans="2:17">
      <c r="B27" s="52" t="s">
        <v>778</v>
      </c>
      <c r="C27" s="134">
        <v>0.24875</v>
      </c>
      <c r="D27" s="124">
        <v>0</v>
      </c>
      <c r="E27" s="124">
        <v>0</v>
      </c>
      <c r="F27" s="134">
        <v>0.15606868999999998</v>
      </c>
      <c r="G27" s="134">
        <v>0.15152299999999999</v>
      </c>
      <c r="H27" s="129">
        <f t="shared" si="3"/>
        <v>9.2681310000000017E-2</v>
      </c>
      <c r="J27" s="313">
        <v>1.2485495199999998E-2</v>
      </c>
      <c r="K27" s="129">
        <f t="shared" si="0"/>
        <v>8.0195814800000015E-2</v>
      </c>
      <c r="M27" s="137">
        <f t="shared" si="4"/>
        <v>0.47578655317779689</v>
      </c>
      <c r="N27" s="134">
        <v>0.45363460427787405</v>
      </c>
      <c r="O27" s="140">
        <f t="shared" si="1"/>
        <v>0</v>
      </c>
      <c r="P27" s="95">
        <f t="shared" si="2"/>
        <v>0</v>
      </c>
      <c r="Q27" s="111"/>
    </row>
    <row r="28" spans="2:17">
      <c r="B28" s="52" t="s">
        <v>779</v>
      </c>
      <c r="C28" s="134">
        <v>9.4524999999999998E-2</v>
      </c>
      <c r="D28" s="124">
        <v>0</v>
      </c>
      <c r="E28" s="124">
        <v>0</v>
      </c>
      <c r="F28" s="134">
        <v>8.7638579999999994E-2</v>
      </c>
      <c r="G28" s="134">
        <v>8.5085999999999995E-2</v>
      </c>
      <c r="H28" s="129">
        <f t="shared" si="3"/>
        <v>6.8864200000000042E-3</v>
      </c>
      <c r="J28" s="313">
        <v>7.0110863999999998E-3</v>
      </c>
      <c r="K28" s="129">
        <f t="shared" si="0"/>
        <v>-1.2466639999999564E-4</v>
      </c>
      <c r="M28" s="137">
        <f t="shared" si="4"/>
        <v>-1.3171351230456703E-3</v>
      </c>
      <c r="N28" s="134">
        <v>0.15709280232888131</v>
      </c>
      <c r="O28" s="140">
        <f t="shared" si="1"/>
        <v>2.9483990959801154E-5</v>
      </c>
      <c r="P28" s="95">
        <f t="shared" si="2"/>
        <v>5.1150152302374803E-9</v>
      </c>
      <c r="Q28" s="111"/>
    </row>
    <row r="29" spans="2:17">
      <c r="B29" s="52" t="s">
        <v>780</v>
      </c>
      <c r="C29" s="134">
        <v>0.14924999999999999</v>
      </c>
      <c r="D29" s="124">
        <v>0</v>
      </c>
      <c r="E29" s="124">
        <v>0</v>
      </c>
      <c r="F29" s="134">
        <v>9.7511130000000001E-2</v>
      </c>
      <c r="G29" s="134">
        <v>9.4671000000000005E-2</v>
      </c>
      <c r="H29" s="129">
        <f t="shared" si="3"/>
        <v>5.1738869999999992E-2</v>
      </c>
      <c r="J29" s="313">
        <v>1.1752361316752788E-2</v>
      </c>
      <c r="K29" s="129">
        <f t="shared" si="0"/>
        <v>3.9986508683247206E-2</v>
      </c>
      <c r="M29" s="137">
        <f t="shared" si="4"/>
        <v>0.36596403978458891</v>
      </c>
      <c r="N29" s="134">
        <v>0.4378961864917566</v>
      </c>
      <c r="O29" s="140">
        <f t="shared" si="1"/>
        <v>0</v>
      </c>
      <c r="P29" s="95">
        <f t="shared" si="2"/>
        <v>0</v>
      </c>
      <c r="Q29" s="111"/>
    </row>
    <row r="30" spans="2:17">
      <c r="B30" s="52" t="s">
        <v>781</v>
      </c>
      <c r="C30" s="134">
        <v>20.227188833039751</v>
      </c>
      <c r="D30" s="124">
        <v>0</v>
      </c>
      <c r="E30" s="124">
        <v>0</v>
      </c>
      <c r="F30" s="134">
        <v>26.813872580000002</v>
      </c>
      <c r="G30" s="134">
        <v>26.032886000000001</v>
      </c>
      <c r="H30" s="129">
        <f t="shared" si="3"/>
        <v>-6.5866837469602508</v>
      </c>
      <c r="J30" s="313">
        <v>2.2450266954279008</v>
      </c>
      <c r="K30" s="129">
        <f t="shared" si="0"/>
        <v>-8.8317104423881521</v>
      </c>
      <c r="M30" s="137">
        <f t="shared" si="4"/>
        <v>-0.30392446591589289</v>
      </c>
      <c r="N30" s="134">
        <v>80.219156848656667</v>
      </c>
      <c r="O30" s="140">
        <f t="shared" si="1"/>
        <v>1.5055946932419248E-2</v>
      </c>
      <c r="P30" s="95">
        <f t="shared" si="2"/>
        <v>0.13907190374121861</v>
      </c>
      <c r="Q30" s="111"/>
    </row>
    <row r="31" spans="2:17">
      <c r="B31" s="52" t="s">
        <v>782</v>
      </c>
      <c r="C31" s="134">
        <v>3.88</v>
      </c>
      <c r="D31" s="124">
        <v>0</v>
      </c>
      <c r="E31" s="124">
        <v>0</v>
      </c>
      <c r="F31" s="134">
        <v>2.8680133700000003</v>
      </c>
      <c r="G31" s="134">
        <v>2.7844790000000001</v>
      </c>
      <c r="H31" s="129">
        <f t="shared" si="3"/>
        <v>1.0119866299999996</v>
      </c>
      <c r="J31" s="313">
        <v>0.22944106960000002</v>
      </c>
      <c r="K31" s="129">
        <f t="shared" si="0"/>
        <v>0.78254556039999956</v>
      </c>
      <c r="M31" s="137">
        <f t="shared" si="4"/>
        <v>0.25264150794129392</v>
      </c>
      <c r="N31" s="134">
        <v>5.9322496351361735</v>
      </c>
      <c r="O31" s="140">
        <f t="shared" si="1"/>
        <v>0</v>
      </c>
      <c r="P31" s="95">
        <f t="shared" si="2"/>
        <v>0</v>
      </c>
      <c r="Q31" s="111"/>
    </row>
    <row r="32" spans="2:17">
      <c r="B32" s="52" t="s">
        <v>783</v>
      </c>
      <c r="C32" s="134">
        <v>0.57173720226943237</v>
      </c>
      <c r="D32" s="124">
        <v>0</v>
      </c>
      <c r="E32" s="124">
        <v>0</v>
      </c>
      <c r="F32" s="134">
        <v>0.27618214000000002</v>
      </c>
      <c r="G32" s="134">
        <v>0.26813799999999999</v>
      </c>
      <c r="H32" s="129">
        <f t="shared" si="3"/>
        <v>0.29555506226943234</v>
      </c>
      <c r="J32" s="313">
        <v>2.2094571200000003E-2</v>
      </c>
      <c r="K32" s="129">
        <f t="shared" si="0"/>
        <v>0.27346049106943232</v>
      </c>
      <c r="M32" s="137">
        <f t="shared" si="4"/>
        <v>0.91680134855071538</v>
      </c>
      <c r="N32" s="134">
        <v>0.42191126917115979</v>
      </c>
      <c r="O32" s="140">
        <f t="shared" si="1"/>
        <v>0</v>
      </c>
      <c r="P32" s="95">
        <f t="shared" si="2"/>
        <v>0</v>
      </c>
      <c r="Q32" s="111"/>
    </row>
    <row r="33" spans="2:17">
      <c r="B33" s="52" t="s">
        <v>784</v>
      </c>
      <c r="C33" s="134">
        <v>1.1421818304869569</v>
      </c>
      <c r="D33" s="124">
        <v>0</v>
      </c>
      <c r="E33" s="124">
        <v>0</v>
      </c>
      <c r="F33" s="134">
        <v>1.3659695200000002</v>
      </c>
      <c r="G33" s="134">
        <v>1.326184</v>
      </c>
      <c r="H33" s="129">
        <f t="shared" si="3"/>
        <v>-0.22378768951304329</v>
      </c>
      <c r="J33" s="313">
        <v>0.12068086562168519</v>
      </c>
      <c r="K33" s="129">
        <f t="shared" si="0"/>
        <v>-0.34446855513472846</v>
      </c>
      <c r="M33" s="137">
        <f t="shared" si="4"/>
        <v>-0.23170784366404956</v>
      </c>
      <c r="N33" s="134">
        <v>2.6643247806383035</v>
      </c>
      <c r="O33" s="140">
        <f t="shared" si="1"/>
        <v>5.0005427735546671E-4</v>
      </c>
      <c r="P33" s="95">
        <f t="shared" si="2"/>
        <v>2.6847176478867704E-3</v>
      </c>
      <c r="Q33" s="111"/>
    </row>
    <row r="34" spans="2:17">
      <c r="B34" s="52" t="s">
        <v>785</v>
      </c>
      <c r="C34" s="134">
        <v>1.04575</v>
      </c>
      <c r="D34" s="124">
        <v>0</v>
      </c>
      <c r="E34" s="124">
        <v>0</v>
      </c>
      <c r="F34" s="134">
        <v>0.80684946999999996</v>
      </c>
      <c r="G34" s="134">
        <v>0.78334899999999996</v>
      </c>
      <c r="H34" s="129">
        <f t="shared" si="3"/>
        <v>0.23890053</v>
      </c>
      <c r="J34" s="313">
        <v>0.11183717485796636</v>
      </c>
      <c r="K34" s="129">
        <f t="shared" si="0"/>
        <v>0.12706335514203365</v>
      </c>
      <c r="M34" s="137">
        <f t="shared" si="4"/>
        <v>0.13830978805801439</v>
      </c>
      <c r="N34" s="134">
        <v>1.6018241830475026</v>
      </c>
      <c r="O34" s="140">
        <f t="shared" si="1"/>
        <v>0</v>
      </c>
      <c r="P34" s="95">
        <f t="shared" si="2"/>
        <v>0</v>
      </c>
      <c r="Q34" s="111"/>
    </row>
    <row r="35" spans="2:17">
      <c r="B35" s="52" t="s">
        <v>786</v>
      </c>
      <c r="C35" s="134">
        <v>0.44775000000000004</v>
      </c>
      <c r="D35" s="124">
        <v>0</v>
      </c>
      <c r="E35" s="124">
        <v>0</v>
      </c>
      <c r="F35" s="134">
        <v>0.40107891000000001</v>
      </c>
      <c r="G35" s="134">
        <v>0.38939699999999999</v>
      </c>
      <c r="H35" s="129">
        <f t="shared" si="3"/>
        <v>4.6671090000000026E-2</v>
      </c>
      <c r="J35" s="313">
        <v>3.2086312800000003E-2</v>
      </c>
      <c r="K35" s="129">
        <f t="shared" si="0"/>
        <v>1.4584777200000024E-2</v>
      </c>
      <c r="M35" s="137">
        <f t="shared" si="4"/>
        <v>3.3670240435562555E-2</v>
      </c>
      <c r="N35" s="134">
        <v>0.71994220824525579</v>
      </c>
      <c r="O35" s="140">
        <f t="shared" si="1"/>
        <v>0</v>
      </c>
      <c r="P35" s="95">
        <f t="shared" si="2"/>
        <v>0</v>
      </c>
      <c r="Q35" s="111"/>
    </row>
    <row r="36" spans="2:17">
      <c r="B36" s="52" t="s">
        <v>787</v>
      </c>
      <c r="C36" s="134">
        <v>0.10347999999999999</v>
      </c>
      <c r="D36" s="124">
        <v>0</v>
      </c>
      <c r="E36" s="124">
        <v>0</v>
      </c>
      <c r="F36" s="134">
        <v>0.10705717000000001</v>
      </c>
      <c r="G36" s="134">
        <v>0.103939</v>
      </c>
      <c r="H36" s="129">
        <f t="shared" si="3"/>
        <v>-3.5771700000000184E-3</v>
      </c>
      <c r="J36" s="313">
        <v>8.5645736E-3</v>
      </c>
      <c r="K36" s="129">
        <f t="shared" si="0"/>
        <v>-1.2141743600000018E-2</v>
      </c>
      <c r="M36" s="137">
        <f t="shared" si="4"/>
        <v>-0.10501263189737971</v>
      </c>
      <c r="N36" s="134">
        <v>0.27469116673696786</v>
      </c>
      <c r="O36" s="140">
        <f t="shared" si="1"/>
        <v>5.15554612098291E-5</v>
      </c>
      <c r="P36" s="95">
        <f t="shared" si="2"/>
        <v>5.6853572915683115E-5</v>
      </c>
      <c r="Q36" s="111"/>
    </row>
    <row r="37" spans="2:17">
      <c r="B37" s="143" t="s">
        <v>788</v>
      </c>
      <c r="C37" s="147">
        <v>6.984</v>
      </c>
      <c r="D37" s="144">
        <v>0</v>
      </c>
      <c r="E37" s="144">
        <v>0</v>
      </c>
      <c r="F37" s="147">
        <v>6.9197140699999995</v>
      </c>
      <c r="G37" s="147">
        <v>6.7181689999999996</v>
      </c>
      <c r="H37" s="145">
        <f t="shared" si="3"/>
        <v>6.4285930000000491E-2</v>
      </c>
      <c r="J37" s="314">
        <v>0.55357712559999994</v>
      </c>
      <c r="K37" s="145">
        <f t="shared" si="0"/>
        <v>-0.48929119559999945</v>
      </c>
      <c r="M37" s="146">
        <f t="shared" si="4"/>
        <v>-6.54719831990591E-2</v>
      </c>
      <c r="N37" s="147">
        <v>12.636018146921336</v>
      </c>
      <c r="O37" s="148">
        <f t="shared" si="1"/>
        <v>2.3715933466623073E-3</v>
      </c>
      <c r="P37" s="149">
        <f t="shared" si="2"/>
        <v>1.0166025992988626E-3</v>
      </c>
      <c r="Q37" s="111"/>
    </row>
    <row r="38" spans="2:17">
      <c r="B38" s="52" t="s">
        <v>789</v>
      </c>
      <c r="C38" s="134">
        <v>0.15920000000000001</v>
      </c>
      <c r="D38" s="124">
        <v>0</v>
      </c>
      <c r="E38" s="124">
        <v>0</v>
      </c>
      <c r="F38" s="134">
        <v>9.5155519999999993E-2</v>
      </c>
      <c r="G38" s="134">
        <v>9.2383999999999994E-2</v>
      </c>
      <c r="H38" s="129">
        <f>+C38+D38-E38-F38</f>
        <v>6.4044480000000015E-2</v>
      </c>
      <c r="J38" s="313">
        <v>7.6124415999999995E-3</v>
      </c>
      <c r="K38" s="129">
        <f>+H38-J38</f>
        <v>5.6432038400000016E-2</v>
      </c>
      <c r="M38" s="137">
        <f>+IF(ISERROR(K38/(F38+J38)),0,K38/(F38+J38))</f>
        <v>0.54912092758683284</v>
      </c>
      <c r="N38" s="134">
        <v>7.8996152525663957E-2</v>
      </c>
      <c r="O38" s="140">
        <f t="shared" si="1"/>
        <v>0</v>
      </c>
      <c r="P38" s="95">
        <f>(M38^2*O38)*100</f>
        <v>0</v>
      </c>
      <c r="Q38" s="111"/>
    </row>
    <row r="39" spans="2:17">
      <c r="B39" s="52" t="s">
        <v>790</v>
      </c>
      <c r="C39" s="134">
        <v>1.9900000000000001E-2</v>
      </c>
      <c r="D39" s="124">
        <v>0</v>
      </c>
      <c r="E39" s="124">
        <v>0</v>
      </c>
      <c r="F39" s="134">
        <v>1.3164430000000001E-2</v>
      </c>
      <c r="G39" s="134">
        <v>1.2781000000000001E-2</v>
      </c>
      <c r="H39" s="129">
        <f t="shared" ref="H39:H62" si="5">+C39+D39-E39-F39</f>
        <v>6.7355699999999998E-3</v>
      </c>
      <c r="J39" s="313">
        <v>1.0531544000000001E-3</v>
      </c>
      <c r="K39" s="129">
        <f t="shared" ref="K39:K62" si="6">+H39-J39</f>
        <v>5.6824155999999999E-3</v>
      </c>
      <c r="M39" s="137">
        <f>+IF(ISERROR(K39/(F39+J39)),0,K39/(F39+J39))</f>
        <v>0.39967517970211586</v>
      </c>
      <c r="N39" s="134">
        <v>5.7451747291391977E-2</v>
      </c>
      <c r="O39" s="140">
        <f t="shared" si="1"/>
        <v>0</v>
      </c>
      <c r="P39" s="95">
        <f t="shared" ref="P39:P62" si="7">(M39^2*O39)*100</f>
        <v>0</v>
      </c>
      <c r="Q39" s="111"/>
    </row>
    <row r="40" spans="2:17">
      <c r="B40" s="52" t="s">
        <v>791</v>
      </c>
      <c r="C40" s="134">
        <v>16.975000000000001</v>
      </c>
      <c r="D40" s="124">
        <v>0</v>
      </c>
      <c r="E40" s="124">
        <v>0</v>
      </c>
      <c r="F40" s="134">
        <v>13.10549649</v>
      </c>
      <c r="G40" s="134">
        <v>12.723782999999999</v>
      </c>
      <c r="H40" s="129">
        <f t="shared" si="5"/>
        <v>3.8695035100000013</v>
      </c>
      <c r="J40" s="313">
        <v>1.0484397192000001</v>
      </c>
      <c r="K40" s="129">
        <f t="shared" si="6"/>
        <v>2.8210637908000011</v>
      </c>
      <c r="M40" s="137">
        <f t="shared" ref="M40:M62" si="8">+IF(ISERROR(K40/(F40+J40)),0,K40/(F40+J40))</f>
        <v>0.19931302141706142</v>
      </c>
      <c r="N40" s="134">
        <v>27.00177833296453</v>
      </c>
      <c r="O40" s="140">
        <f t="shared" si="1"/>
        <v>0</v>
      </c>
      <c r="P40" s="95">
        <f t="shared" si="7"/>
        <v>0</v>
      </c>
      <c r="Q40" s="111"/>
    </row>
    <row r="41" spans="2:17">
      <c r="B41" s="52" t="s">
        <v>792</v>
      </c>
      <c r="C41" s="134">
        <v>0.24875</v>
      </c>
      <c r="D41" s="124">
        <v>0</v>
      </c>
      <c r="E41" s="124">
        <v>0</v>
      </c>
      <c r="F41" s="134">
        <v>0.13890374</v>
      </c>
      <c r="G41" s="134">
        <v>0.13485800000000001</v>
      </c>
      <c r="H41" s="129">
        <f t="shared" si="5"/>
        <v>0.10984626</v>
      </c>
      <c r="J41" s="313">
        <v>1.11122992E-2</v>
      </c>
      <c r="K41" s="129">
        <f t="shared" si="6"/>
        <v>9.8733960800000006E-2</v>
      </c>
      <c r="M41" s="137">
        <f t="shared" si="8"/>
        <v>0.65815603002535483</v>
      </c>
      <c r="N41" s="134">
        <v>0.32496144561693585</v>
      </c>
      <c r="O41" s="140">
        <f t="shared" si="1"/>
        <v>0</v>
      </c>
      <c r="P41" s="95">
        <f t="shared" si="7"/>
        <v>0</v>
      </c>
      <c r="Q41" s="111"/>
    </row>
    <row r="42" spans="2:17">
      <c r="B42" s="52" t="s">
        <v>793</v>
      </c>
      <c r="C42" s="134">
        <v>0.34825</v>
      </c>
      <c r="D42" s="124">
        <v>0</v>
      </c>
      <c r="E42" s="124">
        <v>0</v>
      </c>
      <c r="F42" s="134">
        <v>0.26955923999999998</v>
      </c>
      <c r="G42" s="134">
        <v>0.261708</v>
      </c>
      <c r="H42" s="129">
        <f t="shared" si="5"/>
        <v>7.8690760000000026E-2</v>
      </c>
      <c r="J42" s="313">
        <v>2.1564739199999999E-2</v>
      </c>
      <c r="K42" s="129">
        <f t="shared" si="6"/>
        <v>5.7126020800000024E-2</v>
      </c>
      <c r="M42" s="137">
        <f t="shared" si="8"/>
        <v>0.19622574875824597</v>
      </c>
      <c r="N42" s="134">
        <v>0.45243250991971184</v>
      </c>
      <c r="O42" s="140">
        <f t="shared" si="1"/>
        <v>0</v>
      </c>
      <c r="P42" s="95">
        <f t="shared" si="7"/>
        <v>0</v>
      </c>
      <c r="Q42" s="111"/>
    </row>
    <row r="43" spans="2:17">
      <c r="B43" s="52" t="s">
        <v>794</v>
      </c>
      <c r="C43" s="134">
        <v>0.12934999999999999</v>
      </c>
      <c r="D43" s="124">
        <v>0</v>
      </c>
      <c r="E43" s="124">
        <v>0</v>
      </c>
      <c r="F43" s="134">
        <v>7.65599E-2</v>
      </c>
      <c r="G43" s="134">
        <v>7.4329999999999993E-2</v>
      </c>
      <c r="H43" s="129">
        <f t="shared" si="5"/>
        <v>5.2790099999999993E-2</v>
      </c>
      <c r="J43" s="313">
        <v>6.1247920000000004E-3</v>
      </c>
      <c r="K43" s="129">
        <f t="shared" si="6"/>
        <v>4.6665307999999989E-2</v>
      </c>
      <c r="M43" s="137">
        <f t="shared" si="8"/>
        <v>0.56437663213403499</v>
      </c>
      <c r="N43" s="134">
        <v>0.17594597607988793</v>
      </c>
      <c r="O43" s="140">
        <f t="shared" si="1"/>
        <v>0</v>
      </c>
      <c r="P43" s="95">
        <f t="shared" si="7"/>
        <v>0</v>
      </c>
      <c r="Q43" s="111"/>
    </row>
    <row r="44" spans="2:17">
      <c r="B44" s="52" t="s">
        <v>795</v>
      </c>
      <c r="C44" s="134">
        <v>2.3880000000000002E-2</v>
      </c>
      <c r="D44" s="124">
        <v>0</v>
      </c>
      <c r="E44" s="124">
        <v>0</v>
      </c>
      <c r="F44" s="134">
        <v>1.1976839999999999E-2</v>
      </c>
      <c r="G44" s="134">
        <v>1.1627999999999999E-2</v>
      </c>
      <c r="H44" s="129">
        <f t="shared" si="5"/>
        <v>1.1903160000000003E-2</v>
      </c>
      <c r="J44" s="313">
        <v>9.5814719999999997E-4</v>
      </c>
      <c r="K44" s="129">
        <f t="shared" si="6"/>
        <v>1.0945012800000002E-2</v>
      </c>
      <c r="M44" s="137">
        <f t="shared" si="8"/>
        <v>0.84615567304156303</v>
      </c>
      <c r="N44" s="134">
        <v>2.5135139439983988E-2</v>
      </c>
      <c r="O44" s="140">
        <f t="shared" si="1"/>
        <v>0</v>
      </c>
      <c r="P44" s="95">
        <f t="shared" si="7"/>
        <v>0</v>
      </c>
      <c r="Q44" s="111"/>
    </row>
    <row r="45" spans="2:17">
      <c r="B45" s="52" t="s">
        <v>796</v>
      </c>
      <c r="C45" s="134">
        <v>0.39749999999999996</v>
      </c>
      <c r="D45" s="124">
        <v>0</v>
      </c>
      <c r="E45" s="124">
        <v>0</v>
      </c>
      <c r="F45" s="134">
        <v>0.44332745000000001</v>
      </c>
      <c r="G45" s="134">
        <v>0.43041499999999999</v>
      </c>
      <c r="H45" s="129">
        <f t="shared" si="5"/>
        <v>-4.5827450000000047E-2</v>
      </c>
      <c r="J45" s="313">
        <v>3.5466195999999998E-2</v>
      </c>
      <c r="K45" s="129">
        <f t="shared" si="6"/>
        <v>-8.1293646000000053E-2</v>
      </c>
      <c r="M45" s="137">
        <f t="shared" si="8"/>
        <v>-0.16978848127821655</v>
      </c>
      <c r="N45" s="134">
        <v>0.88691134881086364</v>
      </c>
      <c r="O45" s="140">
        <f t="shared" si="1"/>
        <v>1.6646011658598417E-4</v>
      </c>
      <c r="P45" s="95">
        <f t="shared" si="7"/>
        <v>4.7987336102188157E-4</v>
      </c>
      <c r="Q45" s="111"/>
    </row>
    <row r="46" spans="2:17">
      <c r="B46" s="52" t="s">
        <v>797</v>
      </c>
      <c r="C46" s="134">
        <v>2.3482388829202252</v>
      </c>
      <c r="D46" s="124">
        <v>0</v>
      </c>
      <c r="E46" s="124">
        <v>0</v>
      </c>
      <c r="F46" s="134">
        <v>1.91435903</v>
      </c>
      <c r="G46" s="134">
        <v>1.8586009999999999</v>
      </c>
      <c r="H46" s="129">
        <f t="shared" si="5"/>
        <v>0.43387985292022524</v>
      </c>
      <c r="J46" s="313">
        <v>0.31668433209713848</v>
      </c>
      <c r="K46" s="129">
        <f t="shared" si="6"/>
        <v>0.11719552082308676</v>
      </c>
      <c r="M46" s="137">
        <f t="shared" si="8"/>
        <v>5.252946796736626E-2</v>
      </c>
      <c r="N46" s="134">
        <v>4.7103689370143123</v>
      </c>
      <c r="O46" s="140">
        <f t="shared" si="1"/>
        <v>0</v>
      </c>
      <c r="P46" s="95">
        <f t="shared" si="7"/>
        <v>0</v>
      </c>
      <c r="Q46" s="111"/>
    </row>
    <row r="47" spans="2:17">
      <c r="B47" s="52" t="s">
        <v>798</v>
      </c>
      <c r="C47" s="134">
        <v>0.51692946165714282</v>
      </c>
      <c r="D47" s="124">
        <v>0</v>
      </c>
      <c r="E47" s="124">
        <v>0</v>
      </c>
      <c r="F47" s="134">
        <v>0.47372069000000006</v>
      </c>
      <c r="G47" s="134">
        <v>0.45992300000000003</v>
      </c>
      <c r="H47" s="129">
        <f t="shared" si="5"/>
        <v>4.3208771657142764E-2</v>
      </c>
      <c r="J47" s="313">
        <v>5.1663774037791835E-2</v>
      </c>
      <c r="K47" s="129">
        <f t="shared" si="6"/>
        <v>-8.4550023806490709E-3</v>
      </c>
      <c r="M47" s="137">
        <f t="shared" si="8"/>
        <v>-1.6092981348685038E-2</v>
      </c>
      <c r="N47" s="134">
        <v>0.57290046946103934</v>
      </c>
      <c r="O47" s="140">
        <f t="shared" si="1"/>
        <v>1.0752492801733959E-4</v>
      </c>
      <c r="P47" s="95">
        <f t="shared" si="7"/>
        <v>2.7847241192937287E-6</v>
      </c>
      <c r="Q47" s="111"/>
    </row>
    <row r="48" spans="2:17">
      <c r="B48" s="52" t="s">
        <v>799</v>
      </c>
      <c r="C48" s="134">
        <v>7.4624999999999997E-2</v>
      </c>
      <c r="D48" s="124">
        <v>0</v>
      </c>
      <c r="E48" s="124">
        <v>0</v>
      </c>
      <c r="F48" s="134">
        <v>5.508337E-2</v>
      </c>
      <c r="G48" s="134">
        <v>5.3478999999999999E-2</v>
      </c>
      <c r="H48" s="129">
        <f t="shared" si="5"/>
        <v>1.9541629999999997E-2</v>
      </c>
      <c r="J48" s="313">
        <v>4.4066696000000004E-3</v>
      </c>
      <c r="K48" s="129">
        <f t="shared" si="6"/>
        <v>1.5134960399999998E-2</v>
      </c>
      <c r="M48" s="137">
        <f t="shared" si="8"/>
        <v>0.25441167129429842</v>
      </c>
      <c r="N48" s="134">
        <v>5.3861013085679976E-2</v>
      </c>
      <c r="O48" s="140">
        <f t="shared" si="1"/>
        <v>0</v>
      </c>
      <c r="P48" s="95">
        <f t="shared" si="7"/>
        <v>0</v>
      </c>
      <c r="Q48" s="111"/>
    </row>
    <row r="49" spans="2:17">
      <c r="B49" s="52" t="s">
        <v>800</v>
      </c>
      <c r="C49" s="134">
        <v>0.17909999999999998</v>
      </c>
      <c r="D49" s="124">
        <v>0</v>
      </c>
      <c r="E49" s="124">
        <v>0</v>
      </c>
      <c r="F49" s="134">
        <v>0.15905363</v>
      </c>
      <c r="G49" s="134">
        <v>0.154421</v>
      </c>
      <c r="H49" s="129">
        <f t="shared" si="5"/>
        <v>2.004636999999998E-2</v>
      </c>
      <c r="J49" s="313">
        <v>1.9894655932383268E-2</v>
      </c>
      <c r="K49" s="129">
        <f t="shared" si="6"/>
        <v>1.5171406761671155E-4</v>
      </c>
      <c r="M49" s="137">
        <f t="shared" si="8"/>
        <v>8.4780956032201203E-4</v>
      </c>
      <c r="N49" s="134">
        <v>0.29623557197123984</v>
      </c>
      <c r="O49" s="140">
        <f t="shared" si="1"/>
        <v>0</v>
      </c>
      <c r="P49" s="95">
        <f t="shared" si="7"/>
        <v>0</v>
      </c>
      <c r="Q49" s="111"/>
    </row>
    <row r="50" spans="2:17">
      <c r="B50" s="52" t="s">
        <v>801</v>
      </c>
      <c r="C50" s="134">
        <v>4.9750000000000003E-2</v>
      </c>
      <c r="D50" s="124">
        <v>0</v>
      </c>
      <c r="E50" s="124">
        <v>0</v>
      </c>
      <c r="F50" s="134">
        <v>3.3579029999999996E-2</v>
      </c>
      <c r="G50" s="134">
        <v>3.2600999999999998E-2</v>
      </c>
      <c r="H50" s="129">
        <f t="shared" si="5"/>
        <v>1.6170970000000007E-2</v>
      </c>
      <c r="J50" s="313">
        <v>2.6863223999999998E-3</v>
      </c>
      <c r="K50" s="129">
        <f t="shared" si="6"/>
        <v>1.3484647600000007E-2</v>
      </c>
      <c r="M50" s="137">
        <f t="shared" si="8"/>
        <v>0.37183280204385966</v>
      </c>
      <c r="N50" s="134">
        <v>0.11508185823275954</v>
      </c>
      <c r="O50" s="140">
        <f t="shared" si="1"/>
        <v>0</v>
      </c>
      <c r="P50" s="95">
        <f t="shared" si="7"/>
        <v>0</v>
      </c>
      <c r="Q50" s="111"/>
    </row>
    <row r="51" spans="2:17">
      <c r="B51" s="52" t="s">
        <v>802</v>
      </c>
      <c r="C51" s="134">
        <v>1.4161999999999999</v>
      </c>
      <c r="D51" s="124">
        <v>0</v>
      </c>
      <c r="E51" s="124">
        <v>0</v>
      </c>
      <c r="F51" s="134">
        <v>1.2730491000000002</v>
      </c>
      <c r="G51" s="134">
        <v>1.23597</v>
      </c>
      <c r="H51" s="129">
        <f t="shared" si="5"/>
        <v>0.14315089999999975</v>
      </c>
      <c r="J51" s="313">
        <v>0.10184392800000001</v>
      </c>
      <c r="K51" s="129">
        <f t="shared" si="6"/>
        <v>4.1306971999999734E-2</v>
      </c>
      <c r="M51" s="137">
        <f t="shared" si="8"/>
        <v>3.0043771521692325E-2</v>
      </c>
      <c r="N51" s="134">
        <v>2.0199663543629747</v>
      </c>
      <c r="O51" s="140">
        <f t="shared" si="1"/>
        <v>0</v>
      </c>
      <c r="P51" s="95">
        <f t="shared" si="7"/>
        <v>0</v>
      </c>
      <c r="Q51" s="111"/>
    </row>
    <row r="52" spans="2:17">
      <c r="B52" s="52" t="s">
        <v>803</v>
      </c>
      <c r="C52" s="134">
        <v>0.14924999999999999</v>
      </c>
      <c r="D52" s="124">
        <v>0</v>
      </c>
      <c r="E52" s="124">
        <v>0</v>
      </c>
      <c r="F52" s="134">
        <v>9.1901750000000004E-2</v>
      </c>
      <c r="G52" s="134">
        <v>8.9224999999999999E-2</v>
      </c>
      <c r="H52" s="129">
        <f t="shared" si="5"/>
        <v>5.734824999999999E-2</v>
      </c>
      <c r="J52" s="313">
        <v>7.3521400000000001E-3</v>
      </c>
      <c r="K52" s="129">
        <f t="shared" si="6"/>
        <v>4.9996109999999989E-2</v>
      </c>
      <c r="M52" s="137">
        <f t="shared" si="8"/>
        <v>0.50371940082146893</v>
      </c>
      <c r="N52" s="134">
        <v>0.14362936822847994</v>
      </c>
      <c r="O52" s="140">
        <f t="shared" si="1"/>
        <v>0</v>
      </c>
      <c r="P52" s="95">
        <f t="shared" si="7"/>
        <v>0</v>
      </c>
      <c r="Q52" s="111"/>
    </row>
    <row r="53" spans="2:17">
      <c r="B53" s="52" t="s">
        <v>804</v>
      </c>
      <c r="C53" s="134">
        <v>0.32459281665975614</v>
      </c>
      <c r="D53" s="124">
        <v>0</v>
      </c>
      <c r="E53" s="124">
        <v>0</v>
      </c>
      <c r="F53" s="134">
        <v>0.25280628999999999</v>
      </c>
      <c r="G53" s="134">
        <v>0.24544299999999999</v>
      </c>
      <c r="H53" s="129">
        <f t="shared" si="5"/>
        <v>7.1786526659756156E-2</v>
      </c>
      <c r="J53" s="313">
        <v>2.5027583849649346E-2</v>
      </c>
      <c r="K53" s="129">
        <f t="shared" si="6"/>
        <v>4.6758942810106813E-2</v>
      </c>
      <c r="M53" s="137">
        <f t="shared" si="8"/>
        <v>0.16829820699044981</v>
      </c>
      <c r="N53" s="134">
        <v>0.35368731926263181</v>
      </c>
      <c r="O53" s="140">
        <f t="shared" si="1"/>
        <v>0</v>
      </c>
      <c r="P53" s="95">
        <f t="shared" si="7"/>
        <v>0</v>
      </c>
      <c r="Q53" s="111"/>
    </row>
    <row r="54" spans="2:17">
      <c r="B54" s="52" t="s">
        <v>805</v>
      </c>
      <c r="C54" s="134">
        <v>0.14924999999999999</v>
      </c>
      <c r="D54" s="124">
        <v>0</v>
      </c>
      <c r="E54" s="124">
        <v>0</v>
      </c>
      <c r="F54" s="134">
        <v>0.12007431</v>
      </c>
      <c r="G54" s="134">
        <v>0.116577</v>
      </c>
      <c r="H54" s="129">
        <f t="shared" si="5"/>
        <v>2.917568999999999E-2</v>
      </c>
      <c r="J54" s="313">
        <v>9.6059448000000002E-3</v>
      </c>
      <c r="K54" s="129">
        <f t="shared" si="6"/>
        <v>1.9569745199999988E-2</v>
      </c>
      <c r="M54" s="137">
        <f t="shared" si="8"/>
        <v>0.15090767079523032</v>
      </c>
      <c r="N54" s="134">
        <v>0.11131276037707197</v>
      </c>
      <c r="O54" s="140">
        <f t="shared" si="1"/>
        <v>0</v>
      </c>
      <c r="P54" s="95">
        <f t="shared" si="7"/>
        <v>0</v>
      </c>
      <c r="Q54" s="111"/>
    </row>
    <row r="55" spans="2:17">
      <c r="B55" s="52" t="s">
        <v>806</v>
      </c>
      <c r="C55" s="134">
        <v>0.44775000000000004</v>
      </c>
      <c r="D55" s="124">
        <v>0</v>
      </c>
      <c r="E55" s="124">
        <v>0</v>
      </c>
      <c r="F55" s="134">
        <v>0.43029486000000006</v>
      </c>
      <c r="G55" s="134">
        <v>0.41776200000000002</v>
      </c>
      <c r="H55" s="129">
        <f t="shared" si="5"/>
        <v>1.745513999999998E-2</v>
      </c>
      <c r="J55" s="313">
        <v>7.6705088298994625E-2</v>
      </c>
      <c r="K55" s="129">
        <f t="shared" si="6"/>
        <v>-5.9249948298994645E-2</v>
      </c>
      <c r="M55" s="137">
        <f t="shared" si="8"/>
        <v>-0.11686381526818813</v>
      </c>
      <c r="N55" s="134">
        <v>0.77200785422807972</v>
      </c>
      <c r="O55" s="140">
        <f t="shared" si="1"/>
        <v>1.4489443346553279E-4</v>
      </c>
      <c r="P55" s="95">
        <f t="shared" si="7"/>
        <v>1.9788452031249494E-4</v>
      </c>
      <c r="Q55" s="111"/>
    </row>
    <row r="56" spans="2:17">
      <c r="B56" s="52" t="s">
        <v>807</v>
      </c>
      <c r="C56" s="134">
        <v>0.19900000000000001</v>
      </c>
      <c r="D56" s="124">
        <v>0</v>
      </c>
      <c r="E56" s="124">
        <v>0</v>
      </c>
      <c r="F56" s="134">
        <v>0.16789412000000001</v>
      </c>
      <c r="G56" s="134">
        <v>0.16300400000000001</v>
      </c>
      <c r="H56" s="129">
        <f t="shared" si="5"/>
        <v>3.1105880000000002E-2</v>
      </c>
      <c r="J56" s="313">
        <v>3.4839796016698454E-2</v>
      </c>
      <c r="K56" s="129">
        <f t="shared" si="6"/>
        <v>-3.733916016698452E-3</v>
      </c>
      <c r="M56" s="137">
        <f t="shared" si="8"/>
        <v>-1.8417816269039575E-2</v>
      </c>
      <c r="N56" s="134">
        <v>0.29623557197123984</v>
      </c>
      <c r="O56" s="140">
        <f t="shared" si="1"/>
        <v>5.5599026794913735E-5</v>
      </c>
      <c r="P56" s="95">
        <f t="shared" si="7"/>
        <v>1.8860077033583658E-6</v>
      </c>
      <c r="Q56" s="111"/>
    </row>
    <row r="57" spans="2:17">
      <c r="B57" s="52" t="s">
        <v>808</v>
      </c>
      <c r="C57" s="134">
        <v>9.9500000000000005E-2</v>
      </c>
      <c r="D57" s="124">
        <v>0</v>
      </c>
      <c r="E57" s="124">
        <v>0</v>
      </c>
      <c r="F57" s="134">
        <v>5.9187920000000005E-2</v>
      </c>
      <c r="G57" s="134">
        <v>5.7464000000000001E-2</v>
      </c>
      <c r="H57" s="129">
        <f t="shared" si="5"/>
        <v>4.031208E-2</v>
      </c>
      <c r="J57" s="313">
        <v>4.7350336000000007E-3</v>
      </c>
      <c r="K57" s="129">
        <f t="shared" si="6"/>
        <v>3.5577046399999999E-2</v>
      </c>
      <c r="M57" s="137">
        <f t="shared" si="8"/>
        <v>0.55656136640094178</v>
      </c>
      <c r="N57" s="134">
        <v>0.10054055775993595</v>
      </c>
      <c r="O57" s="140">
        <f t="shared" si="1"/>
        <v>0</v>
      </c>
      <c r="P57" s="95">
        <f t="shared" si="7"/>
        <v>0</v>
      </c>
      <c r="Q57" s="111"/>
    </row>
    <row r="58" spans="2:17">
      <c r="B58" s="52" t="s">
        <v>809</v>
      </c>
      <c r="C58" s="134">
        <v>9.9500000000000005E-2</v>
      </c>
      <c r="D58" s="124">
        <v>0</v>
      </c>
      <c r="E58" s="124">
        <v>0</v>
      </c>
      <c r="F58" s="134">
        <v>6.8579460000000009E-2</v>
      </c>
      <c r="G58" s="134">
        <v>6.6582000000000002E-2</v>
      </c>
      <c r="H58" s="129">
        <f t="shared" si="5"/>
        <v>3.0920539999999996E-2</v>
      </c>
      <c r="J58" s="313">
        <v>5.4863568000000007E-3</v>
      </c>
      <c r="K58" s="129">
        <f t="shared" si="6"/>
        <v>2.5434183199999995E-2</v>
      </c>
      <c r="M58" s="137">
        <f t="shared" si="8"/>
        <v>0.34339975306935377</v>
      </c>
      <c r="N58" s="134">
        <v>0.15440157084561595</v>
      </c>
      <c r="O58" s="140">
        <f t="shared" si="1"/>
        <v>0</v>
      </c>
      <c r="P58" s="95">
        <f t="shared" si="7"/>
        <v>0</v>
      </c>
      <c r="Q58" s="111"/>
    </row>
    <row r="59" spans="2:17">
      <c r="B59" s="52" t="s">
        <v>810</v>
      </c>
      <c r="C59" s="134">
        <v>5.9124512180281689E-2</v>
      </c>
      <c r="D59" s="124">
        <v>0</v>
      </c>
      <c r="E59" s="124">
        <v>0</v>
      </c>
      <c r="F59" s="134">
        <v>3.8787740000000001E-2</v>
      </c>
      <c r="G59" s="134">
        <v>3.7657999999999997E-2</v>
      </c>
      <c r="H59" s="129">
        <f t="shared" si="5"/>
        <v>2.0336772180281688E-2</v>
      </c>
      <c r="J59" s="313">
        <v>3.1030192000000003E-3</v>
      </c>
      <c r="K59" s="129">
        <f t="shared" si="6"/>
        <v>1.7233752980281687E-2</v>
      </c>
      <c r="M59" s="137">
        <f t="shared" si="8"/>
        <v>0.41139748501578088</v>
      </c>
      <c r="N59" s="134">
        <v>0.10413129196564797</v>
      </c>
      <c r="O59" s="140">
        <f t="shared" si="1"/>
        <v>0</v>
      </c>
      <c r="P59" s="95">
        <f t="shared" si="7"/>
        <v>0</v>
      </c>
      <c r="Q59" s="111"/>
    </row>
    <row r="60" spans="2:17">
      <c r="B60" s="52" t="s">
        <v>811</v>
      </c>
      <c r="C60" s="134">
        <v>3.9800000000000002E-2</v>
      </c>
      <c r="D60" s="124">
        <v>0</v>
      </c>
      <c r="E60" s="124">
        <v>0</v>
      </c>
      <c r="F60" s="134">
        <v>1.9013800000000001E-2</v>
      </c>
      <c r="G60" s="134">
        <v>1.8460000000000001E-2</v>
      </c>
      <c r="H60" s="129">
        <f t="shared" si="5"/>
        <v>2.0786200000000001E-2</v>
      </c>
      <c r="J60" s="313">
        <v>1.5211040000000001E-3</v>
      </c>
      <c r="K60" s="129">
        <f t="shared" si="6"/>
        <v>1.9265096000000002E-2</v>
      </c>
      <c r="M60" s="137">
        <f t="shared" si="8"/>
        <v>0.93816343139466363</v>
      </c>
      <c r="N60" s="134">
        <v>6.8223949908527967E-2</v>
      </c>
      <c r="O60" s="140">
        <f t="shared" si="1"/>
        <v>0</v>
      </c>
      <c r="P60" s="95">
        <f t="shared" si="7"/>
        <v>0</v>
      </c>
      <c r="Q60" s="111"/>
    </row>
    <row r="61" spans="2:17">
      <c r="B61" s="52" t="s">
        <v>812</v>
      </c>
      <c r="C61" s="134">
        <v>0.14845314598169013</v>
      </c>
      <c r="D61" s="124">
        <v>0</v>
      </c>
      <c r="E61" s="124">
        <v>0</v>
      </c>
      <c r="F61" s="134">
        <v>0.12551786000000001</v>
      </c>
      <c r="G61" s="134">
        <v>0.121862</v>
      </c>
      <c r="H61" s="129">
        <f t="shared" si="5"/>
        <v>2.2935285981690118E-2</v>
      </c>
      <c r="J61" s="313">
        <v>1.00414288E-2</v>
      </c>
      <c r="K61" s="129">
        <f t="shared" si="6"/>
        <v>1.2893857181690118E-2</v>
      </c>
      <c r="M61" s="137">
        <f t="shared" si="8"/>
        <v>9.5115999027652887E-2</v>
      </c>
      <c r="N61" s="134">
        <v>0.24237455888555989</v>
      </c>
      <c r="O61" s="140">
        <f t="shared" si="1"/>
        <v>0</v>
      </c>
      <c r="P61" s="95">
        <f t="shared" si="7"/>
        <v>0</v>
      </c>
      <c r="Q61" s="111"/>
    </row>
    <row r="62" spans="2:17">
      <c r="B62" s="52" t="s">
        <v>813</v>
      </c>
      <c r="C62" s="134">
        <v>4.9750000000000003E-2</v>
      </c>
      <c r="D62" s="124">
        <v>0</v>
      </c>
      <c r="E62" s="124">
        <v>0</v>
      </c>
      <c r="F62" s="134">
        <v>1.4868050000000001E-2</v>
      </c>
      <c r="G62" s="134">
        <v>1.4435E-2</v>
      </c>
      <c r="H62" s="129">
        <f t="shared" si="5"/>
        <v>3.4881950000000002E-2</v>
      </c>
      <c r="J62" s="313">
        <v>1.189444E-3</v>
      </c>
      <c r="K62" s="129">
        <f t="shared" si="6"/>
        <v>3.3692506000000004E-2</v>
      </c>
      <c r="M62" s="137">
        <f t="shared" si="8"/>
        <v>2.0982418551736655</v>
      </c>
      <c r="N62" s="134">
        <v>4.8474911777111981E-2</v>
      </c>
      <c r="O62" s="140">
        <f t="shared" si="1"/>
        <v>0</v>
      </c>
      <c r="P62" s="95">
        <f t="shared" si="7"/>
        <v>0</v>
      </c>
      <c r="Q62" s="111"/>
    </row>
    <row r="63" spans="2:17">
      <c r="B63" s="52" t="s">
        <v>814</v>
      </c>
      <c r="C63" s="134">
        <v>0.44775000000000004</v>
      </c>
      <c r="D63" s="124">
        <v>0</v>
      </c>
      <c r="E63" s="124">
        <v>0</v>
      </c>
      <c r="F63" s="134">
        <v>0.38893727</v>
      </c>
      <c r="G63" s="134">
        <v>0.37760899999999997</v>
      </c>
      <c r="H63" s="129">
        <f>+C63+D63-E63-F63</f>
        <v>5.8812730000000035E-2</v>
      </c>
      <c r="J63" s="313">
        <v>3.1114981600000001E-2</v>
      </c>
      <c r="K63" s="129">
        <f>+H63-J63</f>
        <v>2.7697748400000034E-2</v>
      </c>
      <c r="M63" s="137">
        <f>+IF(ISERROR(K63/(F63+J63)),0,K63/(F63+J63))</f>
        <v>6.5938816646019457E-2</v>
      </c>
      <c r="N63" s="134">
        <v>0.95693066582224773</v>
      </c>
      <c r="O63" s="140">
        <f t="shared" si="1"/>
        <v>0</v>
      </c>
      <c r="P63" s="95">
        <f>(M63^2*O63)*100</f>
        <v>0</v>
      </c>
      <c r="Q63" s="111"/>
    </row>
    <row r="64" spans="2:17">
      <c r="B64" s="52" t="s">
        <v>815</v>
      </c>
      <c r="C64" s="134">
        <v>1.4550000000000001</v>
      </c>
      <c r="D64" s="124">
        <v>0</v>
      </c>
      <c r="E64" s="124">
        <v>0</v>
      </c>
      <c r="F64" s="134">
        <v>0.95366876000000012</v>
      </c>
      <c r="G64" s="134">
        <v>0.92589200000000005</v>
      </c>
      <c r="H64" s="129">
        <f t="shared" ref="H64:H87" si="9">+C64+D64-E64-F64</f>
        <v>0.50133123999999996</v>
      </c>
      <c r="J64" s="313">
        <v>0.12750405275421542</v>
      </c>
      <c r="K64" s="129">
        <f t="shared" ref="K64:K87" si="10">+H64-J64</f>
        <v>0.37382718724578456</v>
      </c>
      <c r="M64" s="137">
        <f>+IF(ISERROR(K64/(F64+J64)),0,K64/(F64+J64))</f>
        <v>0.34576080977608453</v>
      </c>
      <c r="N64" s="134">
        <v>1.6032628228504073</v>
      </c>
      <c r="O64" s="140">
        <f t="shared" si="1"/>
        <v>0</v>
      </c>
      <c r="P64" s="95">
        <f t="shared" ref="P64:P87" si="11">(M64^2*O64)*100</f>
        <v>0</v>
      </c>
      <c r="Q64" s="111"/>
    </row>
    <row r="65" spans="2:17">
      <c r="B65" s="52" t="s">
        <v>816</v>
      </c>
      <c r="C65" s="134">
        <v>5.7710000000000004E-2</v>
      </c>
      <c r="D65" s="124">
        <v>0</v>
      </c>
      <c r="E65" s="124">
        <v>0</v>
      </c>
      <c r="F65" s="134">
        <v>5.1672010000000004E-2</v>
      </c>
      <c r="G65" s="134">
        <v>5.0167000000000003E-2</v>
      </c>
      <c r="H65" s="129">
        <f t="shared" si="9"/>
        <v>6.03799E-3</v>
      </c>
      <c r="J65" s="313">
        <v>4.1337608000000005E-3</v>
      </c>
      <c r="K65" s="129">
        <f t="shared" si="10"/>
        <v>1.9042291999999995E-3</v>
      </c>
      <c r="M65" s="137">
        <f t="shared" ref="M65:M87" si="12">+IF(ISERROR(K65/(F65+J65)),0,K65/(F65+J65))</f>
        <v>3.4122442405185797E-2</v>
      </c>
      <c r="N65" s="134">
        <v>4.6679544674255981E-2</v>
      </c>
      <c r="O65" s="140">
        <f t="shared" si="1"/>
        <v>0</v>
      </c>
      <c r="P65" s="95">
        <f t="shared" si="11"/>
        <v>0</v>
      </c>
      <c r="Q65" s="111"/>
    </row>
    <row r="66" spans="2:17">
      <c r="B66" s="52" t="s">
        <v>817</v>
      </c>
      <c r="C66" s="134">
        <v>0.20941753480422534</v>
      </c>
      <c r="D66" s="124">
        <v>0</v>
      </c>
      <c r="E66" s="124">
        <v>0</v>
      </c>
      <c r="F66" s="134">
        <v>0.23196217999999999</v>
      </c>
      <c r="G66" s="134">
        <v>0.22520599999999999</v>
      </c>
      <c r="H66" s="129">
        <f t="shared" si="9"/>
        <v>-2.2544645195774649E-2</v>
      </c>
      <c r="J66" s="313">
        <v>2.3749768767027942E-2</v>
      </c>
      <c r="K66" s="129">
        <f t="shared" si="10"/>
        <v>-4.6294413962802594E-2</v>
      </c>
      <c r="M66" s="137">
        <f t="shared" si="12"/>
        <v>-0.18104126219373565</v>
      </c>
      <c r="N66" s="134">
        <v>0.5278379282396638</v>
      </c>
      <c r="O66" s="140">
        <f t="shared" si="1"/>
        <v>9.9067356834573586E-5</v>
      </c>
      <c r="P66" s="95">
        <f t="shared" si="11"/>
        <v>3.2470256065287922E-4</v>
      </c>
      <c r="Q66" s="111"/>
    </row>
    <row r="67" spans="2:17">
      <c r="B67" s="52" t="s">
        <v>818</v>
      </c>
      <c r="C67" s="134">
        <v>2.3880000000000002E-2</v>
      </c>
      <c r="D67" s="124">
        <v>0</v>
      </c>
      <c r="E67" s="124">
        <v>0</v>
      </c>
      <c r="F67" s="134">
        <v>2.7359890000000001E-2</v>
      </c>
      <c r="G67" s="134">
        <v>2.6563E-2</v>
      </c>
      <c r="H67" s="129">
        <f t="shared" si="9"/>
        <v>-3.4798899999999994E-3</v>
      </c>
      <c r="J67" s="313">
        <v>2.1887912000000003E-3</v>
      </c>
      <c r="K67" s="129">
        <f t="shared" si="10"/>
        <v>-5.6686811999999993E-3</v>
      </c>
      <c r="M67" s="137">
        <f t="shared" si="12"/>
        <v>-0.19184210495323217</v>
      </c>
      <c r="N67" s="134">
        <v>6.6428582805671973E-2</v>
      </c>
      <c r="O67" s="140">
        <f t="shared" si="1"/>
        <v>1.2467660554010961E-5</v>
      </c>
      <c r="P67" s="95">
        <f t="shared" si="11"/>
        <v>4.5885221406341854E-5</v>
      </c>
      <c r="Q67" s="111"/>
    </row>
    <row r="68" spans="2:17">
      <c r="B68" s="52" t="s">
        <v>819</v>
      </c>
      <c r="C68" s="134">
        <v>8.8785127074970882E-2</v>
      </c>
      <c r="D68" s="124">
        <v>0</v>
      </c>
      <c r="E68" s="124">
        <v>0</v>
      </c>
      <c r="F68" s="134">
        <v>0.15406328</v>
      </c>
      <c r="G68" s="134">
        <v>0.14957599999999999</v>
      </c>
      <c r="H68" s="129">
        <f t="shared" si="9"/>
        <v>-6.5278152925029115E-2</v>
      </c>
      <c r="J68" s="313">
        <v>1.23250624E-2</v>
      </c>
      <c r="K68" s="129">
        <f t="shared" si="10"/>
        <v>-7.7603215325029118E-2</v>
      </c>
      <c r="M68" s="137">
        <f t="shared" si="12"/>
        <v>-0.46639815149110542</v>
      </c>
      <c r="N68" s="134">
        <v>0.23339772337127992</v>
      </c>
      <c r="O68" s="140">
        <f t="shared" si="1"/>
        <v>4.3805293838416894E-5</v>
      </c>
      <c r="P68" s="95">
        <f t="shared" si="11"/>
        <v>9.5288444783243669E-4</v>
      </c>
      <c r="Q68" s="111"/>
    </row>
    <row r="69" spans="2:17">
      <c r="B69" s="52" t="s">
        <v>820</v>
      </c>
      <c r="C69" s="134">
        <v>9.9500000000000005E-3</v>
      </c>
      <c r="D69" s="124">
        <v>0</v>
      </c>
      <c r="E69" s="124">
        <v>0</v>
      </c>
      <c r="F69" s="134">
        <v>2.55543E-3</v>
      </c>
      <c r="G69" s="134">
        <v>2.4810000000000001E-3</v>
      </c>
      <c r="H69" s="129">
        <f t="shared" si="9"/>
        <v>7.3945700000000005E-3</v>
      </c>
      <c r="J69" s="313">
        <v>2.044344E-4</v>
      </c>
      <c r="K69" s="129">
        <f t="shared" si="10"/>
        <v>7.1901356000000005E-3</v>
      </c>
      <c r="M69" s="137">
        <f t="shared" si="12"/>
        <v>2.6052495912480338</v>
      </c>
      <c r="N69" s="134">
        <v>1.9749038131415989E-2</v>
      </c>
      <c r="O69" s="140">
        <f t="shared" si="1"/>
        <v>0</v>
      </c>
      <c r="P69" s="95">
        <f t="shared" si="11"/>
        <v>0</v>
      </c>
      <c r="Q69" s="111"/>
    </row>
    <row r="70" spans="2:17">
      <c r="B70" s="52" t="s">
        <v>821</v>
      </c>
      <c r="C70" s="134">
        <v>0.37809999999999999</v>
      </c>
      <c r="D70" s="124">
        <v>0</v>
      </c>
      <c r="E70" s="124">
        <v>0</v>
      </c>
      <c r="F70" s="134">
        <v>0.20312732999999999</v>
      </c>
      <c r="G70" s="134">
        <v>0.197211</v>
      </c>
      <c r="H70" s="129">
        <f t="shared" si="9"/>
        <v>0.17497267</v>
      </c>
      <c r="J70" s="313">
        <v>1.6250186399999998E-2</v>
      </c>
      <c r="K70" s="129">
        <f t="shared" si="10"/>
        <v>0.15872248359999999</v>
      </c>
      <c r="M70" s="137">
        <f t="shared" si="12"/>
        <v>0.72351299351294862</v>
      </c>
      <c r="N70" s="134">
        <v>0.39857149683403187</v>
      </c>
      <c r="O70" s="140">
        <f t="shared" si="1"/>
        <v>0</v>
      </c>
      <c r="P70" s="95">
        <f t="shared" si="11"/>
        <v>0</v>
      </c>
      <c r="Q70" s="111"/>
    </row>
    <row r="71" spans="2:17">
      <c r="B71" s="52" t="s">
        <v>822</v>
      </c>
      <c r="C71" s="134">
        <v>0.26185193395281692</v>
      </c>
      <c r="D71" s="124">
        <v>0</v>
      </c>
      <c r="E71" s="124">
        <v>0</v>
      </c>
      <c r="F71" s="134">
        <v>0.10552247000000001</v>
      </c>
      <c r="G71" s="134">
        <v>0.102449</v>
      </c>
      <c r="H71" s="129">
        <f t="shared" si="9"/>
        <v>0.15632946395281691</v>
      </c>
      <c r="J71" s="313">
        <v>8.4417976000000002E-3</v>
      </c>
      <c r="K71" s="129">
        <f t="shared" si="10"/>
        <v>0.14788766635281692</v>
      </c>
      <c r="M71" s="137">
        <f t="shared" si="12"/>
        <v>1.2976669746335203</v>
      </c>
      <c r="N71" s="134">
        <v>0.21544405234271991</v>
      </c>
      <c r="O71" s="140">
        <f t="shared" si="1"/>
        <v>0</v>
      </c>
      <c r="P71" s="95">
        <f t="shared" si="11"/>
        <v>0</v>
      </c>
      <c r="Q71" s="111"/>
    </row>
    <row r="72" spans="2:17">
      <c r="B72" s="52" t="s">
        <v>823</v>
      </c>
      <c r="C72" s="134">
        <v>0.194025</v>
      </c>
      <c r="D72" s="124">
        <v>0</v>
      </c>
      <c r="E72" s="124">
        <v>0</v>
      </c>
      <c r="F72" s="134">
        <v>3.6948160000000001E-2</v>
      </c>
      <c r="G72" s="134">
        <v>3.5872000000000001E-2</v>
      </c>
      <c r="H72" s="129">
        <f t="shared" si="9"/>
        <v>0.15707684</v>
      </c>
      <c r="J72" s="313">
        <v>2.9558528E-3</v>
      </c>
      <c r="K72" s="129">
        <f t="shared" si="10"/>
        <v>0.1541209872</v>
      </c>
      <c r="M72" s="137">
        <f t="shared" si="12"/>
        <v>3.8622929471393914</v>
      </c>
      <c r="N72" s="134">
        <v>0.21185331813700795</v>
      </c>
      <c r="O72" s="140">
        <f t="shared" si="1"/>
        <v>0</v>
      </c>
      <c r="P72" s="95">
        <f t="shared" si="11"/>
        <v>0</v>
      </c>
      <c r="Q72" s="111"/>
    </row>
    <row r="73" spans="2:17">
      <c r="B73" s="52" t="s">
        <v>824</v>
      </c>
      <c r="C73" s="134">
        <v>2.5869999999999997E-2</v>
      </c>
      <c r="D73" s="124">
        <v>0</v>
      </c>
      <c r="E73" s="124">
        <v>0</v>
      </c>
      <c r="F73" s="134">
        <v>1.108692E-2</v>
      </c>
      <c r="G73" s="134">
        <v>1.0763999999999999E-2</v>
      </c>
      <c r="H73" s="129">
        <f t="shared" si="9"/>
        <v>1.4783079999999997E-2</v>
      </c>
      <c r="J73" s="313">
        <v>1.3611517747279262E-3</v>
      </c>
      <c r="K73" s="129">
        <f t="shared" si="10"/>
        <v>1.3421928225272071E-2</v>
      </c>
      <c r="M73" s="137">
        <f t="shared" si="12"/>
        <v>1.0782335182643523</v>
      </c>
      <c r="N73" s="134">
        <v>5.2065645982823983E-2</v>
      </c>
      <c r="O73" s="140">
        <f t="shared" si="1"/>
        <v>0</v>
      </c>
      <c r="P73" s="95">
        <f t="shared" si="11"/>
        <v>0</v>
      </c>
      <c r="Q73" s="111"/>
    </row>
    <row r="74" spans="2:17">
      <c r="B74" s="52" t="s">
        <v>825</v>
      </c>
      <c r="C74" s="134">
        <v>2.1724604125020406</v>
      </c>
      <c r="D74" s="124">
        <v>0</v>
      </c>
      <c r="E74" s="124">
        <v>0</v>
      </c>
      <c r="F74" s="134">
        <v>2.1702707700000001</v>
      </c>
      <c r="G74" s="134">
        <v>2.107059</v>
      </c>
      <c r="H74" s="129">
        <f t="shared" si="9"/>
        <v>2.1896425020404564E-3</v>
      </c>
      <c r="J74" s="313">
        <v>0.1736216616</v>
      </c>
      <c r="K74" s="129">
        <f t="shared" si="10"/>
        <v>-0.17143201909795955</v>
      </c>
      <c r="M74" s="137">
        <f t="shared" si="12"/>
        <v>-7.3139883378067705E-2</v>
      </c>
      <c r="N74" s="134">
        <v>3.7980913888516974</v>
      </c>
      <c r="O74" s="140">
        <f t="shared" si="1"/>
        <v>7.1284546785893154E-4</v>
      </c>
      <c r="P74" s="95">
        <f t="shared" si="11"/>
        <v>3.8133258706080721E-4</v>
      </c>
      <c r="Q74" s="111"/>
    </row>
    <row r="75" spans="2:17">
      <c r="B75" s="52" t="s">
        <v>826</v>
      </c>
      <c r="C75" s="134">
        <v>0.97683244362631583</v>
      </c>
      <c r="D75" s="124">
        <v>0</v>
      </c>
      <c r="E75" s="124">
        <v>0</v>
      </c>
      <c r="F75" s="134">
        <v>0.47804463000000003</v>
      </c>
      <c r="G75" s="134">
        <v>0.46412100000000001</v>
      </c>
      <c r="H75" s="129">
        <f t="shared" si="9"/>
        <v>0.4987878136263158</v>
      </c>
      <c r="J75" s="313">
        <v>6.8365022765434214E-2</v>
      </c>
      <c r="K75" s="129">
        <f t="shared" si="10"/>
        <v>0.43042279086088159</v>
      </c>
      <c r="M75" s="137">
        <f t="shared" si="12"/>
        <v>0.7877291125485586</v>
      </c>
      <c r="N75" s="134">
        <v>1.3817451830779364</v>
      </c>
      <c r="O75" s="140">
        <f t="shared" si="1"/>
        <v>0</v>
      </c>
      <c r="P75" s="95">
        <f t="shared" si="11"/>
        <v>0</v>
      </c>
      <c r="Q75" s="111"/>
    </row>
    <row r="76" spans="2:17">
      <c r="B76" s="52" t="s">
        <v>827</v>
      </c>
      <c r="C76" s="134">
        <v>0.38664671903157888</v>
      </c>
      <c r="D76" s="124">
        <v>0</v>
      </c>
      <c r="E76" s="124">
        <v>0</v>
      </c>
      <c r="F76" s="134">
        <v>0.45674732000000001</v>
      </c>
      <c r="G76" s="134">
        <v>0.443444</v>
      </c>
      <c r="H76" s="129">
        <f t="shared" si="9"/>
        <v>-7.0100600968421134E-2</v>
      </c>
      <c r="J76" s="313">
        <v>3.6539785599999999E-2</v>
      </c>
      <c r="K76" s="129">
        <f t="shared" si="10"/>
        <v>-0.10664038656842113</v>
      </c>
      <c r="M76" s="137">
        <f t="shared" si="12"/>
        <v>-0.21618320316463818</v>
      </c>
      <c r="N76" s="134">
        <v>0.54040549795965587</v>
      </c>
      <c r="O76" s="140">
        <f t="shared" si="1"/>
        <v>1.0142610342587297E-4</v>
      </c>
      <c r="P76" s="95">
        <f t="shared" si="11"/>
        <v>4.7401669295521628E-4</v>
      </c>
      <c r="Q76" s="111"/>
    </row>
    <row r="77" spans="2:17">
      <c r="B77" s="52" t="s">
        <v>828</v>
      </c>
      <c r="C77" s="134">
        <v>0.31138720904444445</v>
      </c>
      <c r="D77" s="124">
        <v>0</v>
      </c>
      <c r="E77" s="124">
        <v>0</v>
      </c>
      <c r="F77" s="134">
        <v>0.26893918</v>
      </c>
      <c r="G77" s="134">
        <v>0.261106</v>
      </c>
      <c r="H77" s="129">
        <f t="shared" si="9"/>
        <v>4.2448029044444446E-2</v>
      </c>
      <c r="J77" s="313">
        <v>2.15151344E-2</v>
      </c>
      <c r="K77" s="129">
        <f t="shared" si="10"/>
        <v>2.0932894644444446E-2</v>
      </c>
      <c r="M77" s="137">
        <f t="shared" si="12"/>
        <v>7.2069491161410842E-2</v>
      </c>
      <c r="N77" s="134">
        <v>0.39857149683403187</v>
      </c>
      <c r="O77" s="140">
        <f t="shared" si="1"/>
        <v>0</v>
      </c>
      <c r="P77" s="95">
        <f t="shared" si="11"/>
        <v>0</v>
      </c>
      <c r="Q77" s="111"/>
    </row>
    <row r="78" spans="2:17">
      <c r="B78" s="52" t="s">
        <v>829</v>
      </c>
      <c r="C78" s="134">
        <v>0.39800000000000002</v>
      </c>
      <c r="D78" s="124">
        <v>0</v>
      </c>
      <c r="E78" s="124">
        <v>0</v>
      </c>
      <c r="F78" s="134">
        <v>0.41568534000000001</v>
      </c>
      <c r="G78" s="134">
        <v>0.40357799999999999</v>
      </c>
      <c r="H78" s="129">
        <f t="shared" si="9"/>
        <v>-1.7685339999999994E-2</v>
      </c>
      <c r="J78" s="313">
        <v>4.3251271699660809E-2</v>
      </c>
      <c r="K78" s="129">
        <f t="shared" si="10"/>
        <v>-6.0936611699660803E-2</v>
      </c>
      <c r="M78" s="137">
        <f t="shared" si="12"/>
        <v>-0.13277783934906284</v>
      </c>
      <c r="N78" s="134">
        <v>0.65530899254243979</v>
      </c>
      <c r="O78" s="140">
        <f t="shared" ref="O78:O141" si="13">IF(K78&lt;0,N78/$N$263,0)</f>
        <v>1.2299178654632436E-4</v>
      </c>
      <c r="P78" s="95">
        <f t="shared" si="11"/>
        <v>2.1683396157156886E-4</v>
      </c>
      <c r="Q78" s="111"/>
    </row>
    <row r="79" spans="2:17">
      <c r="B79" s="52" t="s">
        <v>830</v>
      </c>
      <c r="C79" s="134">
        <v>0.10724593776753245</v>
      </c>
      <c r="D79" s="124">
        <v>0</v>
      </c>
      <c r="E79" s="124">
        <v>0</v>
      </c>
      <c r="F79" s="134">
        <v>0.13405244000000002</v>
      </c>
      <c r="G79" s="134">
        <v>0.13014800000000001</v>
      </c>
      <c r="H79" s="129">
        <f t="shared" si="9"/>
        <v>-2.6806502232467569E-2</v>
      </c>
      <c r="J79" s="313">
        <v>1.0724195200000002E-2</v>
      </c>
      <c r="K79" s="129">
        <f t="shared" si="10"/>
        <v>-3.753069743246757E-2</v>
      </c>
      <c r="M79" s="137">
        <f t="shared" si="12"/>
        <v>-0.25923172879809797</v>
      </c>
      <c r="N79" s="134">
        <v>0.34471048374835184</v>
      </c>
      <c r="O79" s="140">
        <f t="shared" si="13"/>
        <v>6.4697049361354164E-5</v>
      </c>
      <c r="P79" s="95">
        <f t="shared" si="11"/>
        <v>4.3477121861217125E-4</v>
      </c>
      <c r="Q79" s="111"/>
    </row>
    <row r="80" spans="2:17">
      <c r="B80" s="52" t="s">
        <v>831</v>
      </c>
      <c r="C80" s="134">
        <v>0.18905</v>
      </c>
      <c r="D80" s="124">
        <v>0</v>
      </c>
      <c r="E80" s="124">
        <v>0</v>
      </c>
      <c r="F80" s="134">
        <v>0.19961400000000001</v>
      </c>
      <c r="G80" s="134">
        <v>0.1938</v>
      </c>
      <c r="H80" s="129">
        <f t="shared" si="9"/>
        <v>-1.0564000000000018E-2</v>
      </c>
      <c r="J80" s="313">
        <v>1.596912E-2</v>
      </c>
      <c r="K80" s="129">
        <f t="shared" si="10"/>
        <v>-2.6533120000000018E-2</v>
      </c>
      <c r="M80" s="137">
        <f t="shared" si="12"/>
        <v>-0.12307605530525774</v>
      </c>
      <c r="N80" s="134">
        <v>0.55476843478250371</v>
      </c>
      <c r="O80" s="140">
        <f t="shared" si="13"/>
        <v>1.0412181381592936E-4</v>
      </c>
      <c r="P80" s="95">
        <f t="shared" si="11"/>
        <v>1.5772076015225047E-4</v>
      </c>
      <c r="Q80" s="111"/>
    </row>
    <row r="81" spans="2:17">
      <c r="B81" s="52" t="s">
        <v>832</v>
      </c>
      <c r="C81" s="134">
        <v>0.11987600528636366</v>
      </c>
      <c r="D81" s="124">
        <v>0</v>
      </c>
      <c r="E81" s="124">
        <v>0</v>
      </c>
      <c r="F81" s="134">
        <v>8.3423819999999996E-2</v>
      </c>
      <c r="G81" s="134">
        <v>8.0993999999999997E-2</v>
      </c>
      <c r="H81" s="129">
        <f t="shared" si="9"/>
        <v>3.6452185286363667E-2</v>
      </c>
      <c r="J81" s="313">
        <v>6.6739056000000001E-3</v>
      </c>
      <c r="K81" s="129">
        <f t="shared" si="10"/>
        <v>2.9778279686363665E-2</v>
      </c>
      <c r="M81" s="137">
        <f t="shared" si="12"/>
        <v>0.33051089234558512</v>
      </c>
      <c r="N81" s="134">
        <v>0.24416992598841594</v>
      </c>
      <c r="O81" s="140">
        <f t="shared" si="13"/>
        <v>0</v>
      </c>
      <c r="P81" s="95">
        <f t="shared" si="11"/>
        <v>0</v>
      </c>
      <c r="Q81" s="111"/>
    </row>
    <row r="82" spans="2:17">
      <c r="B82" s="52" t="s">
        <v>833</v>
      </c>
      <c r="C82" s="134">
        <v>0.15747148351250004</v>
      </c>
      <c r="D82" s="124">
        <v>0</v>
      </c>
      <c r="E82" s="124">
        <v>0</v>
      </c>
      <c r="F82" s="134">
        <v>0.22528881000000001</v>
      </c>
      <c r="G82" s="134">
        <v>0.218727</v>
      </c>
      <c r="H82" s="129">
        <f t="shared" si="9"/>
        <v>-6.7817326487499968E-2</v>
      </c>
      <c r="J82" s="313">
        <v>3.409438526018671E-2</v>
      </c>
      <c r="K82" s="129">
        <f t="shared" si="10"/>
        <v>-0.10191171174768668</v>
      </c>
      <c r="M82" s="137">
        <f t="shared" si="12"/>
        <v>-0.3929002094582853</v>
      </c>
      <c r="N82" s="134">
        <v>0.52801629188963928</v>
      </c>
      <c r="O82" s="140">
        <f t="shared" si="13"/>
        <v>9.9100833048413247E-5</v>
      </c>
      <c r="P82" s="95">
        <f t="shared" si="11"/>
        <v>1.5298252540265535E-3</v>
      </c>
      <c r="Q82" s="111"/>
    </row>
    <row r="83" spans="2:17">
      <c r="B83" s="52" t="s">
        <v>834</v>
      </c>
      <c r="C83" s="134">
        <v>0.54613680000000009</v>
      </c>
      <c r="D83" s="124">
        <v>0</v>
      </c>
      <c r="E83" s="124">
        <v>0</v>
      </c>
      <c r="F83" s="134">
        <v>0.48567796000000002</v>
      </c>
      <c r="G83" s="134">
        <v>0.47153200000000001</v>
      </c>
      <c r="H83" s="129">
        <f t="shared" si="9"/>
        <v>6.0458840000000069E-2</v>
      </c>
      <c r="J83" s="313">
        <v>3.8854236800000004E-2</v>
      </c>
      <c r="K83" s="129">
        <f t="shared" si="10"/>
        <v>2.1604603200000065E-2</v>
      </c>
      <c r="M83" s="137">
        <f t="shared" si="12"/>
        <v>4.1188326153861872E-2</v>
      </c>
      <c r="N83" s="134">
        <v>0.91025112114799178</v>
      </c>
      <c r="O83" s="140">
        <f t="shared" si="13"/>
        <v>0</v>
      </c>
      <c r="P83" s="95">
        <f t="shared" si="11"/>
        <v>0</v>
      </c>
      <c r="Q83" s="111"/>
    </row>
    <row r="84" spans="2:17">
      <c r="B84" s="52" t="s">
        <v>835</v>
      </c>
      <c r="C84" s="134">
        <v>0.19900000000000001</v>
      </c>
      <c r="D84" s="124">
        <v>0</v>
      </c>
      <c r="E84" s="124">
        <v>0</v>
      </c>
      <c r="F84" s="134">
        <v>0.14003158999999998</v>
      </c>
      <c r="G84" s="134">
        <v>0.13595299999999999</v>
      </c>
      <c r="H84" s="129">
        <f t="shared" si="9"/>
        <v>5.8968410000000027E-2</v>
      </c>
      <c r="J84" s="313">
        <v>1.7359659165783223E-2</v>
      </c>
      <c r="K84" s="129">
        <f t="shared" si="10"/>
        <v>4.1608750834216807E-2</v>
      </c>
      <c r="M84" s="137">
        <f t="shared" si="12"/>
        <v>0.26436508417561078</v>
      </c>
      <c r="N84" s="134">
        <v>0.26571433122268789</v>
      </c>
      <c r="O84" s="140">
        <f t="shared" si="13"/>
        <v>0</v>
      </c>
      <c r="P84" s="95">
        <f t="shared" si="11"/>
        <v>0</v>
      </c>
      <c r="Q84" s="111"/>
    </row>
    <row r="85" spans="2:17">
      <c r="B85" s="52" t="s">
        <v>836</v>
      </c>
      <c r="C85" s="134">
        <v>0.99958980000000008</v>
      </c>
      <c r="D85" s="124">
        <v>0</v>
      </c>
      <c r="E85" s="124">
        <v>0</v>
      </c>
      <c r="F85" s="134">
        <v>0.75464907000000003</v>
      </c>
      <c r="G85" s="134">
        <v>0.73266900000000001</v>
      </c>
      <c r="H85" s="129">
        <f t="shared" si="9"/>
        <v>0.24494073000000005</v>
      </c>
      <c r="J85" s="313">
        <v>6.0371925600000001E-2</v>
      </c>
      <c r="K85" s="129">
        <f t="shared" si="10"/>
        <v>0.18456880440000006</v>
      </c>
      <c r="M85" s="137">
        <f t="shared" si="12"/>
        <v>0.22645895675868408</v>
      </c>
      <c r="N85" s="134">
        <v>1.577420275245097</v>
      </c>
      <c r="O85" s="140">
        <f t="shared" si="13"/>
        <v>0</v>
      </c>
      <c r="P85" s="95">
        <f t="shared" si="11"/>
        <v>0</v>
      </c>
      <c r="Q85" s="111"/>
    </row>
    <row r="86" spans="2:17">
      <c r="B86" s="52" t="s">
        <v>837</v>
      </c>
      <c r="C86" s="134">
        <v>0.15920000000000001</v>
      </c>
      <c r="D86" s="124">
        <v>0</v>
      </c>
      <c r="E86" s="124">
        <v>0</v>
      </c>
      <c r="F86" s="134">
        <v>0.10477675</v>
      </c>
      <c r="G86" s="134">
        <v>0.101725</v>
      </c>
      <c r="H86" s="129">
        <f t="shared" si="9"/>
        <v>5.4423250000000006E-2</v>
      </c>
      <c r="J86" s="313">
        <v>8.3821399999999997E-3</v>
      </c>
      <c r="K86" s="129">
        <f t="shared" si="10"/>
        <v>4.604111000000001E-2</v>
      </c>
      <c r="M86" s="137">
        <f t="shared" si="12"/>
        <v>0.40687134700596667</v>
      </c>
      <c r="N86" s="134">
        <v>0.17594597607988793</v>
      </c>
      <c r="O86" s="140">
        <f t="shared" si="13"/>
        <v>0</v>
      </c>
      <c r="P86" s="95">
        <f t="shared" si="11"/>
        <v>0</v>
      </c>
      <c r="Q86" s="111"/>
    </row>
    <row r="87" spans="2:17">
      <c r="B87" s="52" t="s">
        <v>838</v>
      </c>
      <c r="C87" s="134">
        <v>2.3130603553225805E-2</v>
      </c>
      <c r="D87" s="124">
        <v>0</v>
      </c>
      <c r="E87" s="124">
        <v>0</v>
      </c>
      <c r="F87" s="134">
        <v>4.4628870000000001E-2</v>
      </c>
      <c r="G87" s="134">
        <v>4.3328999999999999E-2</v>
      </c>
      <c r="H87" s="129">
        <f t="shared" si="9"/>
        <v>-2.1498266446774196E-2</v>
      </c>
      <c r="J87" s="313">
        <v>4.5967736100000003E-3</v>
      </c>
      <c r="K87" s="129">
        <f t="shared" si="10"/>
        <v>-2.6095040056774196E-2</v>
      </c>
      <c r="M87" s="137">
        <f t="shared" si="12"/>
        <v>-0.53011069318904935</v>
      </c>
      <c r="N87" s="134">
        <v>7.5405418319951983E-2</v>
      </c>
      <c r="O87" s="140">
        <f t="shared" si="13"/>
        <v>1.4152479547796229E-5</v>
      </c>
      <c r="P87" s="95">
        <f t="shared" si="11"/>
        <v>3.9770922564657873E-4</v>
      </c>
      <c r="Q87" s="111"/>
    </row>
    <row r="88" spans="2:17">
      <c r="B88" s="52" t="s">
        <v>839</v>
      </c>
      <c r="C88" s="134">
        <v>1.6810100000000001</v>
      </c>
      <c r="D88" s="124">
        <v>0</v>
      </c>
      <c r="E88" s="124">
        <v>0</v>
      </c>
      <c r="F88" s="134">
        <v>1.4926121400000001</v>
      </c>
      <c r="G88" s="134">
        <v>1.449138</v>
      </c>
      <c r="H88" s="129">
        <f>+C88+D88-E88-F88</f>
        <v>0.18839786000000003</v>
      </c>
      <c r="J88" s="313">
        <v>0.19772014081519365</v>
      </c>
      <c r="K88" s="129">
        <f>+H88-J88</f>
        <v>-9.3222808151936232E-3</v>
      </c>
      <c r="M88" s="137">
        <f>+IF(ISERROR(K88/(F88+J88)),0,K88/(F88+J88))</f>
        <v>-5.5150581462585467E-3</v>
      </c>
      <c r="N88" s="134">
        <v>3.0020321596252066</v>
      </c>
      <c r="O88" s="140">
        <f t="shared" si="13"/>
        <v>5.6343694773563233E-4</v>
      </c>
      <c r="P88" s="95">
        <f>(M88^2*O88)*100</f>
        <v>1.7137422902704799E-6</v>
      </c>
      <c r="Q88" s="111"/>
    </row>
    <row r="89" spans="2:17">
      <c r="B89" s="52" t="s">
        <v>840</v>
      </c>
      <c r="C89" s="134">
        <v>0.41464179825769232</v>
      </c>
      <c r="D89" s="124">
        <v>0</v>
      </c>
      <c r="E89" s="124">
        <v>0</v>
      </c>
      <c r="F89" s="134">
        <v>0.48822721000000002</v>
      </c>
      <c r="G89" s="134">
        <v>0.47400700000000001</v>
      </c>
      <c r="H89" s="129">
        <f t="shared" ref="H89:H112" si="14">+C89+D89-E89-F89</f>
        <v>-7.3585411742307705E-2</v>
      </c>
      <c r="J89" s="313">
        <v>3.9058176800000004E-2</v>
      </c>
      <c r="K89" s="129">
        <f t="shared" ref="K89:K112" si="15">+H89-J89</f>
        <v>-0.11264358854230772</v>
      </c>
      <c r="M89" s="137">
        <f>+IF(ISERROR(K89/(F89+J89)),0,K89/(F89+J89))</f>
        <v>-0.21362926294225856</v>
      </c>
      <c r="N89" s="134">
        <v>0.92281869086798363</v>
      </c>
      <c r="O89" s="140">
        <f t="shared" si="13"/>
        <v>1.7319939256112523E-4</v>
      </c>
      <c r="P89" s="95">
        <f t="shared" ref="P89:P112" si="16">(M89^2*O89)*100</f>
        <v>7.9043806938772015E-4</v>
      </c>
      <c r="Q89" s="111"/>
    </row>
    <row r="90" spans="2:17">
      <c r="B90" s="52" t="s">
        <v>841</v>
      </c>
      <c r="C90" s="134">
        <v>1.2610000000000001</v>
      </c>
      <c r="D90" s="124">
        <v>0</v>
      </c>
      <c r="E90" s="124">
        <v>0</v>
      </c>
      <c r="F90" s="134">
        <v>0.97052986000000008</v>
      </c>
      <c r="G90" s="134">
        <v>0.94226200000000004</v>
      </c>
      <c r="H90" s="129">
        <f t="shared" si="14"/>
        <v>0.29047014000000004</v>
      </c>
      <c r="J90" s="313">
        <v>7.7642388800000003E-2</v>
      </c>
      <c r="K90" s="129">
        <f t="shared" si="15"/>
        <v>0.21282775120000003</v>
      </c>
      <c r="M90" s="137">
        <f t="shared" ref="M90:M112" si="17">+IF(ISERROR(K90/(F90+J90)),0,K90/(F90+J90))</f>
        <v>0.20304654263042726</v>
      </c>
      <c r="N90" s="134">
        <v>1.4488612520047917</v>
      </c>
      <c r="O90" s="140">
        <f t="shared" si="13"/>
        <v>0</v>
      </c>
      <c r="P90" s="95">
        <f t="shared" si="16"/>
        <v>0</v>
      </c>
      <c r="Q90" s="111"/>
    </row>
    <row r="91" spans="2:17">
      <c r="B91" s="52" t="s">
        <v>842</v>
      </c>
      <c r="C91" s="134">
        <v>0.42716397369489795</v>
      </c>
      <c r="D91" s="124">
        <v>0</v>
      </c>
      <c r="E91" s="124">
        <v>0</v>
      </c>
      <c r="F91" s="134">
        <v>0.19187046000000002</v>
      </c>
      <c r="G91" s="134">
        <v>0.186282</v>
      </c>
      <c r="H91" s="129">
        <f t="shared" si="14"/>
        <v>0.23529351369489793</v>
      </c>
      <c r="J91" s="313">
        <v>1.5349636800000002E-2</v>
      </c>
      <c r="K91" s="129">
        <f t="shared" si="15"/>
        <v>0.21994387689489792</v>
      </c>
      <c r="M91" s="137">
        <f t="shared" si="17"/>
        <v>1.0614022495471487</v>
      </c>
      <c r="N91" s="134">
        <v>0.19760586243556913</v>
      </c>
      <c r="O91" s="140">
        <f t="shared" si="13"/>
        <v>0</v>
      </c>
      <c r="P91" s="95">
        <f t="shared" si="16"/>
        <v>0</v>
      </c>
      <c r="Q91" s="111"/>
    </row>
    <row r="92" spans="2:17">
      <c r="B92" s="52" t="s">
        <v>843</v>
      </c>
      <c r="C92" s="134">
        <v>5.6715000000000002E-2</v>
      </c>
      <c r="D92" s="124">
        <v>0</v>
      </c>
      <c r="E92" s="124">
        <v>0</v>
      </c>
      <c r="F92" s="134">
        <v>2.497338E-2</v>
      </c>
      <c r="G92" s="134">
        <v>2.4246E-2</v>
      </c>
      <c r="H92" s="129">
        <f t="shared" si="14"/>
        <v>3.1741619999999998E-2</v>
      </c>
      <c r="J92" s="313">
        <v>1.9978703999999998E-3</v>
      </c>
      <c r="K92" s="129">
        <f t="shared" si="15"/>
        <v>2.9743749599999997E-2</v>
      </c>
      <c r="M92" s="137">
        <f t="shared" si="17"/>
        <v>1.1027946112576226</v>
      </c>
      <c r="N92" s="134">
        <v>8.4534748384511388E-2</v>
      </c>
      <c r="O92" s="140">
        <f t="shared" si="13"/>
        <v>0</v>
      </c>
      <c r="P92" s="95">
        <f t="shared" si="16"/>
        <v>0</v>
      </c>
      <c r="Q92" s="111"/>
    </row>
    <row r="93" spans="2:17">
      <c r="B93" s="52" t="s">
        <v>844</v>
      </c>
      <c r="C93" s="134">
        <v>0.35322499999999996</v>
      </c>
      <c r="D93" s="124">
        <v>0</v>
      </c>
      <c r="E93" s="124">
        <v>0</v>
      </c>
      <c r="F93" s="134">
        <v>0.30321449</v>
      </c>
      <c r="G93" s="134">
        <v>0.29438300000000001</v>
      </c>
      <c r="H93" s="129">
        <f t="shared" si="14"/>
        <v>5.0010509999999953E-2</v>
      </c>
      <c r="J93" s="313">
        <v>2.42571592E-2</v>
      </c>
      <c r="K93" s="129">
        <f t="shared" si="15"/>
        <v>2.5753350799999953E-2</v>
      </c>
      <c r="M93" s="137">
        <f t="shared" si="17"/>
        <v>7.8642993562692678E-2</v>
      </c>
      <c r="N93" s="134">
        <v>0.53041410751065976</v>
      </c>
      <c r="O93" s="140">
        <f t="shared" si="13"/>
        <v>0</v>
      </c>
      <c r="P93" s="95">
        <f t="shared" si="16"/>
        <v>0</v>
      </c>
      <c r="Q93" s="111"/>
    </row>
    <row r="94" spans="2:17">
      <c r="B94" s="52" t="s">
        <v>845</v>
      </c>
      <c r="C94" s="134">
        <v>4.9077600930612246E-2</v>
      </c>
      <c r="D94" s="124">
        <v>0</v>
      </c>
      <c r="E94" s="124">
        <v>0</v>
      </c>
      <c r="F94" s="134">
        <v>2.7453620000000001E-2</v>
      </c>
      <c r="G94" s="134">
        <v>2.6654000000000001E-2</v>
      </c>
      <c r="H94" s="129">
        <f t="shared" si="14"/>
        <v>2.1623980930612244E-2</v>
      </c>
      <c r="J94" s="313">
        <v>2.1962896000000003E-3</v>
      </c>
      <c r="K94" s="129">
        <f t="shared" si="15"/>
        <v>1.9427691330612243E-2</v>
      </c>
      <c r="M94" s="137">
        <f t="shared" si="17"/>
        <v>0.65523610671016141</v>
      </c>
      <c r="N94" s="134">
        <v>8.7849836556453023E-2</v>
      </c>
      <c r="O94" s="140">
        <f t="shared" si="13"/>
        <v>0</v>
      </c>
      <c r="P94" s="95">
        <f t="shared" si="16"/>
        <v>0</v>
      </c>
      <c r="Q94" s="111"/>
    </row>
    <row r="95" spans="2:17">
      <c r="B95" s="52" t="s">
        <v>846</v>
      </c>
      <c r="C95" s="134">
        <v>3.9800000000000002E-2</v>
      </c>
      <c r="D95" s="124">
        <v>0</v>
      </c>
      <c r="E95" s="124">
        <v>0</v>
      </c>
      <c r="F95" s="134">
        <v>7.8990699999999994E-3</v>
      </c>
      <c r="G95" s="134">
        <v>7.6689999999999996E-3</v>
      </c>
      <c r="H95" s="129">
        <f t="shared" si="14"/>
        <v>3.1900930000000001E-2</v>
      </c>
      <c r="J95" s="313">
        <v>6.3192559999999997E-4</v>
      </c>
      <c r="K95" s="129">
        <f t="shared" si="15"/>
        <v>3.1269004400000001E-2</v>
      </c>
      <c r="M95" s="137">
        <f t="shared" si="17"/>
        <v>3.6653405846323501</v>
      </c>
      <c r="N95" s="134">
        <v>5.3041410751065977E-2</v>
      </c>
      <c r="O95" s="140">
        <f t="shared" si="13"/>
        <v>0</v>
      </c>
      <c r="P95" s="95">
        <f t="shared" si="16"/>
        <v>0</v>
      </c>
      <c r="Q95" s="111"/>
    </row>
    <row r="96" spans="2:17">
      <c r="B96" s="52" t="s">
        <v>847</v>
      </c>
      <c r="C96" s="134">
        <v>0.64851490288043478</v>
      </c>
      <c r="D96" s="124">
        <v>0</v>
      </c>
      <c r="E96" s="124">
        <v>0</v>
      </c>
      <c r="F96" s="134">
        <v>0.44068550000000001</v>
      </c>
      <c r="G96" s="134">
        <v>0.42785000000000001</v>
      </c>
      <c r="H96" s="129">
        <f t="shared" si="14"/>
        <v>0.20782940288043478</v>
      </c>
      <c r="J96" s="313">
        <v>5.5434588875622831E-2</v>
      </c>
      <c r="K96" s="129">
        <f t="shared" si="15"/>
        <v>0.15239481400481195</v>
      </c>
      <c r="M96" s="137">
        <f t="shared" si="17"/>
        <v>0.30717323773401417</v>
      </c>
      <c r="N96" s="134">
        <v>0.50259397425419849</v>
      </c>
      <c r="O96" s="140">
        <f t="shared" si="13"/>
        <v>0</v>
      </c>
      <c r="P96" s="95">
        <f t="shared" si="16"/>
        <v>0</v>
      </c>
      <c r="Q96" s="111"/>
    </row>
    <row r="97" spans="2:17">
      <c r="B97" s="52" t="s">
        <v>848</v>
      </c>
      <c r="C97" s="134">
        <v>0.34993706290918369</v>
      </c>
      <c r="D97" s="124">
        <v>0</v>
      </c>
      <c r="E97" s="124">
        <v>0</v>
      </c>
      <c r="F97" s="134">
        <v>0.16667150999999999</v>
      </c>
      <c r="G97" s="134">
        <v>0.16181699999999999</v>
      </c>
      <c r="H97" s="129">
        <f t="shared" si="14"/>
        <v>0.1832655529091837</v>
      </c>
      <c r="J97" s="313">
        <v>1.3333720800000001E-2</v>
      </c>
      <c r="K97" s="129">
        <f t="shared" si="15"/>
        <v>0.16993183210918369</v>
      </c>
      <c r="M97" s="137">
        <f t="shared" si="17"/>
        <v>0.94403830018690604</v>
      </c>
      <c r="N97" s="134">
        <v>0.32156355267833747</v>
      </c>
      <c r="O97" s="140">
        <f t="shared" si="13"/>
        <v>0</v>
      </c>
      <c r="P97" s="95">
        <f t="shared" si="16"/>
        <v>0</v>
      </c>
      <c r="Q97" s="111"/>
    </row>
    <row r="98" spans="2:17">
      <c r="B98" s="52" t="s">
        <v>849</v>
      </c>
      <c r="C98" s="134">
        <v>0.59847656961739137</v>
      </c>
      <c r="D98" s="124">
        <v>0</v>
      </c>
      <c r="E98" s="124">
        <v>0</v>
      </c>
      <c r="F98" s="134">
        <v>0.55754312000000006</v>
      </c>
      <c r="G98" s="134">
        <v>0.54130400000000001</v>
      </c>
      <c r="H98" s="129">
        <f t="shared" si="14"/>
        <v>4.0933449617391315E-2</v>
      </c>
      <c r="J98" s="313">
        <v>4.4603449600000004E-2</v>
      </c>
      <c r="K98" s="129">
        <f t="shared" si="15"/>
        <v>-3.669999982608689E-3</v>
      </c>
      <c r="M98" s="137">
        <f t="shared" si="17"/>
        <v>-6.0948615634340217E-3</v>
      </c>
      <c r="N98" s="134">
        <v>0.59837341503546304</v>
      </c>
      <c r="O98" s="140">
        <f t="shared" si="13"/>
        <v>1.1230582240525348E-4</v>
      </c>
      <c r="P98" s="95">
        <f t="shared" si="16"/>
        <v>4.1718622855677548E-7</v>
      </c>
      <c r="Q98" s="111"/>
    </row>
    <row r="99" spans="2:17">
      <c r="B99" s="52" t="s">
        <v>850</v>
      </c>
      <c r="C99" s="134">
        <v>4.2627409999999992</v>
      </c>
      <c r="D99" s="124">
        <v>0</v>
      </c>
      <c r="E99" s="124">
        <v>0</v>
      </c>
      <c r="F99" s="134">
        <v>4.1174868</v>
      </c>
      <c r="G99" s="134">
        <v>3.99756</v>
      </c>
      <c r="H99" s="129">
        <f t="shared" si="14"/>
        <v>0.14525419999999922</v>
      </c>
      <c r="J99" s="313">
        <v>0.32939894400000003</v>
      </c>
      <c r="K99" s="129">
        <f t="shared" si="15"/>
        <v>-0.1841447440000008</v>
      </c>
      <c r="M99" s="137">
        <f t="shared" si="17"/>
        <v>-4.1409821299874798E-2</v>
      </c>
      <c r="N99" s="134">
        <v>5.3592574707829046</v>
      </c>
      <c r="O99" s="140">
        <f t="shared" si="13"/>
        <v>1.0058532057312442E-3</v>
      </c>
      <c r="P99" s="95">
        <f t="shared" si="16"/>
        <v>1.7248102209954216E-4</v>
      </c>
      <c r="Q99" s="111"/>
    </row>
    <row r="100" spans="2:17">
      <c r="B100" s="52" t="s">
        <v>851</v>
      </c>
      <c r="C100" s="134">
        <v>6.9422989782608697</v>
      </c>
      <c r="D100" s="124">
        <v>0</v>
      </c>
      <c r="E100" s="124">
        <v>0</v>
      </c>
      <c r="F100" s="134">
        <v>6.6704602499999996</v>
      </c>
      <c r="G100" s="134">
        <v>6.4761749999999996</v>
      </c>
      <c r="H100" s="129">
        <f t="shared" si="14"/>
        <v>0.27183872826087008</v>
      </c>
      <c r="J100" s="313">
        <v>0.53363682000000001</v>
      </c>
      <c r="K100" s="129">
        <f t="shared" si="15"/>
        <v>-0.26179809173912993</v>
      </c>
      <c r="M100" s="137">
        <f t="shared" si="17"/>
        <v>-3.634016715701055E-2</v>
      </c>
      <c r="N100" s="134">
        <v>14.436800369581379</v>
      </c>
      <c r="O100" s="140">
        <f t="shared" si="13"/>
        <v>2.7095734831571929E-3</v>
      </c>
      <c r="P100" s="95">
        <f t="shared" si="16"/>
        <v>3.5782837383408693E-4</v>
      </c>
      <c r="Q100" s="111"/>
    </row>
    <row r="101" spans="2:17">
      <c r="B101" s="52" t="s">
        <v>852</v>
      </c>
      <c r="C101" s="134">
        <v>0.59699999999999998</v>
      </c>
      <c r="D101" s="124">
        <v>0</v>
      </c>
      <c r="E101" s="124">
        <v>0</v>
      </c>
      <c r="F101" s="134">
        <v>0.60396419000000001</v>
      </c>
      <c r="G101" s="134">
        <v>0.58637300000000003</v>
      </c>
      <c r="H101" s="129">
        <f t="shared" si="14"/>
        <v>-6.9641900000000367E-3</v>
      </c>
      <c r="J101" s="313">
        <v>4.83171352E-2</v>
      </c>
      <c r="K101" s="129">
        <f t="shared" si="15"/>
        <v>-5.5281325200000037E-2</v>
      </c>
      <c r="M101" s="137">
        <f t="shared" si="17"/>
        <v>-8.4750740308332281E-2</v>
      </c>
      <c r="N101" s="134">
        <v>0.96645607821910628</v>
      </c>
      <c r="O101" s="140">
        <f t="shared" si="13"/>
        <v>1.8138948348251751E-4</v>
      </c>
      <c r="P101" s="95">
        <f t="shared" si="16"/>
        <v>1.3028640632180603E-4</v>
      </c>
      <c r="Q101" s="111"/>
    </row>
    <row r="102" spans="2:17">
      <c r="B102" s="52" t="s">
        <v>853</v>
      </c>
      <c r="C102" s="134">
        <v>0.58704000000000001</v>
      </c>
      <c r="D102" s="124">
        <v>0</v>
      </c>
      <c r="E102" s="124">
        <v>0</v>
      </c>
      <c r="F102" s="134">
        <v>0.45782367000000002</v>
      </c>
      <c r="G102" s="134">
        <v>0.44448900000000002</v>
      </c>
      <c r="H102" s="129">
        <f t="shared" si="14"/>
        <v>0.12921632999999999</v>
      </c>
      <c r="J102" s="313">
        <v>3.6625893600000001E-2</v>
      </c>
      <c r="K102" s="129">
        <f t="shared" si="15"/>
        <v>9.259043639999999E-2</v>
      </c>
      <c r="M102" s="137">
        <f t="shared" si="17"/>
        <v>0.18725961799999449</v>
      </c>
      <c r="N102" s="134">
        <v>0.73379072605524731</v>
      </c>
      <c r="O102" s="140">
        <f t="shared" si="13"/>
        <v>0</v>
      </c>
      <c r="P102" s="95">
        <f t="shared" si="16"/>
        <v>0</v>
      </c>
      <c r="Q102" s="111"/>
    </row>
    <row r="103" spans="2:17">
      <c r="B103" s="52" t="s">
        <v>854</v>
      </c>
      <c r="C103" s="134">
        <v>0.39800000000000002</v>
      </c>
      <c r="D103" s="124">
        <v>0</v>
      </c>
      <c r="E103" s="124">
        <v>0</v>
      </c>
      <c r="F103" s="134">
        <v>0.31677238000000002</v>
      </c>
      <c r="G103" s="134">
        <v>0.30754599999999999</v>
      </c>
      <c r="H103" s="129">
        <f t="shared" si="14"/>
        <v>8.122762E-2</v>
      </c>
      <c r="J103" s="313">
        <v>2.5341790400000001E-2</v>
      </c>
      <c r="K103" s="129">
        <f t="shared" si="15"/>
        <v>5.5885829599999999E-2</v>
      </c>
      <c r="M103" s="137">
        <f t="shared" si="17"/>
        <v>0.1633543256470735</v>
      </c>
      <c r="N103" s="134">
        <v>0.86106066228163181</v>
      </c>
      <c r="O103" s="140">
        <f t="shared" si="13"/>
        <v>0</v>
      </c>
      <c r="P103" s="95">
        <f t="shared" si="16"/>
        <v>0</v>
      </c>
      <c r="Q103" s="111"/>
    </row>
    <row r="104" spans="2:17">
      <c r="B104" s="52" t="s">
        <v>855</v>
      </c>
      <c r="C104" s="134">
        <v>5.7371999999999999E-2</v>
      </c>
      <c r="D104" s="124">
        <v>0</v>
      </c>
      <c r="E104" s="124">
        <v>0</v>
      </c>
      <c r="F104" s="134">
        <v>2.5189679999999999E-2</v>
      </c>
      <c r="G104" s="134">
        <v>2.4455999999999999E-2</v>
      </c>
      <c r="H104" s="129">
        <f t="shared" si="14"/>
        <v>3.218232E-2</v>
      </c>
      <c r="J104" s="313">
        <v>2.0151743999999999E-3</v>
      </c>
      <c r="K104" s="129">
        <f t="shared" si="15"/>
        <v>3.01671456E-2</v>
      </c>
      <c r="M104" s="137">
        <f t="shared" si="17"/>
        <v>1.108888331341336</v>
      </c>
      <c r="N104" s="134">
        <v>0.10738400869101183</v>
      </c>
      <c r="O104" s="140">
        <f t="shared" si="13"/>
        <v>0</v>
      </c>
      <c r="P104" s="95">
        <f t="shared" si="16"/>
        <v>0</v>
      </c>
      <c r="Q104" s="111"/>
    </row>
    <row r="105" spans="2:17">
      <c r="B105" s="52" t="s">
        <v>856</v>
      </c>
      <c r="C105" s="134">
        <v>1.8684555540500001E-2</v>
      </c>
      <c r="D105" s="124">
        <v>0</v>
      </c>
      <c r="E105" s="124">
        <v>0</v>
      </c>
      <c r="F105" s="134">
        <v>1.2990360000000001E-2</v>
      </c>
      <c r="G105" s="134">
        <v>1.2612E-2</v>
      </c>
      <c r="H105" s="129">
        <f t="shared" si="14"/>
        <v>5.6941955404999998E-3</v>
      </c>
      <c r="J105" s="313">
        <v>1.0392288000000002E-3</v>
      </c>
      <c r="K105" s="129">
        <f t="shared" si="15"/>
        <v>4.6549667404999998E-3</v>
      </c>
      <c r="M105" s="137">
        <f t="shared" si="17"/>
        <v>0.33179637741770446</v>
      </c>
      <c r="N105" s="134">
        <v>6.9600746373803951E-2</v>
      </c>
      <c r="O105" s="140">
        <f t="shared" si="13"/>
        <v>0</v>
      </c>
      <c r="P105" s="95">
        <f t="shared" si="16"/>
        <v>0</v>
      </c>
      <c r="Q105" s="111"/>
    </row>
    <row r="106" spans="2:17">
      <c r="B106" s="52" t="s">
        <v>857</v>
      </c>
      <c r="C106" s="134">
        <v>2.9543999999999997E-2</v>
      </c>
      <c r="D106" s="124">
        <v>0</v>
      </c>
      <c r="E106" s="124">
        <v>0</v>
      </c>
      <c r="F106" s="134">
        <v>1.1897530000000002E-2</v>
      </c>
      <c r="G106" s="134">
        <v>1.1551000000000001E-2</v>
      </c>
      <c r="H106" s="129">
        <f t="shared" si="14"/>
        <v>1.7646469999999997E-2</v>
      </c>
      <c r="J106" s="313">
        <v>9.518024000000001E-4</v>
      </c>
      <c r="K106" s="129">
        <f t="shared" si="15"/>
        <v>1.6694667599999997E-2</v>
      </c>
      <c r="M106" s="137">
        <f t="shared" si="17"/>
        <v>1.2992634232109985</v>
      </c>
      <c r="N106" s="134">
        <v>5.7669189852580419E-2</v>
      </c>
      <c r="O106" s="140">
        <f t="shared" si="13"/>
        <v>0</v>
      </c>
      <c r="P106" s="95">
        <f t="shared" si="16"/>
        <v>0</v>
      </c>
      <c r="Q106" s="111"/>
    </row>
    <row r="107" spans="2:17">
      <c r="B107" s="52" t="s">
        <v>858</v>
      </c>
      <c r="C107" s="134">
        <v>1.160811016370843E-2</v>
      </c>
      <c r="D107" s="124">
        <v>0</v>
      </c>
      <c r="E107" s="124">
        <v>0</v>
      </c>
      <c r="F107" s="134">
        <v>9.6583099999999998E-3</v>
      </c>
      <c r="G107" s="134">
        <v>9.3769999999999999E-3</v>
      </c>
      <c r="H107" s="129">
        <f t="shared" si="14"/>
        <v>1.9498001637084303E-3</v>
      </c>
      <c r="J107" s="313">
        <v>9.6433380758338748E-4</v>
      </c>
      <c r="K107" s="129">
        <f t="shared" si="15"/>
        <v>9.8546635612504281E-4</v>
      </c>
      <c r="M107" s="137">
        <f t="shared" si="17"/>
        <v>9.277034738014367E-2</v>
      </c>
      <c r="N107" s="134">
        <v>3.977185507074512E-2</v>
      </c>
      <c r="O107" s="140">
        <f t="shared" si="13"/>
        <v>0</v>
      </c>
      <c r="P107" s="95">
        <f t="shared" si="16"/>
        <v>0</v>
      </c>
      <c r="Q107" s="111"/>
    </row>
    <row r="108" spans="2:17">
      <c r="B108" s="52" t="s">
        <v>859</v>
      </c>
      <c r="C108" s="134">
        <v>1.4999999999999999E-2</v>
      </c>
      <c r="D108" s="124">
        <v>0</v>
      </c>
      <c r="E108" s="124">
        <v>0</v>
      </c>
      <c r="F108" s="134">
        <v>2.95919E-3</v>
      </c>
      <c r="G108" s="134">
        <v>2.8730000000000001E-3</v>
      </c>
      <c r="H108" s="129">
        <f t="shared" si="14"/>
        <v>1.2040809999999999E-2</v>
      </c>
      <c r="J108" s="313">
        <v>2.367352E-4</v>
      </c>
      <c r="K108" s="129">
        <f t="shared" si="15"/>
        <v>1.18040748E-2</v>
      </c>
      <c r="M108" s="137">
        <f t="shared" si="17"/>
        <v>3.6934765557091258</v>
      </c>
      <c r="N108" s="134">
        <v>1.9937724821179014E-2</v>
      </c>
      <c r="O108" s="140">
        <f t="shared" si="13"/>
        <v>0</v>
      </c>
      <c r="P108" s="95">
        <f t="shared" si="16"/>
        <v>0</v>
      </c>
      <c r="Q108" s="111"/>
    </row>
    <row r="109" spans="2:17">
      <c r="B109" s="52" t="s">
        <v>860</v>
      </c>
      <c r="C109" s="134">
        <v>1.3328897716666663</v>
      </c>
      <c r="D109" s="124">
        <v>0</v>
      </c>
      <c r="E109" s="124">
        <v>0</v>
      </c>
      <c r="F109" s="134">
        <v>1.5124519999999999</v>
      </c>
      <c r="G109" s="134">
        <v>1.4683999999999999</v>
      </c>
      <c r="H109" s="129">
        <f t="shared" si="14"/>
        <v>-0.17956222833333357</v>
      </c>
      <c r="J109" s="313">
        <v>0.12099615999999999</v>
      </c>
      <c r="K109" s="129">
        <f t="shared" si="15"/>
        <v>-0.30055838833333359</v>
      </c>
      <c r="M109" s="137">
        <f t="shared" si="17"/>
        <v>-0.18400240405139862</v>
      </c>
      <c r="N109" s="134">
        <v>2.9287811531592713</v>
      </c>
      <c r="O109" s="140">
        <f t="shared" si="13"/>
        <v>5.4968881936552107E-4</v>
      </c>
      <c r="P109" s="95">
        <f t="shared" si="16"/>
        <v>1.8610750976320385E-3</v>
      </c>
      <c r="Q109" s="111"/>
    </row>
    <row r="110" spans="2:17">
      <c r="B110" s="52" t="s">
        <v>861</v>
      </c>
      <c r="C110" s="134">
        <v>0.52557630512291664</v>
      </c>
      <c r="D110" s="124">
        <v>0</v>
      </c>
      <c r="E110" s="124">
        <v>0</v>
      </c>
      <c r="F110" s="134">
        <v>0.33459859000000003</v>
      </c>
      <c r="G110" s="134">
        <v>0.324853</v>
      </c>
      <c r="H110" s="129">
        <f t="shared" si="14"/>
        <v>0.19097771512291661</v>
      </c>
      <c r="J110" s="313">
        <v>2.6767887200000003E-2</v>
      </c>
      <c r="K110" s="129">
        <f t="shared" si="15"/>
        <v>0.16420982792291661</v>
      </c>
      <c r="M110" s="137">
        <f t="shared" si="17"/>
        <v>0.45441356153253221</v>
      </c>
      <c r="N110" s="134">
        <v>0.50108452253374325</v>
      </c>
      <c r="O110" s="140">
        <f t="shared" si="13"/>
        <v>0</v>
      </c>
      <c r="P110" s="95">
        <f t="shared" si="16"/>
        <v>0</v>
      </c>
      <c r="Q110" s="111"/>
    </row>
    <row r="111" spans="2:17">
      <c r="B111" s="52" t="s">
        <v>862</v>
      </c>
      <c r="C111" s="134">
        <v>0.86213606836458334</v>
      </c>
      <c r="D111" s="124">
        <v>0</v>
      </c>
      <c r="E111" s="124">
        <v>0</v>
      </c>
      <c r="F111" s="134">
        <v>0.34454014999999999</v>
      </c>
      <c r="G111" s="134">
        <v>0.334505</v>
      </c>
      <c r="H111" s="129">
        <f t="shared" si="14"/>
        <v>0.5175959183645833</v>
      </c>
      <c r="J111" s="313">
        <v>2.7563212E-2</v>
      </c>
      <c r="K111" s="129">
        <f t="shared" si="15"/>
        <v>0.49003270636458329</v>
      </c>
      <c r="M111" s="137">
        <f t="shared" si="17"/>
        <v>1.3169263070635284</v>
      </c>
      <c r="N111" s="134">
        <v>1.1609284977514447</v>
      </c>
      <c r="O111" s="140">
        <f t="shared" si="13"/>
        <v>0</v>
      </c>
      <c r="P111" s="95">
        <f t="shared" si="16"/>
        <v>0</v>
      </c>
      <c r="Q111" s="111"/>
    </row>
    <row r="112" spans="2:17">
      <c r="B112" s="52" t="s">
        <v>863</v>
      </c>
      <c r="C112" s="134">
        <v>0.70021370081842105</v>
      </c>
      <c r="D112" s="124">
        <v>0</v>
      </c>
      <c r="E112" s="124">
        <v>0</v>
      </c>
      <c r="F112" s="134">
        <v>0.36517311000000002</v>
      </c>
      <c r="G112" s="134">
        <v>0.35453699999999999</v>
      </c>
      <c r="H112" s="129">
        <f t="shared" si="14"/>
        <v>0.33504059081842102</v>
      </c>
      <c r="J112" s="313">
        <v>2.9213848800000001E-2</v>
      </c>
      <c r="K112" s="129">
        <f t="shared" si="15"/>
        <v>0.30582674201842103</v>
      </c>
      <c r="M112" s="137">
        <f t="shared" si="17"/>
        <v>0.77544841479789062</v>
      </c>
      <c r="N112" s="134">
        <v>1.2237707811055116</v>
      </c>
      <c r="O112" s="140">
        <f t="shared" si="13"/>
        <v>0</v>
      </c>
      <c r="P112" s="95">
        <f t="shared" si="16"/>
        <v>0</v>
      </c>
      <c r="Q112" s="111"/>
    </row>
    <row r="113" spans="2:17">
      <c r="B113" s="52" t="s">
        <v>864</v>
      </c>
      <c r="C113" s="134">
        <v>5.2745200247000001</v>
      </c>
      <c r="D113" s="124">
        <v>0</v>
      </c>
      <c r="E113" s="124">
        <v>0</v>
      </c>
      <c r="F113" s="134">
        <v>3.7668923099999998</v>
      </c>
      <c r="G113" s="134">
        <v>3.6571769999999999</v>
      </c>
      <c r="H113" s="129">
        <f>+C113+D113-E113-F113</f>
        <v>1.5076277147000003</v>
      </c>
      <c r="J113" s="313">
        <v>0.30135138480000001</v>
      </c>
      <c r="K113" s="129">
        <f>+H113-J113</f>
        <v>1.2062763299000003</v>
      </c>
      <c r="M113" s="137">
        <f>+IF(ISERROR(K113/(F113+J113)),0,K113/(F113+J113))</f>
        <v>0.29651034215129596</v>
      </c>
      <c r="N113" s="134">
        <v>9.2612743970507498</v>
      </c>
      <c r="O113" s="140">
        <f t="shared" si="13"/>
        <v>0</v>
      </c>
      <c r="P113" s="95">
        <f>(M113^2*O113)*100</f>
        <v>0</v>
      </c>
      <c r="Q113" s="111"/>
    </row>
    <row r="114" spans="2:17">
      <c r="B114" s="52" t="s">
        <v>865</v>
      </c>
      <c r="C114" s="134">
        <v>2.2753466442999999</v>
      </c>
      <c r="D114" s="124">
        <v>0</v>
      </c>
      <c r="E114" s="124">
        <v>0</v>
      </c>
      <c r="F114" s="134">
        <v>1.4715074399999999</v>
      </c>
      <c r="G114" s="134">
        <v>1.4286479999999999</v>
      </c>
      <c r="H114" s="129">
        <f t="shared" ref="H114:H137" si="18">+C114+D114-E114-F114</f>
        <v>0.8038392043</v>
      </c>
      <c r="J114" s="313">
        <v>0.1177205952</v>
      </c>
      <c r="K114" s="129">
        <f t="shared" ref="K114:K137" si="19">+H114-J114</f>
        <v>0.6861186091</v>
      </c>
      <c r="M114" s="137">
        <f>+IF(ISERROR(K114/(F114+J114)),0,K114/(F114+J114))</f>
        <v>0.43173074845338599</v>
      </c>
      <c r="N114" s="134">
        <v>3.149204011906594</v>
      </c>
      <c r="O114" s="140">
        <f t="shared" si="13"/>
        <v>0</v>
      </c>
      <c r="P114" s="95">
        <f t="shared" ref="P114:P137" si="20">(M114^2*O114)*100</f>
        <v>0</v>
      </c>
      <c r="Q114" s="111"/>
    </row>
    <row r="115" spans="2:17">
      <c r="B115" s="52" t="s">
        <v>866</v>
      </c>
      <c r="C115" s="134">
        <v>2.9850000000000002E-3</v>
      </c>
      <c r="D115" s="124">
        <v>0</v>
      </c>
      <c r="E115" s="124">
        <v>0</v>
      </c>
      <c r="F115" s="134">
        <v>1.6088600000000002E-3</v>
      </c>
      <c r="G115" s="134">
        <v>1.562E-3</v>
      </c>
      <c r="H115" s="129">
        <f t="shared" si="18"/>
        <v>1.3761400000000001E-3</v>
      </c>
      <c r="J115" s="313">
        <v>1.287088E-4</v>
      </c>
      <c r="K115" s="129">
        <f t="shared" si="19"/>
        <v>1.2474312000000001E-3</v>
      </c>
      <c r="M115" s="137">
        <f t="shared" ref="M115:M137" si="21">+IF(ISERROR(K115/(F115+J115)),0,K115/(F115+J115))</f>
        <v>0.71791758691799712</v>
      </c>
      <c r="N115" s="134">
        <v>1.6537442987912317E-2</v>
      </c>
      <c r="O115" s="140">
        <f t="shared" si="13"/>
        <v>0</v>
      </c>
      <c r="P115" s="95">
        <f t="shared" si="20"/>
        <v>0</v>
      </c>
      <c r="Q115" s="111"/>
    </row>
    <row r="116" spans="2:17">
      <c r="B116" s="52" t="s">
        <v>867</v>
      </c>
      <c r="C116" s="134">
        <v>1.1940000000000001E-2</v>
      </c>
      <c r="D116" s="124">
        <v>0</v>
      </c>
      <c r="E116" s="124">
        <v>0</v>
      </c>
      <c r="F116" s="134">
        <v>8.2204300000000008E-3</v>
      </c>
      <c r="G116" s="134">
        <v>7.9810000000000002E-3</v>
      </c>
      <c r="H116" s="129">
        <f t="shared" si="18"/>
        <v>3.7195700000000002E-3</v>
      </c>
      <c r="J116" s="313">
        <v>6.5763440000000007E-4</v>
      </c>
      <c r="K116" s="129">
        <f t="shared" si="19"/>
        <v>3.0619356000000002E-3</v>
      </c>
      <c r="M116" s="137">
        <f t="shared" si="21"/>
        <v>0.34488774377442</v>
      </c>
      <c r="N116" s="134">
        <v>2.8113653079450945E-2</v>
      </c>
      <c r="O116" s="140">
        <f t="shared" si="13"/>
        <v>0</v>
      </c>
      <c r="P116" s="95">
        <f t="shared" si="20"/>
        <v>0</v>
      </c>
      <c r="Q116" s="111"/>
    </row>
    <row r="117" spans="2:17">
      <c r="B117" s="52" t="s">
        <v>868</v>
      </c>
      <c r="C117" s="134">
        <v>0.61292000000000002</v>
      </c>
      <c r="D117" s="124">
        <v>0</v>
      </c>
      <c r="E117" s="124">
        <v>0</v>
      </c>
      <c r="F117" s="134">
        <v>0.50824113999999998</v>
      </c>
      <c r="G117" s="134">
        <v>0.49343799999999999</v>
      </c>
      <c r="H117" s="129">
        <f t="shared" si="18"/>
        <v>0.10467886000000004</v>
      </c>
      <c r="J117" s="313">
        <v>4.3156163910269961E-2</v>
      </c>
      <c r="K117" s="129">
        <f t="shared" si="19"/>
        <v>6.1522696089730079E-2</v>
      </c>
      <c r="M117" s="137">
        <f t="shared" si="21"/>
        <v>0.11157598278670908</v>
      </c>
      <c r="N117" s="134">
        <v>1.0484738854336408</v>
      </c>
      <c r="O117" s="140">
        <f t="shared" si="13"/>
        <v>0</v>
      </c>
      <c r="P117" s="95">
        <f t="shared" si="20"/>
        <v>0</v>
      </c>
      <c r="Q117" s="111"/>
    </row>
    <row r="118" spans="2:17">
      <c r="B118" s="52" t="s">
        <v>869</v>
      </c>
      <c r="C118" s="134">
        <v>2.9850000000000002E-3</v>
      </c>
      <c r="D118" s="124">
        <v>0</v>
      </c>
      <c r="E118" s="124">
        <v>0</v>
      </c>
      <c r="F118" s="134">
        <v>9.9497999999999991E-4</v>
      </c>
      <c r="G118" s="134">
        <v>9.6599999999999995E-4</v>
      </c>
      <c r="H118" s="129">
        <f t="shared" si="18"/>
        <v>1.9900200000000003E-3</v>
      </c>
      <c r="J118" s="313">
        <v>7.9598399999999993E-5</v>
      </c>
      <c r="K118" s="129">
        <f t="shared" si="19"/>
        <v>1.9104216000000002E-3</v>
      </c>
      <c r="M118" s="137">
        <f t="shared" si="21"/>
        <v>1.7778336136293083</v>
      </c>
      <c r="N118" s="134">
        <v>9.9224657927473921E-3</v>
      </c>
      <c r="O118" s="140">
        <f t="shared" si="13"/>
        <v>0</v>
      </c>
      <c r="P118" s="95">
        <f t="shared" si="20"/>
        <v>0</v>
      </c>
      <c r="Q118" s="111"/>
    </row>
    <row r="119" spans="2:17">
      <c r="B119" s="52" t="s">
        <v>870</v>
      </c>
      <c r="C119" s="134">
        <v>0.97</v>
      </c>
      <c r="D119" s="124">
        <v>0</v>
      </c>
      <c r="E119" s="124">
        <v>0</v>
      </c>
      <c r="F119" s="134">
        <v>0.89800138000000007</v>
      </c>
      <c r="G119" s="134">
        <v>0.87184600000000001</v>
      </c>
      <c r="H119" s="129">
        <f t="shared" si="18"/>
        <v>7.1998619999999902E-2</v>
      </c>
      <c r="J119" s="313">
        <v>0.11092030082619447</v>
      </c>
      <c r="K119" s="129">
        <f t="shared" si="19"/>
        <v>-3.8921680826194571E-2</v>
      </c>
      <c r="M119" s="137">
        <f t="shared" si="21"/>
        <v>-3.8577504642701356E-2</v>
      </c>
      <c r="N119" s="134">
        <v>1.7165865821452986</v>
      </c>
      <c r="O119" s="140">
        <f t="shared" si="13"/>
        <v>3.2217786250785484E-4</v>
      </c>
      <c r="P119" s="95">
        <f t="shared" si="20"/>
        <v>4.7947278358414342E-5</v>
      </c>
      <c r="Q119" s="111"/>
    </row>
    <row r="120" spans="2:17">
      <c r="B120" s="52" t="s">
        <v>871</v>
      </c>
      <c r="C120" s="134">
        <v>1.2513000000000001</v>
      </c>
      <c r="D120" s="124">
        <v>0</v>
      </c>
      <c r="E120" s="124">
        <v>0</v>
      </c>
      <c r="F120" s="134">
        <v>0.88898270000000001</v>
      </c>
      <c r="G120" s="134">
        <v>0.86309000000000002</v>
      </c>
      <c r="H120" s="129">
        <f t="shared" si="18"/>
        <v>0.36231730000000006</v>
      </c>
      <c r="J120" s="313">
        <v>7.1118616000000009E-2</v>
      </c>
      <c r="K120" s="129">
        <f t="shared" si="19"/>
        <v>0.29119868400000004</v>
      </c>
      <c r="M120" s="137">
        <f t="shared" si="21"/>
        <v>0.30329995298121226</v>
      </c>
      <c r="N120" s="134">
        <v>1.9699668983574588</v>
      </c>
      <c r="O120" s="140">
        <f t="shared" si="13"/>
        <v>0</v>
      </c>
      <c r="P120" s="95">
        <f t="shared" si="20"/>
        <v>0</v>
      </c>
      <c r="Q120" s="111"/>
    </row>
    <row r="121" spans="2:17">
      <c r="B121" s="52" t="s">
        <v>872</v>
      </c>
      <c r="C121" s="134">
        <v>0.42961902210833336</v>
      </c>
      <c r="D121" s="124">
        <v>0</v>
      </c>
      <c r="E121" s="124">
        <v>0</v>
      </c>
      <c r="F121" s="134">
        <v>0.88353811999999998</v>
      </c>
      <c r="G121" s="134">
        <v>0.85780400000000001</v>
      </c>
      <c r="H121" s="129">
        <f t="shared" si="18"/>
        <v>-0.45391909789166662</v>
      </c>
      <c r="J121" s="313">
        <v>9.1152773527998637E-2</v>
      </c>
      <c r="K121" s="129">
        <f t="shared" si="19"/>
        <v>-0.54507187141966529</v>
      </c>
      <c r="M121" s="137">
        <f t="shared" si="21"/>
        <v>-0.55922536574310133</v>
      </c>
      <c r="N121" s="134">
        <v>1.3858377223870524</v>
      </c>
      <c r="O121" s="140">
        <f t="shared" si="13"/>
        <v>2.6010120306510829E-4</v>
      </c>
      <c r="P121" s="95">
        <f t="shared" si="20"/>
        <v>8.1342232058672637E-3</v>
      </c>
      <c r="Q121" s="111"/>
    </row>
    <row r="122" spans="2:17">
      <c r="B122" s="52" t="s">
        <v>873</v>
      </c>
      <c r="C122" s="134">
        <v>136.22441830535783</v>
      </c>
      <c r="D122" s="124">
        <v>0</v>
      </c>
      <c r="E122" s="124">
        <v>0</v>
      </c>
      <c r="F122" s="134">
        <v>128.61472083000001</v>
      </c>
      <c r="G122" s="134">
        <v>124.868661</v>
      </c>
      <c r="H122" s="129">
        <f t="shared" si="18"/>
        <v>7.6096974753578195</v>
      </c>
      <c r="J122" s="313">
        <v>10.289177666400001</v>
      </c>
      <c r="K122" s="129">
        <f t="shared" si="19"/>
        <v>-2.679480191042181</v>
      </c>
      <c r="M122" s="137">
        <f t="shared" si="21"/>
        <v>-1.9290172702471884E-2</v>
      </c>
      <c r="N122" s="134">
        <v>372.74411310816089</v>
      </c>
      <c r="O122" s="140">
        <f t="shared" si="13"/>
        <v>6.9958546147722636E-2</v>
      </c>
      <c r="P122" s="95">
        <f t="shared" si="20"/>
        <v>2.6032327977787693E-3</v>
      </c>
      <c r="Q122" s="111"/>
    </row>
    <row r="123" spans="2:17">
      <c r="B123" s="52" t="s">
        <v>874</v>
      </c>
      <c r="C123" s="134">
        <v>13.710530922731577</v>
      </c>
      <c r="D123" s="124">
        <v>0</v>
      </c>
      <c r="E123" s="124">
        <v>0</v>
      </c>
      <c r="F123" s="134">
        <v>12.17901973</v>
      </c>
      <c r="G123" s="134">
        <v>11.824291000000001</v>
      </c>
      <c r="H123" s="129">
        <f t="shared" si="18"/>
        <v>1.5315111927315765</v>
      </c>
      <c r="J123" s="313">
        <v>1.0721483409688422</v>
      </c>
      <c r="K123" s="129">
        <f t="shared" si="19"/>
        <v>0.45936285176273439</v>
      </c>
      <c r="M123" s="137">
        <f t="shared" si="21"/>
        <v>3.466583846062022E-2</v>
      </c>
      <c r="N123" s="134">
        <v>34.783706491741079</v>
      </c>
      <c r="O123" s="140">
        <f t="shared" si="13"/>
        <v>0</v>
      </c>
      <c r="P123" s="95">
        <f t="shared" si="20"/>
        <v>0</v>
      </c>
      <c r="Q123" s="111"/>
    </row>
    <row r="124" spans="2:17">
      <c r="B124" s="52" t="s">
        <v>875</v>
      </c>
      <c r="C124" s="134">
        <v>18.317604618116793</v>
      </c>
      <c r="D124" s="124">
        <v>0</v>
      </c>
      <c r="E124" s="124">
        <v>0</v>
      </c>
      <c r="F124" s="134">
        <v>12.00228615</v>
      </c>
      <c r="G124" s="134">
        <v>11.652704999999999</v>
      </c>
      <c r="H124" s="129">
        <f t="shared" si="18"/>
        <v>6.3153184681167929</v>
      </c>
      <c r="J124" s="313">
        <v>0.96018289199999995</v>
      </c>
      <c r="K124" s="129">
        <f t="shared" si="19"/>
        <v>5.3551355761167931</v>
      </c>
      <c r="M124" s="137">
        <f t="shared" si="21"/>
        <v>0.41312619985941662</v>
      </c>
      <c r="N124" s="134">
        <v>33.782784260084384</v>
      </c>
      <c r="O124" s="140">
        <f t="shared" si="13"/>
        <v>0</v>
      </c>
      <c r="P124" s="95">
        <f t="shared" si="20"/>
        <v>0</v>
      </c>
      <c r="Q124" s="111"/>
    </row>
    <row r="125" spans="2:17">
      <c r="B125" s="52" t="s">
        <v>876</v>
      </c>
      <c r="C125" s="134">
        <v>1.94</v>
      </c>
      <c r="D125" s="124">
        <v>0</v>
      </c>
      <c r="E125" s="124">
        <v>0</v>
      </c>
      <c r="F125" s="134">
        <v>1.7842514900000002</v>
      </c>
      <c r="G125" s="134">
        <v>1.732283</v>
      </c>
      <c r="H125" s="129">
        <f t="shared" si="18"/>
        <v>0.15574850999999978</v>
      </c>
      <c r="J125" s="313">
        <v>0.14274011920000002</v>
      </c>
      <c r="K125" s="129">
        <f t="shared" si="19"/>
        <v>1.3008390799999769E-2</v>
      </c>
      <c r="M125" s="137">
        <f t="shared" si="21"/>
        <v>6.7506214027575687E-3</v>
      </c>
      <c r="N125" s="134">
        <v>4.3701324222585125</v>
      </c>
      <c r="O125" s="140">
        <f t="shared" si="13"/>
        <v>0</v>
      </c>
      <c r="P125" s="95">
        <f t="shared" si="20"/>
        <v>0</v>
      </c>
      <c r="Q125" s="111"/>
    </row>
    <row r="126" spans="2:17">
      <c r="B126" s="52" t="s">
        <v>877</v>
      </c>
      <c r="C126" s="134">
        <v>6.9814361162434784</v>
      </c>
      <c r="D126" s="124">
        <v>0</v>
      </c>
      <c r="E126" s="124">
        <v>0</v>
      </c>
      <c r="F126" s="134">
        <v>7.1188470599999993</v>
      </c>
      <c r="G126" s="134">
        <v>6.9115019999999996</v>
      </c>
      <c r="H126" s="129">
        <f t="shared" si="18"/>
        <v>-0.13741094375652096</v>
      </c>
      <c r="J126" s="313">
        <v>0.56950776479999998</v>
      </c>
      <c r="K126" s="129">
        <f t="shared" si="19"/>
        <v>-0.70691870855652095</v>
      </c>
      <c r="M126" s="137">
        <f t="shared" si="21"/>
        <v>-9.1946681008561584E-2</v>
      </c>
      <c r="N126" s="134">
        <v>18.022881350815336</v>
      </c>
      <c r="O126" s="140">
        <f t="shared" si="13"/>
        <v>3.3826277393952469E-3</v>
      </c>
      <c r="P126" s="95">
        <f t="shared" si="20"/>
        <v>2.859738487566038E-3</v>
      </c>
      <c r="Q126" s="111"/>
    </row>
    <row r="127" spans="2:17">
      <c r="B127" s="52" t="s">
        <v>878</v>
      </c>
      <c r="C127" s="134">
        <v>0.44775000000000004</v>
      </c>
      <c r="D127" s="124">
        <v>0</v>
      </c>
      <c r="E127" s="124">
        <v>0</v>
      </c>
      <c r="F127" s="134">
        <v>0.30025221000000002</v>
      </c>
      <c r="G127" s="134">
        <v>0.29150700000000002</v>
      </c>
      <c r="H127" s="129">
        <f t="shared" si="18"/>
        <v>0.14749779000000002</v>
      </c>
      <c r="J127" s="313">
        <v>2.4020176800000001E-2</v>
      </c>
      <c r="K127" s="129">
        <f t="shared" si="19"/>
        <v>0.12347761320000002</v>
      </c>
      <c r="M127" s="137">
        <f t="shared" si="21"/>
        <v>0.38078361965540014</v>
      </c>
      <c r="N127" s="134">
        <v>0.79880289357676082</v>
      </c>
      <c r="O127" s="140">
        <f t="shared" si="13"/>
        <v>0</v>
      </c>
      <c r="P127" s="95">
        <f t="shared" si="20"/>
        <v>0</v>
      </c>
      <c r="Q127" s="111"/>
    </row>
    <row r="128" spans="2:17">
      <c r="B128" s="52" t="s">
        <v>879</v>
      </c>
      <c r="C128" s="134">
        <v>4.3739690722448973E-2</v>
      </c>
      <c r="D128" s="124">
        <v>0</v>
      </c>
      <c r="E128" s="124">
        <v>0</v>
      </c>
      <c r="F128" s="134">
        <v>3.9408830000000006E-2</v>
      </c>
      <c r="G128" s="134">
        <v>3.8261000000000003E-2</v>
      </c>
      <c r="H128" s="129">
        <f t="shared" si="18"/>
        <v>4.3308607224489676E-3</v>
      </c>
      <c r="J128" s="313">
        <v>3.1527064000000005E-3</v>
      </c>
      <c r="K128" s="129">
        <f t="shared" si="19"/>
        <v>1.1781543224489671E-3</v>
      </c>
      <c r="M128" s="137">
        <f t="shared" si="21"/>
        <v>2.7681198145115993E-2</v>
      </c>
      <c r="N128" s="134">
        <v>6.6268401485067602E-2</v>
      </c>
      <c r="O128" s="140">
        <f t="shared" si="13"/>
        <v>0</v>
      </c>
      <c r="P128" s="95">
        <f t="shared" si="20"/>
        <v>0</v>
      </c>
      <c r="Q128" s="111"/>
    </row>
    <row r="129" spans="2:17">
      <c r="B129" s="52" t="s">
        <v>880</v>
      </c>
      <c r="C129" s="134">
        <v>18.375485466586522</v>
      </c>
      <c r="D129" s="124">
        <v>0</v>
      </c>
      <c r="E129" s="124">
        <v>0</v>
      </c>
      <c r="F129" s="134">
        <v>16.577475080000003</v>
      </c>
      <c r="G129" s="134">
        <v>16.094636000000001</v>
      </c>
      <c r="H129" s="129">
        <f t="shared" si="18"/>
        <v>1.7980103865865189</v>
      </c>
      <c r="J129" s="313">
        <v>1.3684585835119736</v>
      </c>
      <c r="K129" s="129">
        <f t="shared" si="19"/>
        <v>0.42955180307454532</v>
      </c>
      <c r="M129" s="137">
        <f t="shared" si="21"/>
        <v>2.3935884926841029E-2</v>
      </c>
      <c r="N129" s="134">
        <v>26.321374004678802</v>
      </c>
      <c r="O129" s="140">
        <f t="shared" si="13"/>
        <v>0</v>
      </c>
      <c r="P129" s="95">
        <f t="shared" si="20"/>
        <v>0</v>
      </c>
      <c r="Q129" s="111"/>
    </row>
    <row r="130" spans="2:17">
      <c r="B130" s="52" t="s">
        <v>881</v>
      </c>
      <c r="C130" s="134">
        <v>32.661726956069579</v>
      </c>
      <c r="D130" s="124">
        <v>0</v>
      </c>
      <c r="E130" s="124">
        <v>0</v>
      </c>
      <c r="F130" s="134">
        <v>32.673982389999999</v>
      </c>
      <c r="G130" s="134">
        <v>31.722313</v>
      </c>
      <c r="H130" s="129">
        <f t="shared" si="18"/>
        <v>-1.2255433930420168E-2</v>
      </c>
      <c r="J130" s="313">
        <v>2.6139185912</v>
      </c>
      <c r="K130" s="129">
        <f t="shared" si="19"/>
        <v>-2.6261740251304202</v>
      </c>
      <c r="M130" s="137">
        <f t="shared" si="21"/>
        <v>-7.4421372541527545E-2</v>
      </c>
      <c r="N130" s="134">
        <v>47.657604510187156</v>
      </c>
      <c r="O130" s="140">
        <f t="shared" si="13"/>
        <v>8.9446261045265235E-3</v>
      </c>
      <c r="P130" s="95">
        <f t="shared" si="20"/>
        <v>4.9540175645386387E-3</v>
      </c>
      <c r="Q130" s="111"/>
    </row>
    <row r="131" spans="2:17">
      <c r="B131" s="52" t="s">
        <v>882</v>
      </c>
      <c r="C131" s="134">
        <v>9.9700000000000011E-2</v>
      </c>
      <c r="D131" s="124">
        <v>0</v>
      </c>
      <c r="E131" s="124">
        <v>0</v>
      </c>
      <c r="F131" s="134">
        <v>2.6240279999999998E-2</v>
      </c>
      <c r="G131" s="134">
        <v>2.5475999999999999E-2</v>
      </c>
      <c r="H131" s="129">
        <f t="shared" si="18"/>
        <v>7.3459720000000006E-2</v>
      </c>
      <c r="J131" s="313">
        <v>2.0992223999999997E-3</v>
      </c>
      <c r="K131" s="129">
        <f t="shared" si="19"/>
        <v>7.1360497600000003E-2</v>
      </c>
      <c r="M131" s="137">
        <f t="shared" si="21"/>
        <v>2.5180575365359981</v>
      </c>
      <c r="N131" s="134">
        <v>7.8437737478601416E-2</v>
      </c>
      <c r="O131" s="140">
        <f t="shared" si="13"/>
        <v>0</v>
      </c>
      <c r="P131" s="95">
        <f t="shared" si="20"/>
        <v>0</v>
      </c>
      <c r="Q131" s="111"/>
    </row>
    <row r="132" spans="2:17">
      <c r="B132" s="52" t="s">
        <v>883</v>
      </c>
      <c r="C132" s="134">
        <v>14.863760614664329</v>
      </c>
      <c r="D132" s="124">
        <v>0</v>
      </c>
      <c r="E132" s="124">
        <v>0</v>
      </c>
      <c r="F132" s="134">
        <v>13.27397874</v>
      </c>
      <c r="G132" s="134">
        <v>12.887358000000001</v>
      </c>
      <c r="H132" s="129">
        <f t="shared" si="18"/>
        <v>1.5897818746643289</v>
      </c>
      <c r="J132" s="313">
        <v>1.0619182992</v>
      </c>
      <c r="K132" s="129">
        <f t="shared" si="19"/>
        <v>0.52786357546432883</v>
      </c>
      <c r="M132" s="137">
        <f t="shared" si="21"/>
        <v>3.6821105370730654E-2</v>
      </c>
      <c r="N132" s="134">
        <v>20.395439210186581</v>
      </c>
      <c r="O132" s="140">
        <f t="shared" si="13"/>
        <v>0</v>
      </c>
      <c r="P132" s="95">
        <f t="shared" si="20"/>
        <v>0</v>
      </c>
      <c r="Q132" s="111"/>
    </row>
    <row r="133" spans="2:17">
      <c r="B133" s="52" t="s">
        <v>884</v>
      </c>
      <c r="C133" s="134">
        <v>18.28534629571099</v>
      </c>
      <c r="D133" s="124">
        <v>0</v>
      </c>
      <c r="E133" s="124">
        <v>0</v>
      </c>
      <c r="F133" s="134">
        <v>15.12817547</v>
      </c>
      <c r="G133" s="134">
        <v>14.687549000000001</v>
      </c>
      <c r="H133" s="129">
        <f t="shared" si="18"/>
        <v>3.1571708257109901</v>
      </c>
      <c r="J133" s="313">
        <v>1.3288477963654017</v>
      </c>
      <c r="K133" s="129">
        <f t="shared" si="19"/>
        <v>1.8283230293455883</v>
      </c>
      <c r="M133" s="137">
        <f t="shared" si="21"/>
        <v>0.11109682472663723</v>
      </c>
      <c r="N133" s="134">
        <v>35.477898433781661</v>
      </c>
      <c r="O133" s="140">
        <f t="shared" si="13"/>
        <v>0</v>
      </c>
      <c r="P133" s="95">
        <f t="shared" si="20"/>
        <v>0</v>
      </c>
      <c r="Q133" s="111"/>
    </row>
    <row r="134" spans="2:17">
      <c r="B134" s="52" t="s">
        <v>885</v>
      </c>
      <c r="C134" s="134">
        <v>0.4</v>
      </c>
      <c r="D134" s="124">
        <v>0</v>
      </c>
      <c r="E134" s="124">
        <v>0</v>
      </c>
      <c r="F134" s="134">
        <v>0.11894440000000001</v>
      </c>
      <c r="G134" s="134">
        <v>0.11548</v>
      </c>
      <c r="H134" s="129">
        <f t="shared" si="18"/>
        <v>0.28105560000000002</v>
      </c>
      <c r="J134" s="313">
        <v>9.515552E-3</v>
      </c>
      <c r="K134" s="129">
        <f t="shared" si="19"/>
        <v>0.27154004800000003</v>
      </c>
      <c r="M134" s="137">
        <f t="shared" si="21"/>
        <v>2.1138109097222766</v>
      </c>
      <c r="N134" s="134">
        <v>0.13580709588720577</v>
      </c>
      <c r="O134" s="140">
        <f t="shared" si="13"/>
        <v>0</v>
      </c>
      <c r="P134" s="95">
        <f t="shared" si="20"/>
        <v>0</v>
      </c>
      <c r="Q134" s="111"/>
    </row>
    <row r="135" spans="2:17">
      <c r="B135" s="52" t="s">
        <v>886</v>
      </c>
      <c r="C135" s="134">
        <v>0.39944000000000002</v>
      </c>
      <c r="D135" s="124">
        <v>0</v>
      </c>
      <c r="E135" s="124">
        <v>0</v>
      </c>
      <c r="F135" s="134">
        <v>0.27012779999999997</v>
      </c>
      <c r="G135" s="134">
        <v>0.26225999999999999</v>
      </c>
      <c r="H135" s="129">
        <f t="shared" si="18"/>
        <v>0.12931220000000004</v>
      </c>
      <c r="J135" s="313">
        <v>2.1610223999999997E-2</v>
      </c>
      <c r="K135" s="129">
        <f t="shared" si="19"/>
        <v>0.10770197600000005</v>
      </c>
      <c r="M135" s="137">
        <f t="shared" si="21"/>
        <v>0.36917359802231353</v>
      </c>
      <c r="N135" s="134">
        <v>0.91433341239275079</v>
      </c>
      <c r="O135" s="140">
        <f t="shared" si="13"/>
        <v>0</v>
      </c>
      <c r="P135" s="95">
        <f t="shared" si="20"/>
        <v>0</v>
      </c>
      <c r="Q135" s="111"/>
    </row>
    <row r="136" spans="2:17">
      <c r="B136" s="52" t="s">
        <v>887</v>
      </c>
      <c r="C136" s="134">
        <v>0.33616139816319718</v>
      </c>
      <c r="D136" s="124">
        <v>0</v>
      </c>
      <c r="E136" s="124">
        <v>0</v>
      </c>
      <c r="F136" s="134">
        <v>0.14949523000000001</v>
      </c>
      <c r="G136" s="134">
        <v>0.14514099999999999</v>
      </c>
      <c r="H136" s="129">
        <f t="shared" si="18"/>
        <v>0.18666616816319717</v>
      </c>
      <c r="J136" s="313">
        <v>1.19596184E-2</v>
      </c>
      <c r="K136" s="129">
        <f t="shared" si="19"/>
        <v>0.17470654976319716</v>
      </c>
      <c r="M136" s="137">
        <f t="shared" si="21"/>
        <v>1.0820768251589845</v>
      </c>
      <c r="N136" s="134">
        <v>0.34163972559125205</v>
      </c>
      <c r="O136" s="140">
        <f t="shared" si="13"/>
        <v>0</v>
      </c>
      <c r="P136" s="95">
        <f t="shared" si="20"/>
        <v>0</v>
      </c>
      <c r="Q136" s="111"/>
    </row>
    <row r="137" spans="2:17">
      <c r="B137" s="52" t="s">
        <v>888</v>
      </c>
      <c r="C137" s="134">
        <v>0.11955825839366196</v>
      </c>
      <c r="D137" s="124">
        <v>0</v>
      </c>
      <c r="E137" s="124">
        <v>0</v>
      </c>
      <c r="F137" s="134">
        <v>6.1657860000000002E-2</v>
      </c>
      <c r="G137" s="134">
        <v>5.9861999999999999E-2</v>
      </c>
      <c r="H137" s="129">
        <f t="shared" si="18"/>
        <v>5.7900398393661963E-2</v>
      </c>
      <c r="J137" s="313">
        <v>4.9326287999999999E-3</v>
      </c>
      <c r="K137" s="129">
        <f t="shared" si="19"/>
        <v>5.2967769593661965E-2</v>
      </c>
      <c r="M137" s="137">
        <f t="shared" si="21"/>
        <v>0.79542545111430329</v>
      </c>
      <c r="N137" s="134">
        <v>0.22493050256318459</v>
      </c>
      <c r="O137" s="140">
        <f t="shared" si="13"/>
        <v>0</v>
      </c>
      <c r="P137" s="95">
        <f t="shared" si="20"/>
        <v>0</v>
      </c>
      <c r="Q137" s="111"/>
    </row>
    <row r="138" spans="2:17">
      <c r="B138" s="52" t="s">
        <v>889</v>
      </c>
      <c r="C138" s="134">
        <v>9.9180000000000004E-2</v>
      </c>
      <c r="D138" s="124">
        <v>0</v>
      </c>
      <c r="E138" s="124">
        <v>0</v>
      </c>
      <c r="F138" s="134">
        <v>5.838658E-2</v>
      </c>
      <c r="G138" s="134">
        <v>5.6686E-2</v>
      </c>
      <c r="H138" s="129">
        <f>+C138+D138-E138-F138</f>
        <v>4.0793420000000004E-2</v>
      </c>
      <c r="J138" s="313">
        <v>4.6709263999999999E-3</v>
      </c>
      <c r="K138" s="129">
        <f>+H138-J138</f>
        <v>3.6122493600000007E-2</v>
      </c>
      <c r="M138" s="137">
        <f>+IF(ISERROR(K138/(F138+J138)),0,K138/(F138+J138))</f>
        <v>0.57285001679038805</v>
      </c>
      <c r="N138" s="134">
        <v>5.9415604450652533E-2</v>
      </c>
      <c r="O138" s="140">
        <f t="shared" si="13"/>
        <v>0</v>
      </c>
      <c r="P138" s="95">
        <f>(M138^2*O138)*100</f>
        <v>0</v>
      </c>
      <c r="Q138" s="111"/>
    </row>
    <row r="139" spans="2:17">
      <c r="B139" s="52" t="s">
        <v>890</v>
      </c>
      <c r="C139" s="134">
        <v>9.919E-2</v>
      </c>
      <c r="D139" s="124">
        <v>0</v>
      </c>
      <c r="E139" s="124">
        <v>0</v>
      </c>
      <c r="F139" s="134">
        <v>0.11546300000000001</v>
      </c>
      <c r="G139" s="134">
        <v>0.11210000000000001</v>
      </c>
      <c r="H139" s="129">
        <f t="shared" ref="H139:H162" si="22">+C139+D139-E139-F139</f>
        <v>-1.627300000000001E-2</v>
      </c>
      <c r="J139" s="313">
        <v>9.2370400000000002E-3</v>
      </c>
      <c r="K139" s="129">
        <f t="shared" ref="K139:K162" si="23">+H139-J139</f>
        <v>-2.5510040000000012E-2</v>
      </c>
      <c r="M139" s="137">
        <f>+IF(ISERROR(K139/(F139+J139)),0,K139/(F139+J139))</f>
        <v>-0.20457122547835596</v>
      </c>
      <c r="N139" s="134">
        <v>0.21007660145052146</v>
      </c>
      <c r="O139" s="140">
        <f t="shared" si="13"/>
        <v>3.9428264861337855E-5</v>
      </c>
      <c r="P139" s="95">
        <f t="shared" ref="P139:P162" si="24">(M139^2*O139)*100</f>
        <v>1.6500486870730906E-4</v>
      </c>
      <c r="Q139" s="111"/>
    </row>
    <row r="140" spans="2:17">
      <c r="B140" s="52" t="s">
        <v>891</v>
      </c>
      <c r="C140" s="134">
        <v>9.938000000000001E-2</v>
      </c>
      <c r="D140" s="124">
        <v>0</v>
      </c>
      <c r="E140" s="124">
        <v>0</v>
      </c>
      <c r="F140" s="134">
        <v>6.4623230000000004E-2</v>
      </c>
      <c r="G140" s="134">
        <v>6.2741000000000005E-2</v>
      </c>
      <c r="H140" s="129">
        <f t="shared" si="22"/>
        <v>3.4756770000000006E-2</v>
      </c>
      <c r="J140" s="313">
        <v>5.1698584000000004E-3</v>
      </c>
      <c r="K140" s="129">
        <f t="shared" si="23"/>
        <v>2.9586911600000005E-2</v>
      </c>
      <c r="M140" s="137">
        <f t="shared" ref="M140:M162" si="25">+IF(ISERROR(K140/(F140+J140)),0,K140/(F140+J140))</f>
        <v>0.42392323191704467</v>
      </c>
      <c r="N140" s="134">
        <v>0.12095319477454264</v>
      </c>
      <c r="O140" s="140">
        <f t="shared" si="13"/>
        <v>0</v>
      </c>
      <c r="P140" s="95">
        <f t="shared" si="24"/>
        <v>0</v>
      </c>
      <c r="Q140" s="111"/>
    </row>
    <row r="141" spans="2:17">
      <c r="B141" s="52" t="s">
        <v>892</v>
      </c>
      <c r="C141" s="134">
        <v>0.19878000000000001</v>
      </c>
      <c r="D141" s="124">
        <v>0</v>
      </c>
      <c r="E141" s="124">
        <v>0</v>
      </c>
      <c r="F141" s="134">
        <v>7.4776969999999998E-2</v>
      </c>
      <c r="G141" s="134">
        <v>7.2598999999999997E-2</v>
      </c>
      <c r="H141" s="129">
        <f t="shared" si="22"/>
        <v>0.12400303000000001</v>
      </c>
      <c r="J141" s="313">
        <v>5.9821576000000003E-3</v>
      </c>
      <c r="K141" s="129">
        <f t="shared" si="23"/>
        <v>0.11802087240000002</v>
      </c>
      <c r="M141" s="137">
        <f t="shared" si="25"/>
        <v>1.4613936022756149</v>
      </c>
      <c r="N141" s="134">
        <v>0.13792908176044338</v>
      </c>
      <c r="O141" s="140">
        <f t="shared" si="13"/>
        <v>0</v>
      </c>
      <c r="P141" s="95">
        <f t="shared" si="24"/>
        <v>0</v>
      </c>
      <c r="Q141" s="111"/>
    </row>
    <row r="142" spans="2:17">
      <c r="B142" s="52" t="s">
        <v>893</v>
      </c>
      <c r="C142" s="134">
        <v>8.1834013747734691</v>
      </c>
      <c r="D142" s="124">
        <v>0</v>
      </c>
      <c r="E142" s="124">
        <v>0</v>
      </c>
      <c r="F142" s="134">
        <v>5.45309913</v>
      </c>
      <c r="G142" s="134">
        <v>5.2942710000000002</v>
      </c>
      <c r="H142" s="129">
        <f t="shared" si="22"/>
        <v>2.7303022447734691</v>
      </c>
      <c r="J142" s="313">
        <v>0.43624793039999998</v>
      </c>
      <c r="K142" s="129">
        <f t="shared" si="23"/>
        <v>2.2940543143734691</v>
      </c>
      <c r="M142" s="137">
        <f t="shared" si="25"/>
        <v>0.38952608682186551</v>
      </c>
      <c r="N142" s="134">
        <v>5.3662687581788617</v>
      </c>
      <c r="O142" s="140">
        <f t="shared" ref="O142:O205" si="26">IF(K142&lt;0,N142/$N$263,0)</f>
        <v>0</v>
      </c>
      <c r="P142" s="95">
        <f t="shared" si="24"/>
        <v>0</v>
      </c>
      <c r="Q142" s="111"/>
    </row>
    <row r="143" spans="2:17">
      <c r="B143" s="52" t="s">
        <v>894</v>
      </c>
      <c r="C143" s="134">
        <v>0.14924999999999999</v>
      </c>
      <c r="D143" s="124">
        <v>0</v>
      </c>
      <c r="E143" s="124">
        <v>0</v>
      </c>
      <c r="F143" s="134">
        <v>0.10994323</v>
      </c>
      <c r="G143" s="134">
        <v>0.106741</v>
      </c>
      <c r="H143" s="129">
        <f t="shared" si="22"/>
        <v>3.9306769999999991E-2</v>
      </c>
      <c r="J143" s="313">
        <v>8.7954584000000009E-3</v>
      </c>
      <c r="K143" s="129">
        <f t="shared" si="23"/>
        <v>3.051131159999999E-2</v>
      </c>
      <c r="M143" s="137">
        <f t="shared" si="25"/>
        <v>0.25696183789074084</v>
      </c>
      <c r="N143" s="134">
        <v>0.22404519721737251</v>
      </c>
      <c r="O143" s="140">
        <f t="shared" si="26"/>
        <v>0</v>
      </c>
      <c r="P143" s="95">
        <f t="shared" si="24"/>
        <v>0</v>
      </c>
      <c r="Q143" s="111"/>
    </row>
    <row r="144" spans="2:17">
      <c r="B144" s="52" t="s">
        <v>895</v>
      </c>
      <c r="C144" s="134">
        <v>2.8523295246869567</v>
      </c>
      <c r="D144" s="124">
        <v>0</v>
      </c>
      <c r="E144" s="124">
        <v>0</v>
      </c>
      <c r="F144" s="134">
        <v>2.5864546300000004</v>
      </c>
      <c r="G144" s="134">
        <v>2.5111210000000002</v>
      </c>
      <c r="H144" s="129">
        <f t="shared" si="22"/>
        <v>0.26587489468695624</v>
      </c>
      <c r="J144" s="313">
        <v>0.21565620500913754</v>
      </c>
      <c r="K144" s="129">
        <f t="shared" si="23"/>
        <v>5.0218689677818701E-2</v>
      </c>
      <c r="M144" s="137">
        <f t="shared" si="25"/>
        <v>1.7921735660986062E-2</v>
      </c>
      <c r="N144" s="134">
        <v>5.8449320446967468</v>
      </c>
      <c r="O144" s="140">
        <f t="shared" si="26"/>
        <v>0</v>
      </c>
      <c r="P144" s="95">
        <f t="shared" si="24"/>
        <v>0</v>
      </c>
      <c r="Q144" s="111"/>
    </row>
    <row r="145" spans="2:17">
      <c r="B145" s="52" t="s">
        <v>896</v>
      </c>
      <c r="C145" s="134">
        <v>6.2685000000000005E-2</v>
      </c>
      <c r="D145" s="124">
        <v>0</v>
      </c>
      <c r="E145" s="124">
        <v>0</v>
      </c>
      <c r="F145" s="134">
        <v>3.2352300000000001E-2</v>
      </c>
      <c r="G145" s="134">
        <v>3.141E-2</v>
      </c>
      <c r="H145" s="129">
        <f t="shared" si="22"/>
        <v>3.0332700000000004E-2</v>
      </c>
      <c r="J145" s="313">
        <v>2.5881839999999999E-3</v>
      </c>
      <c r="K145" s="129">
        <f t="shared" si="23"/>
        <v>2.7744516000000004E-2</v>
      </c>
      <c r="M145" s="137">
        <f t="shared" si="25"/>
        <v>0.79405070633824082</v>
      </c>
      <c r="N145" s="134">
        <v>0.10815975038080052</v>
      </c>
      <c r="O145" s="140">
        <f t="shared" si="26"/>
        <v>0</v>
      </c>
      <c r="P145" s="95">
        <f t="shared" si="24"/>
        <v>0</v>
      </c>
      <c r="Q145" s="111"/>
    </row>
    <row r="146" spans="2:17">
      <c r="B146" s="52" t="s">
        <v>897</v>
      </c>
      <c r="C146" s="134">
        <v>0.14924999999999999</v>
      </c>
      <c r="D146" s="124">
        <v>0</v>
      </c>
      <c r="E146" s="124">
        <v>0</v>
      </c>
      <c r="F146" s="134">
        <v>0.11903915999999999</v>
      </c>
      <c r="G146" s="134">
        <v>0.11557199999999999</v>
      </c>
      <c r="H146" s="129">
        <f t="shared" si="22"/>
        <v>3.0210840000000003E-2</v>
      </c>
      <c r="J146" s="313">
        <v>9.5231327999999987E-3</v>
      </c>
      <c r="K146" s="129">
        <f t="shared" si="23"/>
        <v>2.0687707200000002E-2</v>
      </c>
      <c r="M146" s="137">
        <f t="shared" si="25"/>
        <v>0.16091582336807861</v>
      </c>
      <c r="N146" s="134">
        <v>0.21477436147044679</v>
      </c>
      <c r="O146" s="140">
        <f t="shared" si="26"/>
        <v>0</v>
      </c>
      <c r="P146" s="95">
        <f t="shared" si="24"/>
        <v>0</v>
      </c>
      <c r="Q146" s="111"/>
    </row>
    <row r="147" spans="2:17">
      <c r="B147" s="52" t="s">
        <v>898</v>
      </c>
      <c r="C147" s="134">
        <v>0.54725000000000001</v>
      </c>
      <c r="D147" s="124">
        <v>0</v>
      </c>
      <c r="E147" s="124">
        <v>0</v>
      </c>
      <c r="F147" s="134">
        <v>0.40426779000000002</v>
      </c>
      <c r="G147" s="134">
        <v>0.39249299999999998</v>
      </c>
      <c r="H147" s="129">
        <f t="shared" si="22"/>
        <v>0.14298221</v>
      </c>
      <c r="J147" s="313">
        <v>3.2341423200000004E-2</v>
      </c>
      <c r="K147" s="129">
        <f t="shared" si="23"/>
        <v>0.1106407868</v>
      </c>
      <c r="M147" s="137">
        <f t="shared" si="25"/>
        <v>0.25340918939637253</v>
      </c>
      <c r="N147" s="134">
        <v>0.57788209489170561</v>
      </c>
      <c r="O147" s="140">
        <f t="shared" si="26"/>
        <v>0</v>
      </c>
      <c r="P147" s="95">
        <f t="shared" si="24"/>
        <v>0</v>
      </c>
      <c r="Q147" s="111"/>
    </row>
    <row r="148" spans="2:17">
      <c r="B148" s="52" t="s">
        <v>899</v>
      </c>
      <c r="C148" s="134">
        <v>2.8701485530191921</v>
      </c>
      <c r="D148" s="124">
        <v>0</v>
      </c>
      <c r="E148" s="124">
        <v>0</v>
      </c>
      <c r="F148" s="134">
        <v>3.0661256300000002</v>
      </c>
      <c r="G148" s="134">
        <v>2.9768210000000002</v>
      </c>
      <c r="H148" s="129">
        <f t="shared" si="22"/>
        <v>-0.19597707698080802</v>
      </c>
      <c r="J148" s="313">
        <v>0.25297657979304133</v>
      </c>
      <c r="K148" s="129">
        <f t="shared" si="23"/>
        <v>-0.44895365677384935</v>
      </c>
      <c r="M148" s="137">
        <f t="shared" si="25"/>
        <v>-0.13526358285960807</v>
      </c>
      <c r="N148" s="134">
        <v>5.9302329851085593</v>
      </c>
      <c r="O148" s="140">
        <f t="shared" si="26"/>
        <v>1.1130168481965515E-3</v>
      </c>
      <c r="P148" s="95">
        <f t="shared" si="24"/>
        <v>2.036401987043867E-3</v>
      </c>
      <c r="Q148" s="111"/>
    </row>
    <row r="149" spans="2:17">
      <c r="B149" s="52" t="s">
        <v>900</v>
      </c>
      <c r="C149" s="134">
        <v>0.42785000000000001</v>
      </c>
      <c r="D149" s="124">
        <v>0</v>
      </c>
      <c r="E149" s="124">
        <v>0</v>
      </c>
      <c r="F149" s="134">
        <v>0.19614804999999999</v>
      </c>
      <c r="G149" s="134">
        <v>0.19043499999999999</v>
      </c>
      <c r="H149" s="129">
        <f t="shared" si="22"/>
        <v>0.23170195000000002</v>
      </c>
      <c r="J149" s="313">
        <v>1.5691844E-2</v>
      </c>
      <c r="K149" s="129">
        <f t="shared" si="23"/>
        <v>0.21601010600000001</v>
      </c>
      <c r="M149" s="137">
        <f t="shared" si="25"/>
        <v>1.0196856782792763</v>
      </c>
      <c r="N149" s="134">
        <v>0.48053831954898518</v>
      </c>
      <c r="O149" s="140">
        <f t="shared" si="26"/>
        <v>0</v>
      </c>
      <c r="P149" s="95">
        <f t="shared" si="24"/>
        <v>0</v>
      </c>
      <c r="Q149" s="111"/>
    </row>
    <row r="150" spans="2:17">
      <c r="B150" s="52" t="s">
        <v>901</v>
      </c>
      <c r="C150" s="134">
        <v>8.159000000000001E-2</v>
      </c>
      <c r="D150" s="124">
        <v>0</v>
      </c>
      <c r="E150" s="124">
        <v>0</v>
      </c>
      <c r="F150" s="134">
        <v>1.4378800000000001E-2</v>
      </c>
      <c r="G150" s="134">
        <v>1.396E-2</v>
      </c>
      <c r="H150" s="129">
        <f t="shared" si="22"/>
        <v>6.7211200000000013E-2</v>
      </c>
      <c r="J150" s="313">
        <v>1.150304E-3</v>
      </c>
      <c r="K150" s="129">
        <f t="shared" si="23"/>
        <v>6.6060896000000008E-2</v>
      </c>
      <c r="M150" s="137">
        <f t="shared" si="25"/>
        <v>4.254005639990563</v>
      </c>
      <c r="N150" s="134">
        <v>9.2708357469257596E-2</v>
      </c>
      <c r="O150" s="140">
        <f t="shared" si="26"/>
        <v>0</v>
      </c>
      <c r="P150" s="95">
        <f t="shared" si="24"/>
        <v>0</v>
      </c>
      <c r="Q150" s="111"/>
    </row>
    <row r="151" spans="2:17">
      <c r="B151" s="52" t="s">
        <v>902</v>
      </c>
      <c r="C151" s="134">
        <v>2.8384763000000005E-3</v>
      </c>
      <c r="D151" s="124">
        <v>0</v>
      </c>
      <c r="E151" s="124">
        <v>0</v>
      </c>
      <c r="F151" s="134">
        <v>6.2387099999999997E-3</v>
      </c>
      <c r="G151" s="134">
        <v>6.0569999999999999E-3</v>
      </c>
      <c r="H151" s="129">
        <f t="shared" si="22"/>
        <v>-3.4002336999999993E-3</v>
      </c>
      <c r="J151" s="313">
        <v>4.9909680000000004E-4</v>
      </c>
      <c r="K151" s="129">
        <f t="shared" si="23"/>
        <v>-3.8993304999999992E-3</v>
      </c>
      <c r="M151" s="137">
        <f t="shared" si="25"/>
        <v>-0.57872399962551602</v>
      </c>
      <c r="N151" s="134">
        <v>2.0086810785005814E-2</v>
      </c>
      <c r="O151" s="140">
        <f t="shared" si="26"/>
        <v>3.7699967077833792E-6</v>
      </c>
      <c r="P151" s="95">
        <f t="shared" si="24"/>
        <v>1.2626528307554068E-4</v>
      </c>
      <c r="Q151" s="111"/>
    </row>
    <row r="152" spans="2:17">
      <c r="B152" s="52" t="s">
        <v>903</v>
      </c>
      <c r="C152" s="134">
        <v>0.20596499999999998</v>
      </c>
      <c r="D152" s="124">
        <v>0</v>
      </c>
      <c r="E152" s="124">
        <v>0</v>
      </c>
      <c r="F152" s="134">
        <v>0.12092406000000001</v>
      </c>
      <c r="G152" s="134">
        <v>0.11740200000000001</v>
      </c>
      <c r="H152" s="129">
        <f t="shared" si="22"/>
        <v>8.5040939999999968E-2</v>
      </c>
      <c r="J152" s="313">
        <v>9.6739248000000007E-3</v>
      </c>
      <c r="K152" s="129">
        <f t="shared" si="23"/>
        <v>7.536701519999997E-2</v>
      </c>
      <c r="M152" s="137">
        <f t="shared" si="25"/>
        <v>0.57709171634936252</v>
      </c>
      <c r="N152" s="134">
        <v>0.16069448628004651</v>
      </c>
      <c r="O152" s="140">
        <f t="shared" si="26"/>
        <v>0</v>
      </c>
      <c r="P152" s="95">
        <f t="shared" si="24"/>
        <v>0</v>
      </c>
      <c r="Q152" s="111"/>
    </row>
    <row r="153" spans="2:17">
      <c r="B153" s="52" t="s">
        <v>904</v>
      </c>
      <c r="C153" s="134">
        <v>7.9600000000000004E-2</v>
      </c>
      <c r="D153" s="124">
        <v>0</v>
      </c>
      <c r="E153" s="124">
        <v>0</v>
      </c>
      <c r="F153" s="134">
        <v>4.7820839999999996E-2</v>
      </c>
      <c r="G153" s="134">
        <v>4.6427999999999997E-2</v>
      </c>
      <c r="H153" s="129">
        <f t="shared" si="22"/>
        <v>3.1779160000000008E-2</v>
      </c>
      <c r="J153" s="313">
        <v>6.2012951907462954E-3</v>
      </c>
      <c r="K153" s="129">
        <f t="shared" si="23"/>
        <v>2.5577864809253711E-2</v>
      </c>
      <c r="M153" s="137">
        <f t="shared" si="25"/>
        <v>0.4734700825678409</v>
      </c>
      <c r="N153" s="134">
        <v>0.14060767549504066</v>
      </c>
      <c r="O153" s="140">
        <f t="shared" si="26"/>
        <v>0</v>
      </c>
      <c r="P153" s="95">
        <f t="shared" si="24"/>
        <v>0</v>
      </c>
      <c r="Q153" s="111"/>
    </row>
    <row r="154" spans="2:17">
      <c r="B154" s="52" t="s">
        <v>905</v>
      </c>
      <c r="C154" s="134">
        <v>0.46764999999999995</v>
      </c>
      <c r="D154" s="124">
        <v>0</v>
      </c>
      <c r="E154" s="124">
        <v>0</v>
      </c>
      <c r="F154" s="134">
        <v>0.28589503999999999</v>
      </c>
      <c r="G154" s="134">
        <v>0.27756799999999998</v>
      </c>
      <c r="H154" s="129">
        <f t="shared" si="22"/>
        <v>0.18175495999999997</v>
      </c>
      <c r="J154" s="313">
        <v>2.28716032E-2</v>
      </c>
      <c r="K154" s="129">
        <f t="shared" si="23"/>
        <v>0.15888335679999996</v>
      </c>
      <c r="M154" s="137">
        <f t="shared" si="25"/>
        <v>0.51457422716833157</v>
      </c>
      <c r="N154" s="134">
        <v>0.40019107640896195</v>
      </c>
      <c r="O154" s="140">
        <f t="shared" si="26"/>
        <v>0</v>
      </c>
      <c r="P154" s="95">
        <f t="shared" si="24"/>
        <v>0</v>
      </c>
      <c r="Q154" s="111"/>
    </row>
    <row r="155" spans="2:17">
      <c r="B155" s="52" t="s">
        <v>906</v>
      </c>
      <c r="C155" s="134">
        <v>0.14924999999999999</v>
      </c>
      <c r="D155" s="124">
        <v>0</v>
      </c>
      <c r="E155" s="124">
        <v>0</v>
      </c>
      <c r="F155" s="134">
        <v>6.2106939999999999E-2</v>
      </c>
      <c r="G155" s="134">
        <v>6.0297999999999997E-2</v>
      </c>
      <c r="H155" s="129">
        <f t="shared" si="22"/>
        <v>8.7143059999999994E-2</v>
      </c>
      <c r="J155" s="313">
        <v>4.9685552000000004E-3</v>
      </c>
      <c r="K155" s="129">
        <f t="shared" si="23"/>
        <v>8.2174504799999992E-2</v>
      </c>
      <c r="M155" s="137">
        <f t="shared" si="25"/>
        <v>1.225104705600444</v>
      </c>
      <c r="N155" s="134">
        <v>0.18078129706505228</v>
      </c>
      <c r="O155" s="140">
        <f t="shared" si="26"/>
        <v>0</v>
      </c>
      <c r="P155" s="95">
        <f t="shared" si="24"/>
        <v>0</v>
      </c>
      <c r="Q155" s="111"/>
    </row>
    <row r="156" spans="2:17">
      <c r="B156" s="52" t="s">
        <v>907</v>
      </c>
      <c r="C156" s="134">
        <v>0.13930000000000001</v>
      </c>
      <c r="D156" s="124">
        <v>0</v>
      </c>
      <c r="E156" s="124">
        <v>0</v>
      </c>
      <c r="F156" s="134">
        <v>0.12984489000000002</v>
      </c>
      <c r="G156" s="134">
        <v>0.12606300000000001</v>
      </c>
      <c r="H156" s="129">
        <f t="shared" si="22"/>
        <v>9.4551099999999888E-3</v>
      </c>
      <c r="J156" s="313">
        <v>1.0387591200000003E-2</v>
      </c>
      <c r="K156" s="129">
        <f t="shared" si="23"/>
        <v>-9.3248120000001371E-4</v>
      </c>
      <c r="M156" s="137">
        <f t="shared" si="25"/>
        <v>-6.6495379103369504E-3</v>
      </c>
      <c r="N156" s="134">
        <v>0.14369795407734925</v>
      </c>
      <c r="O156" s="140">
        <f t="shared" si="26"/>
        <v>2.6969976447988786E-5</v>
      </c>
      <c r="P156" s="95">
        <f t="shared" si="24"/>
        <v>1.1925140373505188E-7</v>
      </c>
      <c r="Q156" s="111"/>
    </row>
    <row r="157" spans="2:17">
      <c r="B157" s="52" t="s">
        <v>908</v>
      </c>
      <c r="C157" s="134">
        <v>0.89536399258478272</v>
      </c>
      <c r="D157" s="124">
        <v>0</v>
      </c>
      <c r="E157" s="124">
        <v>0</v>
      </c>
      <c r="F157" s="134">
        <v>0.87337717000000004</v>
      </c>
      <c r="G157" s="134">
        <v>0.847939</v>
      </c>
      <c r="H157" s="129">
        <f t="shared" si="22"/>
        <v>2.1986822584782684E-2</v>
      </c>
      <c r="J157" s="313">
        <v>8.240443630306224E-2</v>
      </c>
      <c r="K157" s="129">
        <f t="shared" si="23"/>
        <v>-6.0417613718279556E-2</v>
      </c>
      <c r="M157" s="137">
        <f t="shared" si="25"/>
        <v>-6.321278137164961E-2</v>
      </c>
      <c r="N157" s="134">
        <v>0.99506970350336499</v>
      </c>
      <c r="O157" s="140">
        <f t="shared" si="26"/>
        <v>1.8675983690865356E-4</v>
      </c>
      <c r="P157" s="95">
        <f t="shared" si="24"/>
        <v>7.4626536420998617E-5</v>
      </c>
      <c r="Q157" s="111"/>
    </row>
    <row r="158" spans="2:17">
      <c r="B158" s="52" t="s">
        <v>909</v>
      </c>
      <c r="C158" s="134">
        <v>0</v>
      </c>
      <c r="D158" s="124">
        <v>0</v>
      </c>
      <c r="E158" s="124">
        <v>0</v>
      </c>
      <c r="F158" s="134">
        <v>4.1663500000000001E-3</v>
      </c>
      <c r="G158" s="134">
        <v>4.045E-3</v>
      </c>
      <c r="H158" s="129">
        <f t="shared" si="22"/>
        <v>-4.1663500000000001E-3</v>
      </c>
      <c r="J158" s="313">
        <v>3.3330799999999999E-4</v>
      </c>
      <c r="K158" s="129">
        <f t="shared" si="23"/>
        <v>-4.4996580000000001E-3</v>
      </c>
      <c r="M158" s="137">
        <f t="shared" si="25"/>
        <v>-1</v>
      </c>
      <c r="N158" s="134">
        <v>1.6996532202697225E-2</v>
      </c>
      <c r="O158" s="140">
        <f t="shared" si="26"/>
        <v>3.1899972142782433E-6</v>
      </c>
      <c r="P158" s="95">
        <f t="shared" si="24"/>
        <v>3.1899972142782431E-4</v>
      </c>
      <c r="Q158" s="111"/>
    </row>
    <row r="159" spans="2:17">
      <c r="B159" s="52" t="s">
        <v>910</v>
      </c>
      <c r="C159" s="134">
        <v>0.5272537760725351</v>
      </c>
      <c r="D159" s="124">
        <v>0</v>
      </c>
      <c r="E159" s="124">
        <v>0</v>
      </c>
      <c r="F159" s="134">
        <v>0.61908562</v>
      </c>
      <c r="G159" s="134">
        <v>0.60105399999999998</v>
      </c>
      <c r="H159" s="129">
        <f t="shared" si="22"/>
        <v>-9.1831843927464907E-2</v>
      </c>
      <c r="J159" s="313">
        <v>6.953237061314807E-2</v>
      </c>
      <c r="K159" s="129">
        <f t="shared" si="23"/>
        <v>-0.16136421454061298</v>
      </c>
      <c r="M159" s="137">
        <f t="shared" si="25"/>
        <v>-0.23433052394831227</v>
      </c>
      <c r="N159" s="134">
        <v>1.0213370714529879</v>
      </c>
      <c r="O159" s="140">
        <f t="shared" si="26"/>
        <v>1.9168983260344719E-4</v>
      </c>
      <c r="P159" s="95">
        <f t="shared" si="24"/>
        <v>1.0525840996988577E-3</v>
      </c>
      <c r="Q159" s="111"/>
    </row>
    <row r="160" spans="2:17">
      <c r="B160" s="52" t="s">
        <v>911</v>
      </c>
      <c r="C160" s="134">
        <v>9.0545E-2</v>
      </c>
      <c r="D160" s="124">
        <v>0</v>
      </c>
      <c r="E160" s="124">
        <v>0</v>
      </c>
      <c r="F160" s="134">
        <v>4.5933879999999996E-2</v>
      </c>
      <c r="G160" s="134">
        <v>4.4595999999999997E-2</v>
      </c>
      <c r="H160" s="129">
        <f t="shared" si="22"/>
        <v>4.4611120000000004E-2</v>
      </c>
      <c r="J160" s="313">
        <v>3.6747103999999996E-3</v>
      </c>
      <c r="K160" s="129">
        <f t="shared" si="23"/>
        <v>4.0936409600000001E-2</v>
      </c>
      <c r="M160" s="137">
        <f t="shared" si="25"/>
        <v>0.82518792148546916</v>
      </c>
      <c r="N160" s="134">
        <v>0.1359722576215778</v>
      </c>
      <c r="O160" s="140">
        <f t="shared" si="26"/>
        <v>0</v>
      </c>
      <c r="P160" s="95">
        <f t="shared" si="24"/>
        <v>0</v>
      </c>
      <c r="Q160" s="111"/>
    </row>
    <row r="161" spans="2:17">
      <c r="B161" s="52" t="s">
        <v>912</v>
      </c>
      <c r="C161" s="134">
        <v>0.16318000000000002</v>
      </c>
      <c r="D161" s="124">
        <v>0</v>
      </c>
      <c r="E161" s="124">
        <v>0</v>
      </c>
      <c r="F161" s="134">
        <v>0.14808104</v>
      </c>
      <c r="G161" s="134">
        <v>0.14376800000000001</v>
      </c>
      <c r="H161" s="129">
        <f t="shared" si="22"/>
        <v>1.5098960000000022E-2</v>
      </c>
      <c r="J161" s="313">
        <v>1.1846483200000001E-2</v>
      </c>
      <c r="K161" s="129">
        <f t="shared" si="23"/>
        <v>3.2524768000000218E-3</v>
      </c>
      <c r="M161" s="137">
        <f t="shared" si="25"/>
        <v>2.0337192341386937E-2</v>
      </c>
      <c r="N161" s="134">
        <v>0.29512160461046999</v>
      </c>
      <c r="O161" s="140">
        <f t="shared" si="26"/>
        <v>0</v>
      </c>
      <c r="P161" s="95">
        <f t="shared" si="24"/>
        <v>0</v>
      </c>
      <c r="Q161" s="111"/>
    </row>
    <row r="162" spans="2:17">
      <c r="B162" s="52" t="s">
        <v>913</v>
      </c>
      <c r="C162" s="134">
        <v>0.6169</v>
      </c>
      <c r="D162" s="124">
        <v>0</v>
      </c>
      <c r="E162" s="124">
        <v>0</v>
      </c>
      <c r="F162" s="134">
        <v>0.4029875</v>
      </c>
      <c r="G162" s="134">
        <v>0.39124999999999999</v>
      </c>
      <c r="H162" s="129">
        <f t="shared" si="22"/>
        <v>0.21391250000000001</v>
      </c>
      <c r="J162" s="313">
        <v>4.0049047604409353E-2</v>
      </c>
      <c r="K162" s="129">
        <f t="shared" si="23"/>
        <v>0.17386345239559065</v>
      </c>
      <c r="M162" s="137">
        <f t="shared" si="25"/>
        <v>0.39243591377665443</v>
      </c>
      <c r="N162" s="134">
        <v>0.83592035651447272</v>
      </c>
      <c r="O162" s="140">
        <f t="shared" si="26"/>
        <v>0</v>
      </c>
      <c r="P162" s="95">
        <f t="shared" si="24"/>
        <v>0</v>
      </c>
      <c r="Q162" s="111"/>
    </row>
    <row r="163" spans="2:17">
      <c r="B163" s="52" t="s">
        <v>914</v>
      </c>
      <c r="C163" s="134">
        <v>4.0795000000000005E-2</v>
      </c>
      <c r="D163" s="124">
        <v>0</v>
      </c>
      <c r="E163" s="124">
        <v>0</v>
      </c>
      <c r="F163" s="134">
        <v>6.7382600000000003E-3</v>
      </c>
      <c r="G163" s="134">
        <v>6.5420000000000001E-3</v>
      </c>
      <c r="H163" s="129">
        <f>+C163+D163-E163-F163</f>
        <v>3.4056740000000002E-2</v>
      </c>
      <c r="J163" s="313">
        <v>5.3906080000000001E-4</v>
      </c>
      <c r="K163" s="129">
        <f>+H163-J163</f>
        <v>3.3517679200000004E-2</v>
      </c>
      <c r="M163" s="137">
        <f>+IF(ISERROR(K163/(F163+J163)),0,K163/(F163+J163))</f>
        <v>4.6057718384491171</v>
      </c>
      <c r="N163" s="134">
        <v>3.0902785823085865E-2</v>
      </c>
      <c r="O163" s="140">
        <f t="shared" si="26"/>
        <v>0</v>
      </c>
      <c r="P163" s="95">
        <f>(M163^2*O163)*100</f>
        <v>0</v>
      </c>
      <c r="Q163" s="111"/>
    </row>
    <row r="164" spans="2:17">
      <c r="B164" s="52" t="s">
        <v>915</v>
      </c>
      <c r="C164" s="134">
        <v>1.1639999999999999</v>
      </c>
      <c r="D164" s="124">
        <v>0</v>
      </c>
      <c r="E164" s="124">
        <v>0</v>
      </c>
      <c r="F164" s="134">
        <v>0.82375898000000003</v>
      </c>
      <c r="G164" s="134">
        <v>0.79976599999999998</v>
      </c>
      <c r="H164" s="129">
        <f t="shared" ref="H164:H187" si="27">+C164+D164-E164-F164</f>
        <v>0.34024101999999989</v>
      </c>
      <c r="J164" s="313">
        <v>6.5900718400000002E-2</v>
      </c>
      <c r="K164" s="129">
        <f t="shared" ref="K164:K187" si="28">+H164-J164</f>
        <v>0.27434030159999989</v>
      </c>
      <c r="M164" s="137">
        <f>+IF(ISERROR(K164/(F164+J164)),0,K164/(F164+J164))</f>
        <v>0.30836543691187157</v>
      </c>
      <c r="N164" s="134">
        <v>1.4740628837611958</v>
      </c>
      <c r="O164" s="140">
        <f t="shared" si="26"/>
        <v>0</v>
      </c>
      <c r="P164" s="95">
        <f t="shared" ref="P164:P187" si="29">(M164^2*O164)*100</f>
        <v>0</v>
      </c>
      <c r="Q164" s="111"/>
    </row>
    <row r="165" spans="2:17">
      <c r="B165" s="52" t="s">
        <v>916</v>
      </c>
      <c r="C165" s="134">
        <v>0.54771276095106369</v>
      </c>
      <c r="D165" s="124">
        <v>0</v>
      </c>
      <c r="E165" s="124">
        <v>0</v>
      </c>
      <c r="F165" s="134">
        <v>0.55446548000000007</v>
      </c>
      <c r="G165" s="134">
        <v>0.53831600000000002</v>
      </c>
      <c r="H165" s="129">
        <f t="shared" si="27"/>
        <v>-6.7527190489363731E-3</v>
      </c>
      <c r="J165" s="313">
        <v>4.5392770042753446E-2</v>
      </c>
      <c r="K165" s="129">
        <f t="shared" si="28"/>
        <v>-5.2145489091689819E-2</v>
      </c>
      <c r="M165" s="137">
        <f t="shared" ref="M165:M187" si="30">+IF(ISERROR(K165/(F165+J165)),0,K165/(F165+J165))</f>
        <v>-8.6929685618182748E-2</v>
      </c>
      <c r="N165" s="134">
        <v>0.85755230659063275</v>
      </c>
      <c r="O165" s="140">
        <f t="shared" si="26"/>
        <v>1.6094985944767502E-4</v>
      </c>
      <c r="P165" s="95">
        <f t="shared" si="29"/>
        <v>1.2162611082761398E-4</v>
      </c>
      <c r="Q165" s="111"/>
    </row>
    <row r="166" spans="2:17">
      <c r="B166" s="52" t="s">
        <v>917</v>
      </c>
      <c r="C166" s="134">
        <v>0.97220771613795165</v>
      </c>
      <c r="D166" s="124">
        <v>0</v>
      </c>
      <c r="E166" s="124">
        <v>0</v>
      </c>
      <c r="F166" s="134">
        <v>0.83526716999999995</v>
      </c>
      <c r="G166" s="134">
        <v>0.81093899999999997</v>
      </c>
      <c r="H166" s="129">
        <f t="shared" si="27"/>
        <v>0.1369405461379517</v>
      </c>
      <c r="J166" s="313">
        <v>6.6821373599999997E-2</v>
      </c>
      <c r="K166" s="129">
        <f t="shared" si="28"/>
        <v>7.0119172537951704E-2</v>
      </c>
      <c r="M166" s="137">
        <f t="shared" si="30"/>
        <v>7.7729811597123707E-2</v>
      </c>
      <c r="N166" s="134">
        <v>1.4835216324220855</v>
      </c>
      <c r="O166" s="140">
        <f t="shared" si="26"/>
        <v>0</v>
      </c>
      <c r="P166" s="95">
        <f t="shared" si="29"/>
        <v>0</v>
      </c>
      <c r="Q166" s="111"/>
    </row>
    <row r="167" spans="2:17">
      <c r="B167" s="52" t="s">
        <v>918</v>
      </c>
      <c r="C167" s="134">
        <v>0.80595000000000006</v>
      </c>
      <c r="D167" s="124">
        <v>0</v>
      </c>
      <c r="E167" s="124">
        <v>0</v>
      </c>
      <c r="F167" s="134">
        <v>0.72927604999999995</v>
      </c>
      <c r="G167" s="134">
        <v>0.70803499999999997</v>
      </c>
      <c r="H167" s="129">
        <f t="shared" si="27"/>
        <v>7.6673950000000102E-2</v>
      </c>
      <c r="J167" s="313">
        <v>5.8342083999999995E-2</v>
      </c>
      <c r="K167" s="129">
        <f t="shared" si="28"/>
        <v>1.8331866000000106E-2</v>
      </c>
      <c r="M167" s="137">
        <f t="shared" si="30"/>
        <v>2.3275068473728296E-2</v>
      </c>
      <c r="N167" s="134">
        <v>1.6496620218178872</v>
      </c>
      <c r="O167" s="140">
        <f t="shared" si="26"/>
        <v>0</v>
      </c>
      <c r="P167" s="95">
        <f t="shared" si="29"/>
        <v>0</v>
      </c>
      <c r="Q167" s="111"/>
    </row>
    <row r="168" spans="2:17">
      <c r="B168" s="52" t="s">
        <v>919</v>
      </c>
      <c r="C168" s="134">
        <v>9.8874676228105258</v>
      </c>
      <c r="D168" s="124">
        <v>0</v>
      </c>
      <c r="E168" s="124">
        <v>0</v>
      </c>
      <c r="F168" s="134">
        <v>7.3387767799999999</v>
      </c>
      <c r="G168" s="134">
        <v>7.1250260000000001</v>
      </c>
      <c r="H168" s="129">
        <f t="shared" si="27"/>
        <v>2.5486908428105259</v>
      </c>
      <c r="J168" s="313">
        <v>0.58710214240000003</v>
      </c>
      <c r="K168" s="129">
        <f t="shared" si="28"/>
        <v>1.9615887004105259</v>
      </c>
      <c r="M168" s="137">
        <f t="shared" si="30"/>
        <v>0.24749163084824743</v>
      </c>
      <c r="N168" s="134">
        <v>10.780328370452748</v>
      </c>
      <c r="O168" s="140">
        <f t="shared" si="26"/>
        <v>0</v>
      </c>
      <c r="P168" s="95">
        <f t="shared" si="29"/>
        <v>0</v>
      </c>
      <c r="Q168" s="111"/>
    </row>
    <row r="169" spans="2:17">
      <c r="B169" s="52" t="s">
        <v>920</v>
      </c>
      <c r="C169" s="134">
        <v>3.4871500000000002</v>
      </c>
      <c r="D169" s="124">
        <v>0</v>
      </c>
      <c r="E169" s="124">
        <v>0</v>
      </c>
      <c r="F169" s="134">
        <v>3.3279330900000001</v>
      </c>
      <c r="G169" s="134">
        <v>3.2310029999999998</v>
      </c>
      <c r="H169" s="129">
        <f t="shared" si="27"/>
        <v>0.15921691000000004</v>
      </c>
      <c r="J169" s="313">
        <v>0.26623464720000001</v>
      </c>
      <c r="K169" s="129">
        <f t="shared" si="28"/>
        <v>-0.10701773719999996</v>
      </c>
      <c r="M169" s="137">
        <f t="shared" si="30"/>
        <v>-2.9775387523613753E-2</v>
      </c>
      <c r="N169" s="134">
        <v>5.0961657670974114</v>
      </c>
      <c r="O169" s="140">
        <f t="shared" si="26"/>
        <v>9.5647479183789399E-4</v>
      </c>
      <c r="P169" s="95">
        <f t="shared" si="29"/>
        <v>8.4798539724288032E-5</v>
      </c>
      <c r="Q169" s="111"/>
    </row>
    <row r="170" spans="2:17">
      <c r="B170" s="52" t="s">
        <v>921</v>
      </c>
      <c r="C170" s="134">
        <v>0.18905</v>
      </c>
      <c r="D170" s="124">
        <v>0</v>
      </c>
      <c r="E170" s="124">
        <v>0</v>
      </c>
      <c r="F170" s="134">
        <v>0.10597566999999999</v>
      </c>
      <c r="G170" s="134">
        <v>0.10288899999999999</v>
      </c>
      <c r="H170" s="129">
        <f t="shared" si="27"/>
        <v>8.3074330000000002E-2</v>
      </c>
      <c r="J170" s="313">
        <v>8.4780536000000004E-3</v>
      </c>
      <c r="K170" s="129">
        <f t="shared" si="28"/>
        <v>7.4596276399999994E-2</v>
      </c>
      <c r="M170" s="137">
        <f t="shared" si="30"/>
        <v>0.65175927924113419</v>
      </c>
      <c r="N170" s="134">
        <v>0.30945330149440786</v>
      </c>
      <c r="O170" s="140">
        <f t="shared" si="26"/>
        <v>0</v>
      </c>
      <c r="P170" s="95">
        <f t="shared" si="29"/>
        <v>0</v>
      </c>
      <c r="Q170" s="111"/>
    </row>
    <row r="171" spans="2:17">
      <c r="B171" s="52" t="s">
        <v>922</v>
      </c>
      <c r="C171" s="134">
        <v>2.7733259238449435</v>
      </c>
      <c r="D171" s="124">
        <v>0</v>
      </c>
      <c r="E171" s="124">
        <v>0</v>
      </c>
      <c r="F171" s="134">
        <v>2.8998393400000002</v>
      </c>
      <c r="G171" s="134">
        <v>2.8153779999999999</v>
      </c>
      <c r="H171" s="129">
        <f t="shared" si="27"/>
        <v>-0.12651341615505673</v>
      </c>
      <c r="J171" s="313">
        <v>0.63230600248162827</v>
      </c>
      <c r="K171" s="129">
        <f t="shared" si="28"/>
        <v>-0.75881941863668501</v>
      </c>
      <c r="M171" s="137">
        <f t="shared" si="30"/>
        <v>-0.21483244460816855</v>
      </c>
      <c r="N171" s="134">
        <v>7.0182086801810035</v>
      </c>
      <c r="O171" s="140">
        <f t="shared" si="26"/>
        <v>1.3172137629020564E-3</v>
      </c>
      <c r="P171" s="95">
        <f t="shared" si="29"/>
        <v>6.0793339475360203E-3</v>
      </c>
      <c r="Q171" s="111"/>
    </row>
    <row r="172" spans="2:17">
      <c r="B172" s="52" t="s">
        <v>923</v>
      </c>
      <c r="C172" s="134">
        <v>9.9436490940521747</v>
      </c>
      <c r="D172" s="124">
        <v>0</v>
      </c>
      <c r="E172" s="124">
        <v>0</v>
      </c>
      <c r="F172" s="134">
        <v>7.4369852199999995</v>
      </c>
      <c r="G172" s="134">
        <v>7.2203739999999996</v>
      </c>
      <c r="H172" s="129">
        <f t="shared" si="27"/>
        <v>2.5066638740521752</v>
      </c>
      <c r="J172" s="313">
        <v>0.59495881760000002</v>
      </c>
      <c r="K172" s="129">
        <f t="shared" si="28"/>
        <v>1.9117050564521751</v>
      </c>
      <c r="M172" s="137">
        <f t="shared" si="30"/>
        <v>0.23801274604291267</v>
      </c>
      <c r="N172" s="134">
        <v>12.996095742106355</v>
      </c>
      <c r="O172" s="140">
        <f t="shared" si="26"/>
        <v>0</v>
      </c>
      <c r="P172" s="95">
        <f t="shared" si="29"/>
        <v>0</v>
      </c>
      <c r="Q172" s="111"/>
    </row>
    <row r="173" spans="2:17">
      <c r="B173" s="52" t="s">
        <v>924</v>
      </c>
      <c r="C173" s="134">
        <v>0.35133724003380273</v>
      </c>
      <c r="D173" s="124">
        <v>0</v>
      </c>
      <c r="E173" s="124">
        <v>0</v>
      </c>
      <c r="F173" s="134">
        <v>0.5529596200000001</v>
      </c>
      <c r="G173" s="134">
        <v>0.53685400000000005</v>
      </c>
      <c r="H173" s="129">
        <f t="shared" si="27"/>
        <v>-0.20162237996619736</v>
      </c>
      <c r="J173" s="313">
        <v>4.423676960000001E-2</v>
      </c>
      <c r="K173" s="129">
        <f t="shared" si="28"/>
        <v>-0.24585914956619737</v>
      </c>
      <c r="M173" s="137">
        <f t="shared" si="30"/>
        <v>-0.41168894160742148</v>
      </c>
      <c r="N173" s="134">
        <v>1.049149578693765</v>
      </c>
      <c r="O173" s="140">
        <f t="shared" si="26"/>
        <v>1.9690982804499338E-4</v>
      </c>
      <c r="P173" s="95">
        <f t="shared" si="29"/>
        <v>3.3373810529551367E-3</v>
      </c>
      <c r="Q173" s="111"/>
    </row>
    <row r="174" spans="2:17">
      <c r="B174" s="52" t="s">
        <v>925</v>
      </c>
      <c r="C174" s="134">
        <v>0.27885707226408452</v>
      </c>
      <c r="D174" s="124">
        <v>0</v>
      </c>
      <c r="E174" s="124">
        <v>0</v>
      </c>
      <c r="F174" s="134">
        <v>0.26434435000000001</v>
      </c>
      <c r="G174" s="134">
        <v>0.25664500000000001</v>
      </c>
      <c r="H174" s="129">
        <f t="shared" si="27"/>
        <v>1.451272226408451E-2</v>
      </c>
      <c r="J174" s="313">
        <v>2.1147548000000002E-2</v>
      </c>
      <c r="K174" s="129">
        <f t="shared" si="28"/>
        <v>-6.6348257359154922E-3</v>
      </c>
      <c r="M174" s="137">
        <f t="shared" si="30"/>
        <v>-2.3239979076097955E-2</v>
      </c>
      <c r="N174" s="134">
        <v>0.41959769694157006</v>
      </c>
      <c r="O174" s="140">
        <f t="shared" si="26"/>
        <v>7.875226948640515E-5</v>
      </c>
      <c r="P174" s="95">
        <f t="shared" si="29"/>
        <v>4.2533835154229297E-6</v>
      </c>
      <c r="Q174" s="111"/>
    </row>
    <row r="175" spans="2:17">
      <c r="B175" s="52" t="s">
        <v>926</v>
      </c>
      <c r="C175" s="134">
        <v>1.0047883883578947</v>
      </c>
      <c r="D175" s="124">
        <v>0</v>
      </c>
      <c r="E175" s="124">
        <v>0</v>
      </c>
      <c r="F175" s="134">
        <v>0.49000396000000002</v>
      </c>
      <c r="G175" s="134">
        <v>0.47573199999999999</v>
      </c>
      <c r="H175" s="129">
        <f t="shared" si="27"/>
        <v>0.51478442835789473</v>
      </c>
      <c r="J175" s="313">
        <v>4.5987637556566832E-2</v>
      </c>
      <c r="K175" s="129">
        <f t="shared" si="28"/>
        <v>0.46879679080132791</v>
      </c>
      <c r="M175" s="137">
        <f t="shared" si="30"/>
        <v>0.87463458930781568</v>
      </c>
      <c r="N175" s="134">
        <v>0.98581929739544394</v>
      </c>
      <c r="O175" s="140">
        <f t="shared" si="26"/>
        <v>0</v>
      </c>
      <c r="P175" s="95">
        <f t="shared" si="29"/>
        <v>0</v>
      </c>
      <c r="Q175" s="111"/>
    </row>
    <row r="176" spans="2:17">
      <c r="B176" s="52" t="s">
        <v>927</v>
      </c>
      <c r="C176" s="134">
        <v>0.19900000000000001</v>
      </c>
      <c r="D176" s="124">
        <v>0</v>
      </c>
      <c r="E176" s="124">
        <v>0</v>
      </c>
      <c r="F176" s="134">
        <v>0.13560155999999998</v>
      </c>
      <c r="G176" s="134">
        <v>0.13165199999999999</v>
      </c>
      <c r="H176" s="129">
        <f t="shared" si="27"/>
        <v>6.3398440000000028E-2</v>
      </c>
      <c r="J176" s="313">
        <v>1.0848124799999999E-2</v>
      </c>
      <c r="K176" s="129">
        <f t="shared" si="28"/>
        <v>5.2550315200000031E-2</v>
      </c>
      <c r="M176" s="137">
        <f t="shared" si="30"/>
        <v>0.35882846229246401</v>
      </c>
      <c r="N176" s="134">
        <v>0.36284251842688747</v>
      </c>
      <c r="O176" s="140">
        <f t="shared" si="26"/>
        <v>0</v>
      </c>
      <c r="P176" s="95">
        <f t="shared" si="29"/>
        <v>0</v>
      </c>
      <c r="Q176" s="111"/>
    </row>
    <row r="177" spans="2:17">
      <c r="B177" s="52" t="s">
        <v>928</v>
      </c>
      <c r="C177" s="134">
        <v>2.5869999999999997E-2</v>
      </c>
      <c r="D177" s="124">
        <v>0</v>
      </c>
      <c r="E177" s="124">
        <v>0</v>
      </c>
      <c r="F177" s="134">
        <v>1.7349320000000001E-2</v>
      </c>
      <c r="G177" s="134">
        <v>1.6844000000000001E-2</v>
      </c>
      <c r="H177" s="129">
        <f t="shared" si="27"/>
        <v>8.5206799999999958E-3</v>
      </c>
      <c r="J177" s="313">
        <v>1.3879456000000002E-3</v>
      </c>
      <c r="K177" s="129">
        <f t="shared" si="28"/>
        <v>7.1327343999999957E-3</v>
      </c>
      <c r="M177" s="137">
        <f t="shared" si="30"/>
        <v>0.38067104092285459</v>
      </c>
      <c r="N177" s="134">
        <v>3.7702709159975992E-2</v>
      </c>
      <c r="O177" s="140">
        <f t="shared" si="26"/>
        <v>0</v>
      </c>
      <c r="P177" s="95">
        <f t="shared" si="29"/>
        <v>0</v>
      </c>
      <c r="Q177" s="111"/>
    </row>
    <row r="178" spans="2:17">
      <c r="B178" s="52" t="s">
        <v>929</v>
      </c>
      <c r="C178" s="134">
        <v>6.9261585497789468</v>
      </c>
      <c r="D178" s="124">
        <v>0</v>
      </c>
      <c r="E178" s="124">
        <v>0</v>
      </c>
      <c r="F178" s="134">
        <v>6.3681418599999997</v>
      </c>
      <c r="G178" s="134">
        <v>6.1826619999999997</v>
      </c>
      <c r="H178" s="129">
        <f t="shared" si="27"/>
        <v>0.55801668977894714</v>
      </c>
      <c r="J178" s="313">
        <v>0.50945134879999998</v>
      </c>
      <c r="K178" s="129">
        <f t="shared" si="28"/>
        <v>4.8565340978947158E-2</v>
      </c>
      <c r="M178" s="137">
        <f t="shared" si="30"/>
        <v>7.0613860844236853E-3</v>
      </c>
      <c r="N178" s="134">
        <v>13.4020097784268</v>
      </c>
      <c r="O178" s="140">
        <f t="shared" si="26"/>
        <v>0</v>
      </c>
      <c r="P178" s="95">
        <f t="shared" si="29"/>
        <v>0</v>
      </c>
      <c r="Q178" s="111"/>
    </row>
    <row r="179" spans="2:17">
      <c r="B179" s="52" t="s">
        <v>930</v>
      </c>
      <c r="C179" s="134">
        <v>3.9221460176470579E-3</v>
      </c>
      <c r="D179" s="124">
        <v>0</v>
      </c>
      <c r="E179" s="124">
        <v>0</v>
      </c>
      <c r="F179" s="134">
        <v>3.8614700000000001E-3</v>
      </c>
      <c r="G179" s="134">
        <v>3.7490000000000002E-3</v>
      </c>
      <c r="H179" s="129">
        <f t="shared" si="27"/>
        <v>6.0676017647057819E-5</v>
      </c>
      <c r="J179" s="313">
        <v>3.0891760000000001E-4</v>
      </c>
      <c r="K179" s="129">
        <f t="shared" si="28"/>
        <v>-2.4824158235294219E-4</v>
      </c>
      <c r="M179" s="137">
        <f t="shared" si="30"/>
        <v>-5.9524822669466543E-2</v>
      </c>
      <c r="N179" s="134">
        <v>1.1576210091538624E-2</v>
      </c>
      <c r="O179" s="140">
        <f t="shared" si="26"/>
        <v>2.1726830804961313E-6</v>
      </c>
      <c r="P179" s="95">
        <f t="shared" si="29"/>
        <v>7.698260497939087E-7</v>
      </c>
      <c r="Q179" s="111"/>
    </row>
    <row r="180" spans="2:17">
      <c r="B180" s="52" t="s">
        <v>931</v>
      </c>
      <c r="C180" s="134">
        <v>0.11132598330963854</v>
      </c>
      <c r="D180" s="124">
        <v>0</v>
      </c>
      <c r="E180" s="124">
        <v>0</v>
      </c>
      <c r="F180" s="134">
        <v>0.20074082000000001</v>
      </c>
      <c r="G180" s="134">
        <v>0.19489400000000001</v>
      </c>
      <c r="H180" s="129">
        <f t="shared" si="27"/>
        <v>-8.9414836690361474E-2</v>
      </c>
      <c r="J180" s="313">
        <v>1.7262482235606648E-2</v>
      </c>
      <c r="K180" s="129">
        <f t="shared" si="28"/>
        <v>-0.10667731892596813</v>
      </c>
      <c r="M180" s="137">
        <f t="shared" si="30"/>
        <v>-0.48933808723079258</v>
      </c>
      <c r="N180" s="134">
        <v>0.36984562318833586</v>
      </c>
      <c r="O180" s="140">
        <f t="shared" si="26"/>
        <v>6.9414542543952916E-5</v>
      </c>
      <c r="P180" s="95">
        <f t="shared" si="29"/>
        <v>1.6621434632656511E-3</v>
      </c>
      <c r="Q180" s="111"/>
    </row>
    <row r="181" spans="2:17">
      <c r="B181" s="52" t="s">
        <v>932</v>
      </c>
      <c r="C181" s="134">
        <v>13.871</v>
      </c>
      <c r="D181" s="124">
        <v>0</v>
      </c>
      <c r="E181" s="124">
        <v>0</v>
      </c>
      <c r="F181" s="134">
        <v>9.2218670700000001</v>
      </c>
      <c r="G181" s="134">
        <v>8.9532690000000006</v>
      </c>
      <c r="H181" s="129">
        <f t="shared" si="27"/>
        <v>4.6491329300000004</v>
      </c>
      <c r="J181" s="313">
        <v>2.5703830166806658</v>
      </c>
      <c r="K181" s="129">
        <f t="shared" si="28"/>
        <v>2.0787499133193346</v>
      </c>
      <c r="M181" s="137">
        <f t="shared" si="30"/>
        <v>0.17628102338732457</v>
      </c>
      <c r="N181" s="134">
        <v>20.424425242661687</v>
      </c>
      <c r="O181" s="140">
        <f t="shared" si="26"/>
        <v>0</v>
      </c>
      <c r="P181" s="95">
        <f t="shared" si="29"/>
        <v>0</v>
      </c>
      <c r="Q181" s="111"/>
    </row>
    <row r="182" spans="2:17">
      <c r="B182" s="52" t="s">
        <v>933</v>
      </c>
      <c r="C182" s="134">
        <v>211.33258107897979</v>
      </c>
      <c r="D182" s="124">
        <v>0</v>
      </c>
      <c r="E182" s="124">
        <v>0</v>
      </c>
      <c r="F182" s="134">
        <v>191.97549425</v>
      </c>
      <c r="G182" s="134">
        <v>186.38397499999999</v>
      </c>
      <c r="H182" s="129">
        <f t="shared" si="27"/>
        <v>19.357086828979789</v>
      </c>
      <c r="J182" s="313">
        <v>15.830609803756799</v>
      </c>
      <c r="K182" s="129">
        <f t="shared" si="28"/>
        <v>3.5264770252229898</v>
      </c>
      <c r="M182" s="137">
        <f t="shared" si="30"/>
        <v>1.6970035799866279E-2</v>
      </c>
      <c r="N182" s="134">
        <v>719.36203740892734</v>
      </c>
      <c r="O182" s="140">
        <f t="shared" si="26"/>
        <v>0</v>
      </c>
      <c r="P182" s="95">
        <f t="shared" si="29"/>
        <v>0</v>
      </c>
      <c r="Q182" s="111"/>
    </row>
    <row r="183" spans="2:17">
      <c r="B183" s="52" t="s">
        <v>934</v>
      </c>
      <c r="C183" s="134">
        <v>608.74347299999999</v>
      </c>
      <c r="D183" s="124">
        <v>0</v>
      </c>
      <c r="E183" s="124">
        <v>0</v>
      </c>
      <c r="F183" s="134">
        <v>409.44175913000004</v>
      </c>
      <c r="G183" s="134">
        <v>397.51627100000002</v>
      </c>
      <c r="H183" s="129">
        <f t="shared" si="27"/>
        <v>199.30171386999996</v>
      </c>
      <c r="J183" s="313">
        <v>32.7553407304</v>
      </c>
      <c r="K183" s="129">
        <f t="shared" si="28"/>
        <v>166.54637313959995</v>
      </c>
      <c r="M183" s="137">
        <f t="shared" si="30"/>
        <v>0.37663379789731322</v>
      </c>
      <c r="N183" s="134">
        <v>1281.9257763023686</v>
      </c>
      <c r="O183" s="140">
        <f t="shared" si="26"/>
        <v>0</v>
      </c>
      <c r="P183" s="95">
        <f t="shared" si="29"/>
        <v>0</v>
      </c>
      <c r="Q183" s="111"/>
    </row>
    <row r="184" spans="2:17">
      <c r="B184" s="52" t="s">
        <v>935</v>
      </c>
      <c r="C184" s="134">
        <v>9.2302943885244915</v>
      </c>
      <c r="D184" s="124">
        <v>0</v>
      </c>
      <c r="E184" s="124">
        <v>0</v>
      </c>
      <c r="F184" s="134">
        <v>9.0513639599999998</v>
      </c>
      <c r="G184" s="134">
        <v>8.7877320000000001</v>
      </c>
      <c r="H184" s="129">
        <f t="shared" si="27"/>
        <v>0.1789304285244917</v>
      </c>
      <c r="J184" s="313">
        <v>0.83113228538076356</v>
      </c>
      <c r="K184" s="129">
        <f t="shared" si="28"/>
        <v>-0.65220185685627186</v>
      </c>
      <c r="M184" s="137">
        <f t="shared" si="30"/>
        <v>-6.5995659463176773E-2</v>
      </c>
      <c r="N184" s="134">
        <v>35.207590984427569</v>
      </c>
      <c r="O184" s="140">
        <f t="shared" si="26"/>
        <v>6.6079430687601458E-3</v>
      </c>
      <c r="P184" s="95">
        <f t="shared" si="29"/>
        <v>2.8780414105346081E-3</v>
      </c>
      <c r="Q184" s="111"/>
    </row>
    <row r="185" spans="2:17">
      <c r="B185" s="52" t="s">
        <v>936</v>
      </c>
      <c r="C185" s="134">
        <v>18.256950973581631</v>
      </c>
      <c r="D185" s="124">
        <v>0</v>
      </c>
      <c r="E185" s="124">
        <v>0</v>
      </c>
      <c r="F185" s="134">
        <v>12.015047850000002</v>
      </c>
      <c r="G185" s="134">
        <v>11.665095000000001</v>
      </c>
      <c r="H185" s="129">
        <f t="shared" si="27"/>
        <v>6.2419031235816291</v>
      </c>
      <c r="J185" s="313">
        <v>1.0405381453887721</v>
      </c>
      <c r="K185" s="129">
        <f t="shared" si="28"/>
        <v>5.2013649781928573</v>
      </c>
      <c r="M185" s="137">
        <f t="shared" si="30"/>
        <v>0.3984014949639163</v>
      </c>
      <c r="N185" s="134">
        <v>48.083270211448458</v>
      </c>
      <c r="O185" s="140">
        <f t="shared" si="26"/>
        <v>0</v>
      </c>
      <c r="P185" s="95">
        <f t="shared" si="29"/>
        <v>0</v>
      </c>
      <c r="Q185" s="111"/>
    </row>
    <row r="186" spans="2:17">
      <c r="B186" s="52" t="s">
        <v>937</v>
      </c>
      <c r="C186" s="134">
        <v>22.795000000000002</v>
      </c>
      <c r="D186" s="124">
        <v>0</v>
      </c>
      <c r="E186" s="124">
        <v>0</v>
      </c>
      <c r="F186" s="134">
        <v>16.320067779999999</v>
      </c>
      <c r="G186" s="134">
        <v>15.844726</v>
      </c>
      <c r="H186" s="129">
        <f t="shared" si="27"/>
        <v>6.474932220000003</v>
      </c>
      <c r="J186" s="313">
        <v>1.6194051766966899</v>
      </c>
      <c r="K186" s="129">
        <f t="shared" si="28"/>
        <v>4.8555270433033133</v>
      </c>
      <c r="M186" s="137">
        <f t="shared" si="30"/>
        <v>0.27066163287092426</v>
      </c>
      <c r="N186" s="134">
        <v>50.776462694518237</v>
      </c>
      <c r="O186" s="140">
        <f t="shared" si="26"/>
        <v>0</v>
      </c>
      <c r="P186" s="95">
        <f t="shared" si="29"/>
        <v>0</v>
      </c>
      <c r="Q186" s="111"/>
    </row>
    <row r="187" spans="2:17">
      <c r="B187" s="52" t="s">
        <v>938</v>
      </c>
      <c r="C187" s="134">
        <v>1.9457570204081632E-3</v>
      </c>
      <c r="D187" s="124">
        <v>0</v>
      </c>
      <c r="E187" s="124">
        <v>0</v>
      </c>
      <c r="F187" s="134">
        <v>2.678E-4</v>
      </c>
      <c r="G187" s="134">
        <v>2.5999999999999998E-4</v>
      </c>
      <c r="H187" s="129">
        <f t="shared" si="27"/>
        <v>1.6779570204081633E-3</v>
      </c>
      <c r="J187" s="313">
        <v>2.1424E-5</v>
      </c>
      <c r="K187" s="129">
        <f t="shared" si="28"/>
        <v>1.6565330204081634E-3</v>
      </c>
      <c r="M187" s="137">
        <f t="shared" si="30"/>
        <v>5.7275088526822238</v>
      </c>
      <c r="N187" s="134">
        <v>1.5451392911542934E-3</v>
      </c>
      <c r="O187" s="140">
        <f t="shared" si="26"/>
        <v>0</v>
      </c>
      <c r="P187" s="95">
        <f t="shared" si="29"/>
        <v>0</v>
      </c>
      <c r="Q187" s="111"/>
    </row>
    <row r="188" spans="2:17">
      <c r="B188" s="52" t="s">
        <v>939</v>
      </c>
      <c r="C188" s="134">
        <v>1.4924999999999999E-2</v>
      </c>
      <c r="D188" s="124">
        <v>0</v>
      </c>
      <c r="E188" s="124">
        <v>0</v>
      </c>
      <c r="F188" s="134">
        <v>6.9360200000000002E-3</v>
      </c>
      <c r="G188" s="134">
        <v>6.7340000000000004E-3</v>
      </c>
      <c r="H188" s="129">
        <f>+C188+D188-E188-F188</f>
        <v>7.9889799999999997E-3</v>
      </c>
      <c r="J188" s="313">
        <v>5.548816E-4</v>
      </c>
      <c r="K188" s="129">
        <f>+H188-J188</f>
        <v>7.4340983999999994E-3</v>
      </c>
      <c r="M188" s="137">
        <f>+IF(ISERROR(K188/(F188+J188)),0,K188/(F188+J188))</f>
        <v>0.99241704096073013</v>
      </c>
      <c r="N188" s="134">
        <v>3.553820369654874E-2</v>
      </c>
      <c r="O188" s="140">
        <f t="shared" si="26"/>
        <v>0</v>
      </c>
      <c r="P188" s="95">
        <f>(M188^2*O188)*100</f>
        <v>0</v>
      </c>
      <c r="Q188" s="111"/>
    </row>
    <row r="189" spans="2:17">
      <c r="B189" s="52" t="s">
        <v>940</v>
      </c>
      <c r="C189" s="134">
        <v>5.9125155333333334E-3</v>
      </c>
      <c r="D189" s="124">
        <v>0</v>
      </c>
      <c r="E189" s="124">
        <v>0</v>
      </c>
      <c r="F189" s="134">
        <v>6.1408600000000006E-3</v>
      </c>
      <c r="G189" s="134">
        <v>5.9620000000000003E-3</v>
      </c>
      <c r="H189" s="129">
        <f t="shared" ref="H189:H212" si="31">+C189+D189-E189-F189</f>
        <v>-2.2834446666666723E-4</v>
      </c>
      <c r="J189" s="313">
        <v>4.9126880000000006E-4</v>
      </c>
      <c r="K189" s="129">
        <f t="shared" ref="K189:K212" si="32">+H189-J189</f>
        <v>-7.1961326666666729E-4</v>
      </c>
      <c r="M189" s="137">
        <f>+IF(ISERROR(K189/(F189+J189)),0,K189/(F189+J189))</f>
        <v>-0.10850411509901123</v>
      </c>
      <c r="N189" s="134">
        <v>2.3152420183077248E-2</v>
      </c>
      <c r="O189" s="140">
        <f t="shared" si="26"/>
        <v>4.3453661609922627E-6</v>
      </c>
      <c r="P189" s="95">
        <f t="shared" ref="P189:P212" si="33">(M189^2*O189)*100</f>
        <v>5.115861717212814E-6</v>
      </c>
      <c r="Q189" s="111"/>
    </row>
    <row r="190" spans="2:17">
      <c r="B190" s="52" t="s">
        <v>941</v>
      </c>
      <c r="C190" s="134">
        <v>16.629295988979592</v>
      </c>
      <c r="D190" s="124">
        <v>0</v>
      </c>
      <c r="E190" s="124">
        <v>0</v>
      </c>
      <c r="F190" s="134">
        <v>17.510786920000001</v>
      </c>
      <c r="G190" s="134">
        <v>17.000764</v>
      </c>
      <c r="H190" s="129">
        <f t="shared" si="31"/>
        <v>-0.88149093102040865</v>
      </c>
      <c r="J190" s="313">
        <v>1.5386143566804127</v>
      </c>
      <c r="K190" s="129">
        <f t="shared" si="32"/>
        <v>-2.4201052877008213</v>
      </c>
      <c r="M190" s="137">
        <f t="shared" ref="M190:M212" si="34">+IF(ISERROR(K190/(F190+J190)),0,K190/(F190+J190))</f>
        <v>-0.12704364050871386</v>
      </c>
      <c r="N190" s="134">
        <v>37.904415184787531</v>
      </c>
      <c r="O190" s="140">
        <f t="shared" si="26"/>
        <v>7.1140970055721051E-3</v>
      </c>
      <c r="P190" s="95">
        <f t="shared" si="33"/>
        <v>1.1482214170596772E-2</v>
      </c>
      <c r="Q190" s="111"/>
    </row>
    <row r="191" spans="2:17">
      <c r="B191" s="52" t="s">
        <v>942</v>
      </c>
      <c r="C191" s="134">
        <v>92.640207193469379</v>
      </c>
      <c r="D191" s="124">
        <v>0</v>
      </c>
      <c r="E191" s="124">
        <v>0</v>
      </c>
      <c r="F191" s="134">
        <v>81.946759830000005</v>
      </c>
      <c r="G191" s="134">
        <v>79.559961000000001</v>
      </c>
      <c r="H191" s="129">
        <f t="shared" si="31"/>
        <v>10.693447363469375</v>
      </c>
      <c r="J191" s="313">
        <v>7.2003880655912713</v>
      </c>
      <c r="K191" s="129">
        <f t="shared" si="32"/>
        <v>3.4930592978781032</v>
      </c>
      <c r="M191" s="137">
        <f t="shared" si="34"/>
        <v>3.9183074056044487E-2</v>
      </c>
      <c r="N191" s="134">
        <v>208.03010662088968</v>
      </c>
      <c r="O191" s="140">
        <f t="shared" si="26"/>
        <v>0</v>
      </c>
      <c r="P191" s="95">
        <f t="shared" si="33"/>
        <v>0</v>
      </c>
      <c r="Q191" s="111"/>
    </row>
    <row r="192" spans="2:17">
      <c r="B192" s="52" t="s">
        <v>943</v>
      </c>
      <c r="C192" s="134">
        <v>4.5286937704081627</v>
      </c>
      <c r="D192" s="124">
        <v>0</v>
      </c>
      <c r="E192" s="124">
        <v>0</v>
      </c>
      <c r="F192" s="134">
        <v>5.0850842500000004</v>
      </c>
      <c r="G192" s="134">
        <v>4.9369750000000003</v>
      </c>
      <c r="H192" s="129">
        <f t="shared" si="31"/>
        <v>-0.55639047959183774</v>
      </c>
      <c r="J192" s="313">
        <v>0.44680936771854962</v>
      </c>
      <c r="K192" s="129">
        <f t="shared" si="32"/>
        <v>-1.0031998473103874</v>
      </c>
      <c r="M192" s="137">
        <f t="shared" si="34"/>
        <v>-0.18134836217695099</v>
      </c>
      <c r="N192" s="134">
        <v>8.5716575154843113</v>
      </c>
      <c r="O192" s="140">
        <f t="shared" si="26"/>
        <v>1.6087730879480757E-3</v>
      </c>
      <c r="P192" s="95">
        <f t="shared" si="33"/>
        <v>5.2908088090505585E-3</v>
      </c>
      <c r="Q192" s="111"/>
    </row>
    <row r="193" spans="2:17">
      <c r="B193" s="52" t="s">
        <v>944</v>
      </c>
      <c r="C193" s="134">
        <v>56.165724726759187</v>
      </c>
      <c r="D193" s="124">
        <v>0</v>
      </c>
      <c r="E193" s="124">
        <v>0</v>
      </c>
      <c r="F193" s="134">
        <v>48.738781150000001</v>
      </c>
      <c r="G193" s="134">
        <v>47.319204999999997</v>
      </c>
      <c r="H193" s="129">
        <f t="shared" si="31"/>
        <v>7.4269435767591858</v>
      </c>
      <c r="J193" s="313">
        <v>4.2825139011225355</v>
      </c>
      <c r="K193" s="129">
        <f t="shared" si="32"/>
        <v>3.1444296756366503</v>
      </c>
      <c r="M193" s="137">
        <f t="shared" si="34"/>
        <v>5.9305033432412897E-2</v>
      </c>
      <c r="N193" s="134">
        <v>106.05277255707014</v>
      </c>
      <c r="O193" s="140">
        <f t="shared" si="26"/>
        <v>0</v>
      </c>
      <c r="P193" s="95">
        <f t="shared" si="33"/>
        <v>0</v>
      </c>
      <c r="Q193" s="111"/>
    </row>
    <row r="194" spans="2:17">
      <c r="B194" s="52" t="s">
        <v>945</v>
      </c>
      <c r="C194" s="134">
        <v>48.385024833691496</v>
      </c>
      <c r="D194" s="124">
        <v>0</v>
      </c>
      <c r="E194" s="124">
        <v>0</v>
      </c>
      <c r="F194" s="134">
        <v>51.732156850000003</v>
      </c>
      <c r="G194" s="134">
        <v>50.225394999999999</v>
      </c>
      <c r="H194" s="129">
        <f t="shared" si="31"/>
        <v>-3.3471320163085068</v>
      </c>
      <c r="J194" s="313">
        <v>4.138572548</v>
      </c>
      <c r="K194" s="129">
        <f t="shared" si="32"/>
        <v>-7.4857045643085067</v>
      </c>
      <c r="M194" s="137">
        <f t="shared" si="34"/>
        <v>-0.13398258166603552</v>
      </c>
      <c r="N194" s="134">
        <v>140.73347778486155</v>
      </c>
      <c r="O194" s="140">
        <f t="shared" si="26"/>
        <v>2.6413588179955556E-2</v>
      </c>
      <c r="P194" s="95">
        <f t="shared" si="33"/>
        <v>4.7415909574548942E-2</v>
      </c>
      <c r="Q194" s="111"/>
    </row>
    <row r="195" spans="2:17">
      <c r="B195" s="52" t="s">
        <v>946</v>
      </c>
      <c r="C195" s="134">
        <v>16.782399999999999</v>
      </c>
      <c r="D195" s="124">
        <v>0</v>
      </c>
      <c r="E195" s="124">
        <v>0</v>
      </c>
      <c r="F195" s="134">
        <v>15.641678879999999</v>
      </c>
      <c r="G195" s="134">
        <v>15.186095999999999</v>
      </c>
      <c r="H195" s="129">
        <f t="shared" si="31"/>
        <v>1.1407211200000003</v>
      </c>
      <c r="J195" s="313">
        <v>1.2513343103999999</v>
      </c>
      <c r="K195" s="129">
        <f t="shared" si="32"/>
        <v>-0.11061319039999962</v>
      </c>
      <c r="M195" s="137">
        <f t="shared" si="34"/>
        <v>-6.5478662186127428E-3</v>
      </c>
      <c r="N195" s="134">
        <v>31.733128464629448</v>
      </c>
      <c r="O195" s="140">
        <f t="shared" si="26"/>
        <v>5.9558379436034214E-3</v>
      </c>
      <c r="P195" s="95">
        <f t="shared" si="33"/>
        <v>2.5535388371695344E-5</v>
      </c>
      <c r="Q195" s="111"/>
    </row>
    <row r="196" spans="2:17">
      <c r="B196" s="52" t="s">
        <v>947</v>
      </c>
      <c r="C196" s="134">
        <v>11.656163480879593</v>
      </c>
      <c r="D196" s="124">
        <v>0</v>
      </c>
      <c r="E196" s="124">
        <v>0</v>
      </c>
      <c r="F196" s="134">
        <v>14.05234665</v>
      </c>
      <c r="G196" s="134">
        <v>13.643055</v>
      </c>
      <c r="H196" s="129">
        <f t="shared" si="31"/>
        <v>-2.3961831691204072</v>
      </c>
      <c r="J196" s="313">
        <v>1.124187732</v>
      </c>
      <c r="K196" s="129">
        <f t="shared" si="32"/>
        <v>-3.5203709011204074</v>
      </c>
      <c r="M196" s="137">
        <f t="shared" si="34"/>
        <v>-0.23196144867537832</v>
      </c>
      <c r="N196" s="134">
        <v>30.894845503278866</v>
      </c>
      <c r="O196" s="140">
        <f t="shared" si="26"/>
        <v>5.7985046546951751E-3</v>
      </c>
      <c r="P196" s="95">
        <f t="shared" si="33"/>
        <v>3.1199500057571532E-2</v>
      </c>
      <c r="Q196" s="111"/>
    </row>
    <row r="197" spans="2:17">
      <c r="B197" s="52" t="s">
        <v>948</v>
      </c>
      <c r="C197" s="134">
        <v>8.8702039999999993</v>
      </c>
      <c r="D197" s="124">
        <v>0</v>
      </c>
      <c r="E197" s="124">
        <v>0</v>
      </c>
      <c r="F197" s="134">
        <v>5.4466657500000002</v>
      </c>
      <c r="G197" s="134">
        <v>5.2880250000000002</v>
      </c>
      <c r="H197" s="129">
        <f t="shared" si="31"/>
        <v>3.4235382499999991</v>
      </c>
      <c r="J197" s="313">
        <v>0.43573326000000001</v>
      </c>
      <c r="K197" s="129">
        <f t="shared" si="32"/>
        <v>2.987804989999999</v>
      </c>
      <c r="M197" s="137">
        <f t="shared" si="34"/>
        <v>0.50792287040045569</v>
      </c>
      <c r="N197" s="134">
        <v>12.885233975838533</v>
      </c>
      <c r="O197" s="140">
        <f t="shared" si="26"/>
        <v>0</v>
      </c>
      <c r="P197" s="95">
        <f t="shared" si="33"/>
        <v>0</v>
      </c>
      <c r="Q197" s="111"/>
    </row>
    <row r="198" spans="2:17">
      <c r="B198" s="52" t="s">
        <v>949</v>
      </c>
      <c r="C198" s="134">
        <v>3.4250970930695654</v>
      </c>
      <c r="D198" s="124">
        <v>0</v>
      </c>
      <c r="E198" s="124">
        <v>0</v>
      </c>
      <c r="F198" s="134">
        <v>3.1012579000000002</v>
      </c>
      <c r="G198" s="134">
        <v>3.0109300000000001</v>
      </c>
      <c r="H198" s="129">
        <f t="shared" si="31"/>
        <v>0.32383919306956521</v>
      </c>
      <c r="J198" s="313">
        <v>0.24810063200000002</v>
      </c>
      <c r="K198" s="129">
        <f t="shared" si="32"/>
        <v>7.5738561069565197E-2</v>
      </c>
      <c r="M198" s="137">
        <f t="shared" si="34"/>
        <v>2.2612855669512179E-2</v>
      </c>
      <c r="N198" s="134">
        <v>4.8974595785729056</v>
      </c>
      <c r="O198" s="140">
        <f t="shared" si="26"/>
        <v>0</v>
      </c>
      <c r="P198" s="95">
        <f t="shared" si="33"/>
        <v>0</v>
      </c>
      <c r="Q198" s="111"/>
    </row>
    <row r="199" spans="2:17">
      <c r="B199" s="52" t="s">
        <v>950</v>
      </c>
      <c r="C199" s="134">
        <v>6.0791369999999993</v>
      </c>
      <c r="D199" s="124">
        <v>0</v>
      </c>
      <c r="E199" s="124">
        <v>0</v>
      </c>
      <c r="F199" s="134">
        <v>5.9093623499999994</v>
      </c>
      <c r="G199" s="134">
        <v>5.7372449999999997</v>
      </c>
      <c r="H199" s="129">
        <f t="shared" si="31"/>
        <v>0.16977464999999992</v>
      </c>
      <c r="J199" s="313">
        <v>0.47274898799999998</v>
      </c>
      <c r="K199" s="129">
        <f t="shared" si="32"/>
        <v>-0.30297433800000007</v>
      </c>
      <c r="M199" s="137">
        <f t="shared" si="34"/>
        <v>-4.7472430666642827E-2</v>
      </c>
      <c r="N199" s="134">
        <v>12.293431510422792</v>
      </c>
      <c r="O199" s="140">
        <f t="shared" si="26"/>
        <v>2.3072949119553807E-3</v>
      </c>
      <c r="P199" s="95">
        <f t="shared" si="33"/>
        <v>5.1997928934554888E-4</v>
      </c>
      <c r="Q199" s="111"/>
    </row>
    <row r="200" spans="2:17">
      <c r="B200" s="52" t="s">
        <v>951</v>
      </c>
      <c r="C200" s="134">
        <v>119.73587173455257</v>
      </c>
      <c r="D200" s="124">
        <v>0</v>
      </c>
      <c r="E200" s="124">
        <v>0</v>
      </c>
      <c r="F200" s="134">
        <v>111.98717950999999</v>
      </c>
      <c r="G200" s="134">
        <v>108.72541699999999</v>
      </c>
      <c r="H200" s="129">
        <f t="shared" si="31"/>
        <v>7.7486922245525847</v>
      </c>
      <c r="J200" s="313">
        <v>8.9589743607999992</v>
      </c>
      <c r="K200" s="129">
        <f t="shared" si="32"/>
        <v>-1.2102821362474145</v>
      </c>
      <c r="M200" s="137">
        <f t="shared" si="34"/>
        <v>-1.0006784817153353E-2</v>
      </c>
      <c r="N200" s="134">
        <v>160.64811551596375</v>
      </c>
      <c r="O200" s="140">
        <f t="shared" si="26"/>
        <v>3.0151270557040397E-2</v>
      </c>
      <c r="P200" s="95">
        <f t="shared" si="33"/>
        <v>3.0192198608333198E-4</v>
      </c>
      <c r="Q200" s="111"/>
    </row>
    <row r="201" spans="2:17">
      <c r="B201" s="52" t="s">
        <v>952</v>
      </c>
      <c r="C201" s="134">
        <v>57.772286797230606</v>
      </c>
      <c r="D201" s="124">
        <v>0</v>
      </c>
      <c r="E201" s="124">
        <v>0</v>
      </c>
      <c r="F201" s="134">
        <v>67.15624308000001</v>
      </c>
      <c r="G201" s="134">
        <v>65.200236000000004</v>
      </c>
      <c r="H201" s="129">
        <f t="shared" si="31"/>
        <v>-9.3839562827694039</v>
      </c>
      <c r="J201" s="313">
        <v>5.3724994464000009</v>
      </c>
      <c r="K201" s="129">
        <f t="shared" si="32"/>
        <v>-14.756455729169405</v>
      </c>
      <c r="M201" s="137">
        <f t="shared" si="34"/>
        <v>-0.20345666028606724</v>
      </c>
      <c r="N201" s="134">
        <v>169.55257195998112</v>
      </c>
      <c r="O201" s="140">
        <f t="shared" si="26"/>
        <v>3.1822505071959252E-2</v>
      </c>
      <c r="P201" s="95">
        <f t="shared" si="33"/>
        <v>0.13172802698849939</v>
      </c>
      <c r="Q201" s="111"/>
    </row>
    <row r="202" spans="2:17">
      <c r="B202" s="52" t="s">
        <v>953</v>
      </c>
      <c r="C202" s="134">
        <v>139.37107237798079</v>
      </c>
      <c r="D202" s="124">
        <v>0</v>
      </c>
      <c r="E202" s="124">
        <v>0</v>
      </c>
      <c r="F202" s="134">
        <v>129.23760509000002</v>
      </c>
      <c r="G202" s="134">
        <v>125.473403</v>
      </c>
      <c r="H202" s="129">
        <f t="shared" si="31"/>
        <v>10.133467287980778</v>
      </c>
      <c r="J202" s="313">
        <v>10.678914801060282</v>
      </c>
      <c r="K202" s="129">
        <f t="shared" si="32"/>
        <v>-0.54544751307950357</v>
      </c>
      <c r="M202" s="137">
        <f t="shared" si="34"/>
        <v>-3.8983782151256461E-3</v>
      </c>
      <c r="N202" s="134">
        <v>408.58638716870752</v>
      </c>
      <c r="O202" s="140">
        <f t="shared" si="26"/>
        <v>7.668560982418228E-2</v>
      </c>
      <c r="P202" s="95">
        <f t="shared" si="33"/>
        <v>1.1654182601389145E-4</v>
      </c>
      <c r="Q202" s="111"/>
    </row>
    <row r="203" spans="2:17">
      <c r="B203" s="52" t="s">
        <v>954</v>
      </c>
      <c r="C203" s="134">
        <v>13.993</v>
      </c>
      <c r="D203" s="124">
        <v>0</v>
      </c>
      <c r="E203" s="124">
        <v>0</v>
      </c>
      <c r="F203" s="134">
        <v>11.535058579999999</v>
      </c>
      <c r="G203" s="134">
        <v>11.199085999999999</v>
      </c>
      <c r="H203" s="129">
        <f t="shared" si="31"/>
        <v>2.4579414200000009</v>
      </c>
      <c r="J203" s="313">
        <v>0.95314291622222891</v>
      </c>
      <c r="K203" s="129">
        <f t="shared" si="32"/>
        <v>1.504798503777772</v>
      </c>
      <c r="M203" s="137">
        <f t="shared" si="34"/>
        <v>0.1204976156280778</v>
      </c>
      <c r="N203" s="134">
        <v>18.054902958761861</v>
      </c>
      <c r="O203" s="140">
        <f t="shared" si="26"/>
        <v>0</v>
      </c>
      <c r="P203" s="95">
        <f t="shared" si="33"/>
        <v>0</v>
      </c>
      <c r="Q203" s="111"/>
    </row>
    <row r="204" spans="2:17">
      <c r="B204" s="52"/>
      <c r="C204" s="124"/>
      <c r="D204" s="124"/>
      <c r="E204" s="124"/>
      <c r="F204" s="124"/>
      <c r="G204" s="124"/>
      <c r="H204" s="129">
        <f t="shared" si="31"/>
        <v>0</v>
      </c>
      <c r="J204" s="131"/>
      <c r="K204" s="129">
        <f t="shared" si="32"/>
        <v>0</v>
      </c>
      <c r="M204" s="137">
        <f t="shared" si="34"/>
        <v>0</v>
      </c>
      <c r="N204" s="134"/>
      <c r="O204" s="140">
        <f t="shared" si="26"/>
        <v>0</v>
      </c>
      <c r="P204" s="95">
        <f t="shared" si="33"/>
        <v>0</v>
      </c>
      <c r="Q204" s="111"/>
    </row>
    <row r="205" spans="2:17">
      <c r="B205" s="52"/>
      <c r="C205" s="124"/>
      <c r="D205" s="124"/>
      <c r="E205" s="124"/>
      <c r="F205" s="124"/>
      <c r="G205" s="124"/>
      <c r="H205" s="129">
        <f t="shared" si="31"/>
        <v>0</v>
      </c>
      <c r="J205" s="131"/>
      <c r="K205" s="129">
        <f t="shared" si="32"/>
        <v>0</v>
      </c>
      <c r="M205" s="137">
        <f t="shared" si="34"/>
        <v>0</v>
      </c>
      <c r="N205" s="134"/>
      <c r="O205" s="140">
        <f t="shared" si="26"/>
        <v>0</v>
      </c>
      <c r="P205" s="95">
        <f t="shared" si="33"/>
        <v>0</v>
      </c>
      <c r="Q205" s="111"/>
    </row>
    <row r="206" spans="2:17">
      <c r="B206" s="52"/>
      <c r="C206" s="124"/>
      <c r="D206" s="124"/>
      <c r="E206" s="124"/>
      <c r="F206" s="124"/>
      <c r="G206" s="124"/>
      <c r="H206" s="129">
        <f t="shared" si="31"/>
        <v>0</v>
      </c>
      <c r="J206" s="131"/>
      <c r="K206" s="129">
        <f t="shared" si="32"/>
        <v>0</v>
      </c>
      <c r="M206" s="137">
        <f t="shared" si="34"/>
        <v>0</v>
      </c>
      <c r="N206" s="134"/>
      <c r="O206" s="140">
        <f t="shared" ref="O206:O262" si="35">IF(K206&lt;0,N206/$N$263,0)</f>
        <v>0</v>
      </c>
      <c r="P206" s="95">
        <f t="shared" si="33"/>
        <v>0</v>
      </c>
      <c r="Q206" s="111"/>
    </row>
    <row r="207" spans="2:17">
      <c r="B207" s="52"/>
      <c r="C207" s="124"/>
      <c r="D207" s="124"/>
      <c r="E207" s="124"/>
      <c r="F207" s="124"/>
      <c r="G207" s="124"/>
      <c r="H207" s="129">
        <f t="shared" si="31"/>
        <v>0</v>
      </c>
      <c r="J207" s="131"/>
      <c r="K207" s="129">
        <f t="shared" si="32"/>
        <v>0</v>
      </c>
      <c r="M207" s="137">
        <f t="shared" si="34"/>
        <v>0</v>
      </c>
      <c r="N207" s="134"/>
      <c r="O207" s="140">
        <f t="shared" si="35"/>
        <v>0</v>
      </c>
      <c r="P207" s="95">
        <f t="shared" si="33"/>
        <v>0</v>
      </c>
      <c r="Q207" s="111"/>
    </row>
    <row r="208" spans="2:17">
      <c r="B208" s="52"/>
      <c r="C208" s="124"/>
      <c r="D208" s="124"/>
      <c r="E208" s="124"/>
      <c r="F208" s="124"/>
      <c r="G208" s="124"/>
      <c r="H208" s="129">
        <f t="shared" si="31"/>
        <v>0</v>
      </c>
      <c r="J208" s="131"/>
      <c r="K208" s="129">
        <f t="shared" si="32"/>
        <v>0</v>
      </c>
      <c r="M208" s="137">
        <f t="shared" si="34"/>
        <v>0</v>
      </c>
      <c r="N208" s="134"/>
      <c r="O208" s="140">
        <f t="shared" si="35"/>
        <v>0</v>
      </c>
      <c r="P208" s="95">
        <f t="shared" si="33"/>
        <v>0</v>
      </c>
      <c r="Q208" s="111"/>
    </row>
    <row r="209" spans="2:17">
      <c r="B209" s="52"/>
      <c r="C209" s="124"/>
      <c r="D209" s="124"/>
      <c r="E209" s="124"/>
      <c r="F209" s="124"/>
      <c r="G209" s="124"/>
      <c r="H209" s="129">
        <f t="shared" si="31"/>
        <v>0</v>
      </c>
      <c r="J209" s="131"/>
      <c r="K209" s="129">
        <f t="shared" si="32"/>
        <v>0</v>
      </c>
      <c r="M209" s="137">
        <f t="shared" si="34"/>
        <v>0</v>
      </c>
      <c r="N209" s="134"/>
      <c r="O209" s="140">
        <f t="shared" si="35"/>
        <v>0</v>
      </c>
      <c r="P209" s="95">
        <f t="shared" si="33"/>
        <v>0</v>
      </c>
      <c r="Q209" s="111"/>
    </row>
    <row r="210" spans="2:17">
      <c r="B210" s="52"/>
      <c r="C210" s="124"/>
      <c r="D210" s="124"/>
      <c r="E210" s="124"/>
      <c r="F210" s="124"/>
      <c r="G210" s="124"/>
      <c r="H210" s="129">
        <f t="shared" si="31"/>
        <v>0</v>
      </c>
      <c r="J210" s="131"/>
      <c r="K210" s="129">
        <f t="shared" si="32"/>
        <v>0</v>
      </c>
      <c r="M210" s="137">
        <f t="shared" si="34"/>
        <v>0</v>
      </c>
      <c r="N210" s="134"/>
      <c r="O210" s="140">
        <f t="shared" si="35"/>
        <v>0</v>
      </c>
      <c r="P210" s="95">
        <f t="shared" si="33"/>
        <v>0</v>
      </c>
      <c r="Q210" s="111"/>
    </row>
    <row r="211" spans="2:17">
      <c r="B211" s="52"/>
      <c r="C211" s="124"/>
      <c r="D211" s="124"/>
      <c r="E211" s="124"/>
      <c r="F211" s="124"/>
      <c r="G211" s="124"/>
      <c r="H211" s="129">
        <f t="shared" si="31"/>
        <v>0</v>
      </c>
      <c r="J211" s="131"/>
      <c r="K211" s="129">
        <f t="shared" si="32"/>
        <v>0</v>
      </c>
      <c r="M211" s="137">
        <f t="shared" si="34"/>
        <v>0</v>
      </c>
      <c r="N211" s="134"/>
      <c r="O211" s="140">
        <f t="shared" si="35"/>
        <v>0</v>
      </c>
      <c r="P211" s="95">
        <f t="shared" si="33"/>
        <v>0</v>
      </c>
      <c r="Q211" s="111"/>
    </row>
    <row r="212" spans="2:17">
      <c r="B212" s="52"/>
      <c r="C212" s="124"/>
      <c r="D212" s="124"/>
      <c r="E212" s="124"/>
      <c r="F212" s="124"/>
      <c r="G212" s="124"/>
      <c r="H212" s="129">
        <f t="shared" si="31"/>
        <v>0</v>
      </c>
      <c r="J212" s="131"/>
      <c r="K212" s="129">
        <f t="shared" si="32"/>
        <v>0</v>
      </c>
      <c r="M212" s="137">
        <f t="shared" si="34"/>
        <v>0</v>
      </c>
      <c r="N212" s="134"/>
      <c r="O212" s="140">
        <f t="shared" si="35"/>
        <v>0</v>
      </c>
      <c r="P212" s="95">
        <f t="shared" si="33"/>
        <v>0</v>
      </c>
      <c r="Q212" s="111"/>
    </row>
    <row r="213" spans="2:17">
      <c r="B213" s="52"/>
      <c r="C213" s="124"/>
      <c r="D213" s="124"/>
      <c r="E213" s="124"/>
      <c r="F213" s="124"/>
      <c r="G213" s="124"/>
      <c r="H213" s="129">
        <f>+C213+D213-E213-F213</f>
        <v>0</v>
      </c>
      <c r="J213" s="131"/>
      <c r="K213" s="129">
        <f>+H213-J213</f>
        <v>0</v>
      </c>
      <c r="M213" s="137">
        <f>+IF(ISERROR(K213/(F213+J213)),0,K213/(F213+J213))</f>
        <v>0</v>
      </c>
      <c r="N213" s="134"/>
      <c r="O213" s="140">
        <f t="shared" si="35"/>
        <v>0</v>
      </c>
      <c r="P213" s="95">
        <f>(M213^2*O213)*100</f>
        <v>0</v>
      </c>
      <c r="Q213" s="111"/>
    </row>
    <row r="214" spans="2:17">
      <c r="B214" s="52"/>
      <c r="C214" s="124"/>
      <c r="D214" s="124"/>
      <c r="E214" s="124"/>
      <c r="F214" s="124"/>
      <c r="G214" s="124"/>
      <c r="H214" s="129">
        <f t="shared" ref="H214:H237" si="36">+C214+D214-E214-F214</f>
        <v>0</v>
      </c>
      <c r="J214" s="131"/>
      <c r="K214" s="129">
        <f t="shared" ref="K214:K237" si="37">+H214-J214</f>
        <v>0</v>
      </c>
      <c r="M214" s="137">
        <f>+IF(ISERROR(K214/(F214+J214)),0,K214/(F214+J214))</f>
        <v>0</v>
      </c>
      <c r="N214" s="134"/>
      <c r="O214" s="140">
        <f t="shared" si="35"/>
        <v>0</v>
      </c>
      <c r="P214" s="95">
        <f t="shared" ref="P214:P237" si="38">(M214^2*O214)*100</f>
        <v>0</v>
      </c>
      <c r="Q214" s="111"/>
    </row>
    <row r="215" spans="2:17">
      <c r="B215" s="52"/>
      <c r="C215" s="124"/>
      <c r="D215" s="124"/>
      <c r="E215" s="124"/>
      <c r="F215" s="124"/>
      <c r="G215" s="124"/>
      <c r="H215" s="129">
        <f t="shared" si="36"/>
        <v>0</v>
      </c>
      <c r="J215" s="131"/>
      <c r="K215" s="129">
        <f t="shared" si="37"/>
        <v>0</v>
      </c>
      <c r="M215" s="137">
        <f t="shared" ref="M215:M237" si="39">+IF(ISERROR(K215/(F215+J215)),0,K215/(F215+J215))</f>
        <v>0</v>
      </c>
      <c r="N215" s="134"/>
      <c r="O215" s="140">
        <f t="shared" si="35"/>
        <v>0</v>
      </c>
      <c r="P215" s="95">
        <f t="shared" si="38"/>
        <v>0</v>
      </c>
      <c r="Q215" s="111"/>
    </row>
    <row r="216" spans="2:17">
      <c r="B216" s="52"/>
      <c r="C216" s="124"/>
      <c r="D216" s="124"/>
      <c r="E216" s="124"/>
      <c r="F216" s="124"/>
      <c r="G216" s="124"/>
      <c r="H216" s="129">
        <f t="shared" si="36"/>
        <v>0</v>
      </c>
      <c r="J216" s="131"/>
      <c r="K216" s="129">
        <f t="shared" si="37"/>
        <v>0</v>
      </c>
      <c r="M216" s="137">
        <f t="shared" si="39"/>
        <v>0</v>
      </c>
      <c r="N216" s="134"/>
      <c r="O216" s="140">
        <f t="shared" si="35"/>
        <v>0</v>
      </c>
      <c r="P216" s="95">
        <f t="shared" si="38"/>
        <v>0</v>
      </c>
      <c r="Q216" s="111"/>
    </row>
    <row r="217" spans="2:17">
      <c r="B217" s="52"/>
      <c r="C217" s="124"/>
      <c r="D217" s="124"/>
      <c r="E217" s="124"/>
      <c r="F217" s="124"/>
      <c r="G217" s="124"/>
      <c r="H217" s="129">
        <f t="shared" si="36"/>
        <v>0</v>
      </c>
      <c r="J217" s="131"/>
      <c r="K217" s="129">
        <f t="shared" si="37"/>
        <v>0</v>
      </c>
      <c r="M217" s="137">
        <f t="shared" si="39"/>
        <v>0</v>
      </c>
      <c r="N217" s="134"/>
      <c r="O217" s="140">
        <f t="shared" si="35"/>
        <v>0</v>
      </c>
      <c r="P217" s="95">
        <f t="shared" si="38"/>
        <v>0</v>
      </c>
      <c r="Q217" s="111"/>
    </row>
    <row r="218" spans="2:17">
      <c r="B218" s="52"/>
      <c r="C218" s="124"/>
      <c r="D218" s="124"/>
      <c r="E218" s="124"/>
      <c r="F218" s="124"/>
      <c r="G218" s="124"/>
      <c r="H218" s="129">
        <f t="shared" si="36"/>
        <v>0</v>
      </c>
      <c r="J218" s="131"/>
      <c r="K218" s="129">
        <f t="shared" si="37"/>
        <v>0</v>
      </c>
      <c r="M218" s="137">
        <f t="shared" si="39"/>
        <v>0</v>
      </c>
      <c r="N218" s="134"/>
      <c r="O218" s="140">
        <f t="shared" si="35"/>
        <v>0</v>
      </c>
      <c r="P218" s="95">
        <f t="shared" si="38"/>
        <v>0</v>
      </c>
      <c r="Q218" s="111"/>
    </row>
    <row r="219" spans="2:17">
      <c r="B219" s="52"/>
      <c r="C219" s="124"/>
      <c r="D219" s="124"/>
      <c r="E219" s="124"/>
      <c r="F219" s="124"/>
      <c r="G219" s="124"/>
      <c r="H219" s="129">
        <f t="shared" si="36"/>
        <v>0</v>
      </c>
      <c r="J219" s="131"/>
      <c r="K219" s="129">
        <f t="shared" si="37"/>
        <v>0</v>
      </c>
      <c r="M219" s="137">
        <f t="shared" si="39"/>
        <v>0</v>
      </c>
      <c r="N219" s="134"/>
      <c r="O219" s="140">
        <f t="shared" si="35"/>
        <v>0</v>
      </c>
      <c r="P219" s="95">
        <f t="shared" si="38"/>
        <v>0</v>
      </c>
      <c r="Q219" s="111"/>
    </row>
    <row r="220" spans="2:17">
      <c r="B220" s="52"/>
      <c r="C220" s="124"/>
      <c r="D220" s="124"/>
      <c r="E220" s="124"/>
      <c r="F220" s="124"/>
      <c r="G220" s="124"/>
      <c r="H220" s="129">
        <f t="shared" si="36"/>
        <v>0</v>
      </c>
      <c r="J220" s="131"/>
      <c r="K220" s="129">
        <f t="shared" si="37"/>
        <v>0</v>
      </c>
      <c r="M220" s="137">
        <f t="shared" si="39"/>
        <v>0</v>
      </c>
      <c r="N220" s="134"/>
      <c r="O220" s="140">
        <f t="shared" si="35"/>
        <v>0</v>
      </c>
      <c r="P220" s="95">
        <f t="shared" si="38"/>
        <v>0</v>
      </c>
      <c r="Q220" s="111"/>
    </row>
    <row r="221" spans="2:17">
      <c r="B221" s="52"/>
      <c r="C221" s="124"/>
      <c r="D221" s="124"/>
      <c r="E221" s="124"/>
      <c r="F221" s="124"/>
      <c r="G221" s="124"/>
      <c r="H221" s="129">
        <f t="shared" si="36"/>
        <v>0</v>
      </c>
      <c r="J221" s="131"/>
      <c r="K221" s="129">
        <f t="shared" si="37"/>
        <v>0</v>
      </c>
      <c r="M221" s="137">
        <f t="shared" si="39"/>
        <v>0</v>
      </c>
      <c r="N221" s="134"/>
      <c r="O221" s="140">
        <f t="shared" si="35"/>
        <v>0</v>
      </c>
      <c r="P221" s="95">
        <f t="shared" si="38"/>
        <v>0</v>
      </c>
      <c r="Q221" s="111"/>
    </row>
    <row r="222" spans="2:17">
      <c r="B222" s="52"/>
      <c r="C222" s="124"/>
      <c r="D222" s="124"/>
      <c r="E222" s="124"/>
      <c r="F222" s="124"/>
      <c r="G222" s="124"/>
      <c r="H222" s="129">
        <f t="shared" si="36"/>
        <v>0</v>
      </c>
      <c r="J222" s="131"/>
      <c r="K222" s="129">
        <f t="shared" si="37"/>
        <v>0</v>
      </c>
      <c r="M222" s="137">
        <f t="shared" si="39"/>
        <v>0</v>
      </c>
      <c r="N222" s="134"/>
      <c r="O222" s="140">
        <f t="shared" si="35"/>
        <v>0</v>
      </c>
      <c r="P222" s="95">
        <f t="shared" si="38"/>
        <v>0</v>
      </c>
      <c r="Q222" s="111"/>
    </row>
    <row r="223" spans="2:17">
      <c r="B223" s="52"/>
      <c r="C223" s="124"/>
      <c r="D223" s="124"/>
      <c r="E223" s="124"/>
      <c r="F223" s="124"/>
      <c r="G223" s="124"/>
      <c r="H223" s="129">
        <f t="shared" si="36"/>
        <v>0</v>
      </c>
      <c r="J223" s="131"/>
      <c r="K223" s="129">
        <f t="shared" si="37"/>
        <v>0</v>
      </c>
      <c r="M223" s="137">
        <f t="shared" si="39"/>
        <v>0</v>
      </c>
      <c r="N223" s="134"/>
      <c r="O223" s="140">
        <f t="shared" si="35"/>
        <v>0</v>
      </c>
      <c r="P223" s="95">
        <f t="shared" si="38"/>
        <v>0</v>
      </c>
      <c r="Q223" s="111"/>
    </row>
    <row r="224" spans="2:17">
      <c r="B224" s="52"/>
      <c r="C224" s="124"/>
      <c r="D224" s="124"/>
      <c r="E224" s="124"/>
      <c r="F224" s="124"/>
      <c r="G224" s="124"/>
      <c r="H224" s="129">
        <f t="shared" si="36"/>
        <v>0</v>
      </c>
      <c r="J224" s="131"/>
      <c r="K224" s="129">
        <f t="shared" si="37"/>
        <v>0</v>
      </c>
      <c r="M224" s="137">
        <f t="shared" si="39"/>
        <v>0</v>
      </c>
      <c r="N224" s="134"/>
      <c r="O224" s="140">
        <f t="shared" si="35"/>
        <v>0</v>
      </c>
      <c r="P224" s="95">
        <f t="shared" si="38"/>
        <v>0</v>
      </c>
      <c r="Q224" s="111"/>
    </row>
    <row r="225" spans="2:17">
      <c r="B225" s="52"/>
      <c r="C225" s="124"/>
      <c r="D225" s="124"/>
      <c r="E225" s="124"/>
      <c r="F225" s="124"/>
      <c r="G225" s="124"/>
      <c r="H225" s="129">
        <f t="shared" si="36"/>
        <v>0</v>
      </c>
      <c r="J225" s="131"/>
      <c r="K225" s="129">
        <f t="shared" si="37"/>
        <v>0</v>
      </c>
      <c r="M225" s="137">
        <f t="shared" si="39"/>
        <v>0</v>
      </c>
      <c r="N225" s="134"/>
      <c r="O225" s="140">
        <f t="shared" si="35"/>
        <v>0</v>
      </c>
      <c r="P225" s="95">
        <f t="shared" si="38"/>
        <v>0</v>
      </c>
      <c r="Q225" s="111"/>
    </row>
    <row r="226" spans="2:17">
      <c r="B226" s="52"/>
      <c r="C226" s="124"/>
      <c r="D226" s="124"/>
      <c r="E226" s="124"/>
      <c r="F226" s="124"/>
      <c r="G226" s="124"/>
      <c r="H226" s="129">
        <f t="shared" si="36"/>
        <v>0</v>
      </c>
      <c r="J226" s="131"/>
      <c r="K226" s="129">
        <f t="shared" si="37"/>
        <v>0</v>
      </c>
      <c r="M226" s="137">
        <f t="shared" si="39"/>
        <v>0</v>
      </c>
      <c r="N226" s="134"/>
      <c r="O226" s="140">
        <f t="shared" si="35"/>
        <v>0</v>
      </c>
      <c r="P226" s="95">
        <f t="shared" si="38"/>
        <v>0</v>
      </c>
      <c r="Q226" s="111"/>
    </row>
    <row r="227" spans="2:17">
      <c r="B227" s="52"/>
      <c r="C227" s="124"/>
      <c r="D227" s="124"/>
      <c r="E227" s="124"/>
      <c r="F227" s="124"/>
      <c r="G227" s="124"/>
      <c r="H227" s="129">
        <f t="shared" si="36"/>
        <v>0</v>
      </c>
      <c r="J227" s="131"/>
      <c r="K227" s="129">
        <f t="shared" si="37"/>
        <v>0</v>
      </c>
      <c r="M227" s="137">
        <f t="shared" si="39"/>
        <v>0</v>
      </c>
      <c r="N227" s="134"/>
      <c r="O227" s="140">
        <f t="shared" si="35"/>
        <v>0</v>
      </c>
      <c r="P227" s="95">
        <f t="shared" si="38"/>
        <v>0</v>
      </c>
      <c r="Q227" s="111"/>
    </row>
    <row r="228" spans="2:17">
      <c r="B228" s="52"/>
      <c r="C228" s="124"/>
      <c r="D228" s="124"/>
      <c r="E228" s="124"/>
      <c r="F228" s="124"/>
      <c r="G228" s="124"/>
      <c r="H228" s="129">
        <f t="shared" si="36"/>
        <v>0</v>
      </c>
      <c r="J228" s="131"/>
      <c r="K228" s="129">
        <f t="shared" si="37"/>
        <v>0</v>
      </c>
      <c r="M228" s="137">
        <f t="shared" si="39"/>
        <v>0</v>
      </c>
      <c r="N228" s="134"/>
      <c r="O228" s="140">
        <f t="shared" si="35"/>
        <v>0</v>
      </c>
      <c r="P228" s="95">
        <f t="shared" si="38"/>
        <v>0</v>
      </c>
      <c r="Q228" s="111"/>
    </row>
    <row r="229" spans="2:17">
      <c r="B229" s="52"/>
      <c r="C229" s="124"/>
      <c r="D229" s="124"/>
      <c r="E229" s="124"/>
      <c r="F229" s="124"/>
      <c r="G229" s="124"/>
      <c r="H229" s="129">
        <f t="shared" si="36"/>
        <v>0</v>
      </c>
      <c r="J229" s="131"/>
      <c r="K229" s="129">
        <f t="shared" si="37"/>
        <v>0</v>
      </c>
      <c r="M229" s="137">
        <f t="shared" si="39"/>
        <v>0</v>
      </c>
      <c r="N229" s="134"/>
      <c r="O229" s="140">
        <f t="shared" si="35"/>
        <v>0</v>
      </c>
      <c r="P229" s="95">
        <f t="shared" si="38"/>
        <v>0</v>
      </c>
      <c r="Q229" s="111"/>
    </row>
    <row r="230" spans="2:17">
      <c r="B230" s="52"/>
      <c r="C230" s="124"/>
      <c r="D230" s="124"/>
      <c r="E230" s="124"/>
      <c r="F230" s="124"/>
      <c r="G230" s="124"/>
      <c r="H230" s="129">
        <f t="shared" si="36"/>
        <v>0</v>
      </c>
      <c r="J230" s="131"/>
      <c r="K230" s="129">
        <f t="shared" si="37"/>
        <v>0</v>
      </c>
      <c r="M230" s="137">
        <f t="shared" si="39"/>
        <v>0</v>
      </c>
      <c r="N230" s="134"/>
      <c r="O230" s="140">
        <f t="shared" si="35"/>
        <v>0</v>
      </c>
      <c r="P230" s="95">
        <f t="shared" si="38"/>
        <v>0</v>
      </c>
      <c r="Q230" s="111"/>
    </row>
    <row r="231" spans="2:17">
      <c r="B231" s="52"/>
      <c r="C231" s="124"/>
      <c r="D231" s="124"/>
      <c r="E231" s="124"/>
      <c r="F231" s="124"/>
      <c r="G231" s="124"/>
      <c r="H231" s="129">
        <f t="shared" si="36"/>
        <v>0</v>
      </c>
      <c r="J231" s="131"/>
      <c r="K231" s="129">
        <f t="shared" si="37"/>
        <v>0</v>
      </c>
      <c r="M231" s="137">
        <f t="shared" si="39"/>
        <v>0</v>
      </c>
      <c r="N231" s="134"/>
      <c r="O231" s="140">
        <f t="shared" si="35"/>
        <v>0</v>
      </c>
      <c r="P231" s="95">
        <f t="shared" si="38"/>
        <v>0</v>
      </c>
      <c r="Q231" s="111"/>
    </row>
    <row r="232" spans="2:17">
      <c r="B232" s="52"/>
      <c r="C232" s="124"/>
      <c r="D232" s="124"/>
      <c r="E232" s="124"/>
      <c r="F232" s="124"/>
      <c r="G232" s="124"/>
      <c r="H232" s="129">
        <f t="shared" si="36"/>
        <v>0</v>
      </c>
      <c r="J232" s="131"/>
      <c r="K232" s="129">
        <f t="shared" si="37"/>
        <v>0</v>
      </c>
      <c r="M232" s="137">
        <f t="shared" si="39"/>
        <v>0</v>
      </c>
      <c r="N232" s="134"/>
      <c r="O232" s="140">
        <f t="shared" si="35"/>
        <v>0</v>
      </c>
      <c r="P232" s="95">
        <f t="shared" si="38"/>
        <v>0</v>
      </c>
      <c r="Q232" s="111"/>
    </row>
    <row r="233" spans="2:17">
      <c r="B233" s="52"/>
      <c r="C233" s="124"/>
      <c r="D233" s="124"/>
      <c r="E233" s="124"/>
      <c r="F233" s="124"/>
      <c r="G233" s="124"/>
      <c r="H233" s="129">
        <f t="shared" si="36"/>
        <v>0</v>
      </c>
      <c r="J233" s="131"/>
      <c r="K233" s="129">
        <f t="shared" si="37"/>
        <v>0</v>
      </c>
      <c r="M233" s="137">
        <f t="shared" si="39"/>
        <v>0</v>
      </c>
      <c r="N233" s="134"/>
      <c r="O233" s="140">
        <f t="shared" si="35"/>
        <v>0</v>
      </c>
      <c r="P233" s="95">
        <f t="shared" si="38"/>
        <v>0</v>
      </c>
      <c r="Q233" s="111"/>
    </row>
    <row r="234" spans="2:17">
      <c r="B234" s="52"/>
      <c r="C234" s="124"/>
      <c r="D234" s="124"/>
      <c r="E234" s="124"/>
      <c r="F234" s="124"/>
      <c r="G234" s="124"/>
      <c r="H234" s="129">
        <f t="shared" si="36"/>
        <v>0</v>
      </c>
      <c r="J234" s="131"/>
      <c r="K234" s="129">
        <f t="shared" si="37"/>
        <v>0</v>
      </c>
      <c r="M234" s="137">
        <f t="shared" si="39"/>
        <v>0</v>
      </c>
      <c r="N234" s="134"/>
      <c r="O234" s="140">
        <f t="shared" si="35"/>
        <v>0</v>
      </c>
      <c r="P234" s="95">
        <f t="shared" si="38"/>
        <v>0</v>
      </c>
      <c r="Q234" s="111"/>
    </row>
    <row r="235" spans="2:17">
      <c r="B235" s="52"/>
      <c r="C235" s="124"/>
      <c r="D235" s="124"/>
      <c r="E235" s="124"/>
      <c r="F235" s="124"/>
      <c r="G235" s="124"/>
      <c r="H235" s="129">
        <f t="shared" si="36"/>
        <v>0</v>
      </c>
      <c r="J235" s="131"/>
      <c r="K235" s="129">
        <f t="shared" si="37"/>
        <v>0</v>
      </c>
      <c r="M235" s="137">
        <f t="shared" si="39"/>
        <v>0</v>
      </c>
      <c r="N235" s="134"/>
      <c r="O235" s="140">
        <f t="shared" si="35"/>
        <v>0</v>
      </c>
      <c r="P235" s="95">
        <f t="shared" si="38"/>
        <v>0</v>
      </c>
      <c r="Q235" s="111"/>
    </row>
    <row r="236" spans="2:17">
      <c r="B236" s="52"/>
      <c r="C236" s="124"/>
      <c r="D236" s="124"/>
      <c r="E236" s="124"/>
      <c r="F236" s="124"/>
      <c r="G236" s="124"/>
      <c r="H236" s="129">
        <f t="shared" si="36"/>
        <v>0</v>
      </c>
      <c r="J236" s="131"/>
      <c r="K236" s="129">
        <f t="shared" si="37"/>
        <v>0</v>
      </c>
      <c r="M236" s="137">
        <f t="shared" si="39"/>
        <v>0</v>
      </c>
      <c r="N236" s="134"/>
      <c r="O236" s="140">
        <f t="shared" si="35"/>
        <v>0</v>
      </c>
      <c r="P236" s="95">
        <f t="shared" si="38"/>
        <v>0</v>
      </c>
      <c r="Q236" s="111"/>
    </row>
    <row r="237" spans="2:17">
      <c r="B237" s="52"/>
      <c r="C237" s="124"/>
      <c r="D237" s="124"/>
      <c r="E237" s="124"/>
      <c r="F237" s="124"/>
      <c r="G237" s="124"/>
      <c r="H237" s="129">
        <f t="shared" si="36"/>
        <v>0</v>
      </c>
      <c r="J237" s="131"/>
      <c r="K237" s="129">
        <f t="shared" si="37"/>
        <v>0</v>
      </c>
      <c r="M237" s="137">
        <f t="shared" si="39"/>
        <v>0</v>
      </c>
      <c r="N237" s="134"/>
      <c r="O237" s="140">
        <f t="shared" si="35"/>
        <v>0</v>
      </c>
      <c r="P237" s="95">
        <f t="shared" si="38"/>
        <v>0</v>
      </c>
      <c r="Q237" s="111"/>
    </row>
    <row r="238" spans="2:17">
      <c r="B238" s="52"/>
      <c r="C238" s="124"/>
      <c r="D238" s="124"/>
      <c r="E238" s="124"/>
      <c r="F238" s="124"/>
      <c r="G238" s="124"/>
      <c r="H238" s="129">
        <f>+C238+D238-E238-F238</f>
        <v>0</v>
      </c>
      <c r="J238" s="131"/>
      <c r="K238" s="129">
        <f>+H238-J238</f>
        <v>0</v>
      </c>
      <c r="M238" s="137">
        <f>+IF(ISERROR(K238/(F238+J238)),0,K238/(F238+J238))</f>
        <v>0</v>
      </c>
      <c r="N238" s="134"/>
      <c r="O238" s="140">
        <f t="shared" si="35"/>
        <v>0</v>
      </c>
      <c r="P238" s="95">
        <f>(M238^2*O238)*100</f>
        <v>0</v>
      </c>
      <c r="Q238" s="111"/>
    </row>
    <row r="239" spans="2:17">
      <c r="B239" s="52"/>
      <c r="C239" s="124"/>
      <c r="D239" s="124"/>
      <c r="E239" s="124"/>
      <c r="F239" s="124"/>
      <c r="G239" s="124"/>
      <c r="H239" s="129">
        <f t="shared" ref="H239:H262" si="40">+C239+D239-E239-F239</f>
        <v>0</v>
      </c>
      <c r="J239" s="131"/>
      <c r="K239" s="129">
        <f t="shared" ref="K239:K262" si="41">+H239-J239</f>
        <v>0</v>
      </c>
      <c r="M239" s="137">
        <f>+IF(ISERROR(K239/(F239+J239)),0,K239/(F239+J239))</f>
        <v>0</v>
      </c>
      <c r="N239" s="134"/>
      <c r="O239" s="140">
        <f t="shared" si="35"/>
        <v>0</v>
      </c>
      <c r="P239" s="95">
        <f t="shared" ref="P239:P261" si="42">(M239^2*O239)*100</f>
        <v>0</v>
      </c>
      <c r="Q239" s="111"/>
    </row>
    <row r="240" spans="2:17">
      <c r="B240" s="52"/>
      <c r="C240" s="124"/>
      <c r="D240" s="124"/>
      <c r="E240" s="124"/>
      <c r="F240" s="124"/>
      <c r="G240" s="124"/>
      <c r="H240" s="129">
        <f t="shared" si="40"/>
        <v>0</v>
      </c>
      <c r="J240" s="131"/>
      <c r="K240" s="129">
        <f t="shared" si="41"/>
        <v>0</v>
      </c>
      <c r="M240" s="137">
        <f t="shared" ref="M240:M262" si="43">+IF(ISERROR(K240/(F240+J240)),0,K240/(F240+J240))</f>
        <v>0</v>
      </c>
      <c r="N240" s="134"/>
      <c r="O240" s="140">
        <f t="shared" si="35"/>
        <v>0</v>
      </c>
      <c r="P240" s="95">
        <f t="shared" si="42"/>
        <v>0</v>
      </c>
      <c r="Q240" s="111"/>
    </row>
    <row r="241" spans="2:17">
      <c r="B241" s="52"/>
      <c r="C241" s="124"/>
      <c r="D241" s="124"/>
      <c r="E241" s="124"/>
      <c r="F241" s="124"/>
      <c r="G241" s="124"/>
      <c r="H241" s="129">
        <f t="shared" si="40"/>
        <v>0</v>
      </c>
      <c r="J241" s="131"/>
      <c r="K241" s="129">
        <f t="shared" si="41"/>
        <v>0</v>
      </c>
      <c r="M241" s="137">
        <f t="shared" si="43"/>
        <v>0</v>
      </c>
      <c r="N241" s="134"/>
      <c r="O241" s="140">
        <f t="shared" si="35"/>
        <v>0</v>
      </c>
      <c r="P241" s="95">
        <f t="shared" si="42"/>
        <v>0</v>
      </c>
      <c r="Q241" s="111"/>
    </row>
    <row r="242" spans="2:17">
      <c r="B242" s="52"/>
      <c r="C242" s="124"/>
      <c r="D242" s="124"/>
      <c r="E242" s="124"/>
      <c r="F242" s="124"/>
      <c r="G242" s="124"/>
      <c r="H242" s="129">
        <f t="shared" si="40"/>
        <v>0</v>
      </c>
      <c r="J242" s="131"/>
      <c r="K242" s="129">
        <f t="shared" si="41"/>
        <v>0</v>
      </c>
      <c r="M242" s="137">
        <f t="shared" si="43"/>
        <v>0</v>
      </c>
      <c r="N242" s="134"/>
      <c r="O242" s="140">
        <f t="shared" si="35"/>
        <v>0</v>
      </c>
      <c r="P242" s="95">
        <f t="shared" si="42"/>
        <v>0</v>
      </c>
      <c r="Q242" s="111"/>
    </row>
    <row r="243" spans="2:17">
      <c r="B243" s="52"/>
      <c r="C243" s="124"/>
      <c r="D243" s="124"/>
      <c r="E243" s="124"/>
      <c r="F243" s="124"/>
      <c r="G243" s="124"/>
      <c r="H243" s="129">
        <f t="shared" si="40"/>
        <v>0</v>
      </c>
      <c r="J243" s="131"/>
      <c r="K243" s="129">
        <f t="shared" si="41"/>
        <v>0</v>
      </c>
      <c r="M243" s="137">
        <f t="shared" si="43"/>
        <v>0</v>
      </c>
      <c r="N243" s="134"/>
      <c r="O243" s="140">
        <f t="shared" si="35"/>
        <v>0</v>
      </c>
      <c r="P243" s="95">
        <f t="shared" si="42"/>
        <v>0</v>
      </c>
      <c r="Q243" s="111"/>
    </row>
    <row r="244" spans="2:17">
      <c r="B244" s="52"/>
      <c r="C244" s="124"/>
      <c r="D244" s="124"/>
      <c r="E244" s="124"/>
      <c r="F244" s="124"/>
      <c r="G244" s="124"/>
      <c r="H244" s="129">
        <f t="shared" si="40"/>
        <v>0</v>
      </c>
      <c r="J244" s="131"/>
      <c r="K244" s="129">
        <f t="shared" si="41"/>
        <v>0</v>
      </c>
      <c r="M244" s="137">
        <f t="shared" si="43"/>
        <v>0</v>
      </c>
      <c r="N244" s="134"/>
      <c r="O244" s="140">
        <f t="shared" si="35"/>
        <v>0</v>
      </c>
      <c r="P244" s="95">
        <f t="shared" si="42"/>
        <v>0</v>
      </c>
      <c r="Q244" s="111"/>
    </row>
    <row r="245" spans="2:17">
      <c r="B245" s="52"/>
      <c r="C245" s="124"/>
      <c r="D245" s="124"/>
      <c r="E245" s="124"/>
      <c r="F245" s="124"/>
      <c r="G245" s="124"/>
      <c r="H245" s="129">
        <f t="shared" si="40"/>
        <v>0</v>
      </c>
      <c r="J245" s="131"/>
      <c r="K245" s="129">
        <f t="shared" si="41"/>
        <v>0</v>
      </c>
      <c r="M245" s="137">
        <f t="shared" si="43"/>
        <v>0</v>
      </c>
      <c r="N245" s="134"/>
      <c r="O245" s="140">
        <f t="shared" si="35"/>
        <v>0</v>
      </c>
      <c r="P245" s="95">
        <f t="shared" si="42"/>
        <v>0</v>
      </c>
      <c r="Q245" s="111"/>
    </row>
    <row r="246" spans="2:17">
      <c r="B246" s="52"/>
      <c r="C246" s="124"/>
      <c r="D246" s="124"/>
      <c r="E246" s="124"/>
      <c r="F246" s="124"/>
      <c r="G246" s="124"/>
      <c r="H246" s="129">
        <f t="shared" si="40"/>
        <v>0</v>
      </c>
      <c r="J246" s="131"/>
      <c r="K246" s="129">
        <f t="shared" si="41"/>
        <v>0</v>
      </c>
      <c r="M246" s="137">
        <f t="shared" si="43"/>
        <v>0</v>
      </c>
      <c r="N246" s="134"/>
      <c r="O246" s="140">
        <f t="shared" si="35"/>
        <v>0</v>
      </c>
      <c r="P246" s="95">
        <f t="shared" si="42"/>
        <v>0</v>
      </c>
      <c r="Q246" s="111"/>
    </row>
    <row r="247" spans="2:17">
      <c r="B247" s="52"/>
      <c r="C247" s="124"/>
      <c r="D247" s="124"/>
      <c r="E247" s="124"/>
      <c r="F247" s="124"/>
      <c r="G247" s="124"/>
      <c r="H247" s="129">
        <f t="shared" si="40"/>
        <v>0</v>
      </c>
      <c r="J247" s="131"/>
      <c r="K247" s="129">
        <f t="shared" si="41"/>
        <v>0</v>
      </c>
      <c r="M247" s="137">
        <f t="shared" si="43"/>
        <v>0</v>
      </c>
      <c r="N247" s="134"/>
      <c r="O247" s="140">
        <f t="shared" si="35"/>
        <v>0</v>
      </c>
      <c r="P247" s="95">
        <f t="shared" si="42"/>
        <v>0</v>
      </c>
      <c r="Q247" s="111"/>
    </row>
    <row r="248" spans="2:17">
      <c r="B248" s="52"/>
      <c r="C248" s="124"/>
      <c r="D248" s="124"/>
      <c r="E248" s="124"/>
      <c r="F248" s="124"/>
      <c r="G248" s="124"/>
      <c r="H248" s="129">
        <f t="shared" si="40"/>
        <v>0</v>
      </c>
      <c r="J248" s="131"/>
      <c r="K248" s="129">
        <f t="shared" si="41"/>
        <v>0</v>
      </c>
      <c r="M248" s="137">
        <f t="shared" si="43"/>
        <v>0</v>
      </c>
      <c r="N248" s="134"/>
      <c r="O248" s="140">
        <f t="shared" si="35"/>
        <v>0</v>
      </c>
      <c r="P248" s="95">
        <f t="shared" si="42"/>
        <v>0</v>
      </c>
      <c r="Q248" s="111"/>
    </row>
    <row r="249" spans="2:17">
      <c r="B249" s="52"/>
      <c r="C249" s="124"/>
      <c r="D249" s="124"/>
      <c r="E249" s="124"/>
      <c r="F249" s="124"/>
      <c r="G249" s="124"/>
      <c r="H249" s="129">
        <f t="shared" si="40"/>
        <v>0</v>
      </c>
      <c r="J249" s="131"/>
      <c r="K249" s="129">
        <f t="shared" si="41"/>
        <v>0</v>
      </c>
      <c r="M249" s="137">
        <f t="shared" si="43"/>
        <v>0</v>
      </c>
      <c r="N249" s="134"/>
      <c r="O249" s="140">
        <f t="shared" si="35"/>
        <v>0</v>
      </c>
      <c r="P249" s="95">
        <f t="shared" si="42"/>
        <v>0</v>
      </c>
      <c r="Q249" s="111"/>
    </row>
    <row r="250" spans="2:17">
      <c r="B250" s="52"/>
      <c r="C250" s="124"/>
      <c r="D250" s="124"/>
      <c r="E250" s="124"/>
      <c r="F250" s="124"/>
      <c r="G250" s="124"/>
      <c r="H250" s="129">
        <f t="shared" si="40"/>
        <v>0</v>
      </c>
      <c r="J250" s="131"/>
      <c r="K250" s="129">
        <f t="shared" si="41"/>
        <v>0</v>
      </c>
      <c r="M250" s="137">
        <f t="shared" si="43"/>
        <v>0</v>
      </c>
      <c r="N250" s="134"/>
      <c r="O250" s="140">
        <f t="shared" si="35"/>
        <v>0</v>
      </c>
      <c r="P250" s="95">
        <f t="shared" si="42"/>
        <v>0</v>
      </c>
      <c r="Q250" s="111"/>
    </row>
    <row r="251" spans="2:17">
      <c r="B251" s="52"/>
      <c r="C251" s="124"/>
      <c r="D251" s="124"/>
      <c r="E251" s="124"/>
      <c r="F251" s="124"/>
      <c r="G251" s="124"/>
      <c r="H251" s="129">
        <f t="shared" si="40"/>
        <v>0</v>
      </c>
      <c r="J251" s="131"/>
      <c r="K251" s="129">
        <f t="shared" si="41"/>
        <v>0</v>
      </c>
      <c r="M251" s="137">
        <f t="shared" si="43"/>
        <v>0</v>
      </c>
      <c r="N251" s="134"/>
      <c r="O251" s="140">
        <f t="shared" si="35"/>
        <v>0</v>
      </c>
      <c r="P251" s="95">
        <f t="shared" si="42"/>
        <v>0</v>
      </c>
      <c r="Q251" s="111"/>
    </row>
    <row r="252" spans="2:17">
      <c r="B252" s="52"/>
      <c r="C252" s="124"/>
      <c r="D252" s="124"/>
      <c r="E252" s="124"/>
      <c r="F252" s="124"/>
      <c r="G252" s="124"/>
      <c r="H252" s="129">
        <f t="shared" si="40"/>
        <v>0</v>
      </c>
      <c r="J252" s="131"/>
      <c r="K252" s="129">
        <f t="shared" si="41"/>
        <v>0</v>
      </c>
      <c r="M252" s="137">
        <f t="shared" si="43"/>
        <v>0</v>
      </c>
      <c r="N252" s="134"/>
      <c r="O252" s="140">
        <f t="shared" si="35"/>
        <v>0</v>
      </c>
      <c r="P252" s="95">
        <f t="shared" si="42"/>
        <v>0</v>
      </c>
      <c r="Q252" s="111"/>
    </row>
    <row r="253" spans="2:17">
      <c r="B253" s="52"/>
      <c r="C253" s="124"/>
      <c r="D253" s="124"/>
      <c r="E253" s="124"/>
      <c r="F253" s="124"/>
      <c r="G253" s="124"/>
      <c r="H253" s="129">
        <f t="shared" si="40"/>
        <v>0</v>
      </c>
      <c r="J253" s="131"/>
      <c r="K253" s="129">
        <f t="shared" si="41"/>
        <v>0</v>
      </c>
      <c r="M253" s="137">
        <f t="shared" si="43"/>
        <v>0</v>
      </c>
      <c r="N253" s="134"/>
      <c r="O253" s="140">
        <f t="shared" si="35"/>
        <v>0</v>
      </c>
      <c r="P253" s="95">
        <f t="shared" si="42"/>
        <v>0</v>
      </c>
      <c r="Q253" s="111"/>
    </row>
    <row r="254" spans="2:17">
      <c r="B254" s="52"/>
      <c r="C254" s="124"/>
      <c r="D254" s="124"/>
      <c r="E254" s="124"/>
      <c r="F254" s="124"/>
      <c r="G254" s="124"/>
      <c r="H254" s="129">
        <f t="shared" si="40"/>
        <v>0</v>
      </c>
      <c r="J254" s="131"/>
      <c r="K254" s="129">
        <f t="shared" si="41"/>
        <v>0</v>
      </c>
      <c r="M254" s="137">
        <f t="shared" si="43"/>
        <v>0</v>
      </c>
      <c r="N254" s="134"/>
      <c r="O254" s="140">
        <f t="shared" si="35"/>
        <v>0</v>
      </c>
      <c r="P254" s="95">
        <f t="shared" si="42"/>
        <v>0</v>
      </c>
      <c r="Q254" s="111"/>
    </row>
    <row r="255" spans="2:17">
      <c r="B255" s="52"/>
      <c r="C255" s="124"/>
      <c r="D255" s="124"/>
      <c r="E255" s="124"/>
      <c r="F255" s="124"/>
      <c r="G255" s="124"/>
      <c r="H255" s="129">
        <f t="shared" si="40"/>
        <v>0</v>
      </c>
      <c r="J255" s="131"/>
      <c r="K255" s="129">
        <f t="shared" si="41"/>
        <v>0</v>
      </c>
      <c r="M255" s="137">
        <f t="shared" si="43"/>
        <v>0</v>
      </c>
      <c r="N255" s="134"/>
      <c r="O255" s="140">
        <f t="shared" si="35"/>
        <v>0</v>
      </c>
      <c r="P255" s="95">
        <f t="shared" si="42"/>
        <v>0</v>
      </c>
      <c r="Q255" s="111"/>
    </row>
    <row r="256" spans="2:17">
      <c r="B256" s="52"/>
      <c r="C256" s="124"/>
      <c r="D256" s="124"/>
      <c r="E256" s="124"/>
      <c r="F256" s="124"/>
      <c r="G256" s="124"/>
      <c r="H256" s="129">
        <f t="shared" si="40"/>
        <v>0</v>
      </c>
      <c r="J256" s="131"/>
      <c r="K256" s="129">
        <f t="shared" si="41"/>
        <v>0</v>
      </c>
      <c r="M256" s="137">
        <f t="shared" si="43"/>
        <v>0</v>
      </c>
      <c r="N256" s="134"/>
      <c r="O256" s="140">
        <f t="shared" si="35"/>
        <v>0</v>
      </c>
      <c r="P256" s="95">
        <f t="shared" si="42"/>
        <v>0</v>
      </c>
      <c r="Q256" s="111"/>
    </row>
    <row r="257" spans="1:18">
      <c r="B257" s="52"/>
      <c r="C257" s="124"/>
      <c r="D257" s="124"/>
      <c r="E257" s="124"/>
      <c r="F257" s="124"/>
      <c r="G257" s="124"/>
      <c r="H257" s="129">
        <f t="shared" si="40"/>
        <v>0</v>
      </c>
      <c r="J257" s="131"/>
      <c r="K257" s="129">
        <f t="shared" si="41"/>
        <v>0</v>
      </c>
      <c r="M257" s="137">
        <f t="shared" si="43"/>
        <v>0</v>
      </c>
      <c r="N257" s="134"/>
      <c r="O257" s="140">
        <f t="shared" si="35"/>
        <v>0</v>
      </c>
      <c r="P257" s="95">
        <f t="shared" si="42"/>
        <v>0</v>
      </c>
      <c r="Q257" s="111"/>
    </row>
    <row r="258" spans="1:18">
      <c r="B258" s="52"/>
      <c r="C258" s="124"/>
      <c r="D258" s="124"/>
      <c r="E258" s="124"/>
      <c r="F258" s="124"/>
      <c r="G258" s="124"/>
      <c r="H258" s="129">
        <f t="shared" si="40"/>
        <v>0</v>
      </c>
      <c r="J258" s="131"/>
      <c r="K258" s="129">
        <f t="shared" si="41"/>
        <v>0</v>
      </c>
      <c r="M258" s="137">
        <f t="shared" si="43"/>
        <v>0</v>
      </c>
      <c r="N258" s="134"/>
      <c r="O258" s="140">
        <f t="shared" si="35"/>
        <v>0</v>
      </c>
      <c r="P258" s="95">
        <f t="shared" si="42"/>
        <v>0</v>
      </c>
      <c r="Q258" s="111"/>
    </row>
    <row r="259" spans="1:18">
      <c r="B259" s="52"/>
      <c r="C259" s="124"/>
      <c r="D259" s="124"/>
      <c r="E259" s="124"/>
      <c r="F259" s="124"/>
      <c r="G259" s="124"/>
      <c r="H259" s="129">
        <f t="shared" si="40"/>
        <v>0</v>
      </c>
      <c r="J259" s="131"/>
      <c r="K259" s="129">
        <f t="shared" si="41"/>
        <v>0</v>
      </c>
      <c r="M259" s="137">
        <f t="shared" si="43"/>
        <v>0</v>
      </c>
      <c r="N259" s="134"/>
      <c r="O259" s="140">
        <f t="shared" si="35"/>
        <v>0</v>
      </c>
      <c r="P259" s="95">
        <f t="shared" si="42"/>
        <v>0</v>
      </c>
      <c r="Q259" s="111"/>
    </row>
    <row r="260" spans="1:18">
      <c r="B260" s="52"/>
      <c r="C260" s="124"/>
      <c r="D260" s="124"/>
      <c r="E260" s="124"/>
      <c r="F260" s="124"/>
      <c r="G260" s="124"/>
      <c r="H260" s="129">
        <f t="shared" si="40"/>
        <v>0</v>
      </c>
      <c r="J260" s="131"/>
      <c r="K260" s="129">
        <f t="shared" si="41"/>
        <v>0</v>
      </c>
      <c r="M260" s="137">
        <f t="shared" si="43"/>
        <v>0</v>
      </c>
      <c r="N260" s="134"/>
      <c r="O260" s="140">
        <f t="shared" si="35"/>
        <v>0</v>
      </c>
      <c r="P260" s="95">
        <f t="shared" si="42"/>
        <v>0</v>
      </c>
      <c r="Q260" s="111"/>
    </row>
    <row r="261" spans="1:18">
      <c r="B261" s="52"/>
      <c r="C261" s="124"/>
      <c r="D261" s="124"/>
      <c r="E261" s="124"/>
      <c r="F261" s="124"/>
      <c r="G261" s="124"/>
      <c r="H261" s="129">
        <f t="shared" si="40"/>
        <v>0</v>
      </c>
      <c r="J261" s="131"/>
      <c r="K261" s="129">
        <f t="shared" si="41"/>
        <v>0</v>
      </c>
      <c r="M261" s="137">
        <f t="shared" si="43"/>
        <v>0</v>
      </c>
      <c r="N261" s="134"/>
      <c r="O261" s="140">
        <f t="shared" si="35"/>
        <v>0</v>
      </c>
      <c r="P261" s="95">
        <f t="shared" si="42"/>
        <v>0</v>
      </c>
      <c r="Q261" s="111"/>
    </row>
    <row r="262" spans="1:18" ht="13" thickBot="1">
      <c r="B262" s="54"/>
      <c r="C262" s="125"/>
      <c r="D262" s="125"/>
      <c r="E262" s="125"/>
      <c r="F262" s="125"/>
      <c r="G262" s="125"/>
      <c r="H262" s="130">
        <f t="shared" si="40"/>
        <v>0</v>
      </c>
      <c r="J262" s="132"/>
      <c r="K262" s="130">
        <f t="shared" si="41"/>
        <v>0</v>
      </c>
      <c r="M262" s="138">
        <f t="shared" si="43"/>
        <v>0</v>
      </c>
      <c r="N262" s="135"/>
      <c r="O262" s="141">
        <f t="shared" si="35"/>
        <v>0</v>
      </c>
      <c r="P262" s="96">
        <f>(M262^2*O262)*100</f>
        <v>0</v>
      </c>
      <c r="Q262" s="111"/>
    </row>
    <row r="263" spans="1:18" ht="13.5" thickBot="1">
      <c r="B263" s="112" t="s">
        <v>955</v>
      </c>
      <c r="C263" s="126">
        <f>SUM(C13:C262)</f>
        <v>2226.3957617436595</v>
      </c>
      <c r="D263" s="126">
        <f>SUM(D13:D262)</f>
        <v>0</v>
      </c>
      <c r="E263" s="126">
        <f>SUM(E13:E262)</f>
        <v>0</v>
      </c>
      <c r="F263" s="126">
        <f>SUM(F13:F262)</f>
        <v>1892.0623017299995</v>
      </c>
      <c r="G263" s="127">
        <f>SUM(G13:G262)</f>
        <v>1836.9536909999995</v>
      </c>
      <c r="H263" s="111"/>
      <c r="I263" s="113"/>
      <c r="J263" s="113"/>
      <c r="K263" s="111"/>
      <c r="L263" s="113"/>
      <c r="M263" s="114"/>
      <c r="N263" s="97">
        <f>SUM(N13:N262)</f>
        <v>5328.0711740504748</v>
      </c>
      <c r="O263" s="115"/>
      <c r="P263" s="97">
        <f>SUM(P13:P262)</f>
        <v>0.50732392664637349</v>
      </c>
      <c r="Q263" s="142">
        <f>(1-P263)*100</f>
        <v>49.267607335362648</v>
      </c>
      <c r="R263" s="315">
        <f>1-SUM(O13:O262)</f>
        <v>0.62209384929692946</v>
      </c>
    </row>
    <row r="267" spans="1:18" ht="13" thickBot="1"/>
    <row r="268" spans="1:18" customFormat="1">
      <c r="A268" s="15" t="s">
        <v>43</v>
      </c>
      <c r="B268" s="4"/>
      <c r="C268" s="4"/>
      <c r="D268" s="4"/>
      <c r="E268" s="4"/>
      <c r="F268" s="16"/>
    </row>
    <row r="269" spans="1:18" customFormat="1">
      <c r="A269" s="10"/>
      <c r="B269" s="2"/>
      <c r="C269" s="2"/>
      <c r="D269" s="2"/>
      <c r="E269" s="2"/>
      <c r="F269" s="17"/>
    </row>
    <row r="270" spans="1:18" customFormat="1">
      <c r="A270" s="7" t="s">
        <v>44</v>
      </c>
      <c r="B270" s="2"/>
      <c r="C270" s="2"/>
      <c r="D270" s="2"/>
      <c r="E270" s="2"/>
      <c r="F270" s="17"/>
    </row>
    <row r="271" spans="1:18" customFormat="1">
      <c r="A271" s="10"/>
      <c r="B271" s="2"/>
      <c r="C271" s="2"/>
      <c r="D271" s="2"/>
      <c r="E271" s="2"/>
      <c r="F271" s="17"/>
    </row>
    <row r="272" spans="1:18" customFormat="1" ht="13" thickBot="1">
      <c r="A272" s="252" t="s">
        <v>961</v>
      </c>
      <c r="B272" s="253"/>
      <c r="C272" s="253" t="s">
        <v>956</v>
      </c>
      <c r="D272" s="12"/>
      <c r="E272" s="12"/>
      <c r="F272" s="18"/>
    </row>
    <row r="273" spans="2:3" customFormat="1"/>
    <row r="275" spans="2:3">
      <c r="B275" s="19"/>
      <c r="C275" s="46"/>
    </row>
  </sheetData>
  <mergeCells count="17">
    <mergeCell ref="A6:G6"/>
    <mergeCell ref="A7:G7"/>
    <mergeCell ref="B10:B12"/>
    <mergeCell ref="C10:C12"/>
    <mergeCell ref="D10:D12"/>
    <mergeCell ref="E10:E12"/>
    <mergeCell ref="F10:F12"/>
    <mergeCell ref="G10:G12"/>
    <mergeCell ref="P10:P12"/>
    <mergeCell ref="Q10:Q12"/>
    <mergeCell ref="R10:R12"/>
    <mergeCell ref="H10:H12"/>
    <mergeCell ref="J10:J12"/>
    <mergeCell ref="K10:K12"/>
    <mergeCell ref="M10:M12"/>
    <mergeCell ref="N10:N12"/>
    <mergeCell ref="O10:O12"/>
  </mergeCells>
  <pageMargins left="0.74803149606299213" right="0.74803149606299213" top="0.98425196850393704" bottom="0.98425196850393704" header="0.51181102362204722" footer="0.51181102362204722"/>
  <pageSetup paperSize="8" scale="20" orientation="landscape" r:id="rId1"/>
  <headerFooter alignWithMargins="0">
    <oddFooter>&amp;R&amp;"CG Omega,Regular" Date: Feb 2010
Revision 13.0&amp;L&amp;"Calibri"&amp;11&amp;K000000&amp;"CG Omega,Regular"Table 1 of 10_x000D_&amp;1#&amp;"Arial"&amp;11&amp;K000000SW Private Commercial</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83371-41C6-477F-A2C6-07EF5972577D}">
  <sheetPr>
    <pageSetUpPr fitToPage="1"/>
  </sheetPr>
  <dimension ref="A1:R275"/>
  <sheetViews>
    <sheetView zoomScaleNormal="100" zoomScalePageLayoutView="55" workbookViewId="0">
      <selection sqref="A1:XFD1048576"/>
    </sheetView>
  </sheetViews>
  <sheetFormatPr defaultColWidth="9.1796875" defaultRowHeight="12.5"/>
  <cols>
    <col min="1" max="1" width="7.1796875" style="107" customWidth="1"/>
    <col min="2" max="2" width="54.81640625" style="107" customWidth="1"/>
    <col min="3" max="3" width="19.81640625" style="107" customWidth="1"/>
    <col min="4" max="4" width="16.1796875" style="107" customWidth="1"/>
    <col min="5" max="5" width="12.1796875" style="107" customWidth="1"/>
    <col min="6" max="6" width="19.1796875" style="107" customWidth="1"/>
    <col min="7" max="7" width="20.54296875" style="107" customWidth="1"/>
    <col min="8" max="8" width="18" style="107" customWidth="1"/>
    <col min="9" max="9" width="1.81640625" style="107" customWidth="1"/>
    <col min="10" max="10" width="14.54296875" style="107" customWidth="1"/>
    <col min="11" max="11" width="11.81640625" style="107" customWidth="1"/>
    <col min="12" max="12" width="2.453125" style="107" customWidth="1"/>
    <col min="13" max="13" width="23.54296875" style="107" customWidth="1"/>
    <col min="14" max="14" width="12.453125" style="107" customWidth="1"/>
    <col min="15" max="15" width="23.7265625" style="107" customWidth="1"/>
    <col min="16" max="16" width="25.7265625" style="107" customWidth="1"/>
    <col min="17" max="17" width="12.7265625" style="107" customWidth="1"/>
    <col min="18" max="18" width="15.7265625" style="107" customWidth="1"/>
    <col min="19" max="16384" width="9.1796875" style="107"/>
  </cols>
  <sheetData>
    <row r="1" spans="1:18" s="101" customFormat="1" ht="20">
      <c r="A1" s="99" t="s">
        <v>0</v>
      </c>
      <c r="B1" s="100"/>
      <c r="C1" s="100"/>
    </row>
    <row r="2" spans="1:18" s="101" customFormat="1" ht="20"/>
    <row r="3" spans="1:18" s="101" customFormat="1" ht="20">
      <c r="A3" s="102" t="s">
        <v>1</v>
      </c>
      <c r="B3" s="103"/>
      <c r="C3" s="103"/>
      <c r="D3" s="104"/>
      <c r="E3" s="104"/>
      <c r="F3" s="104"/>
      <c r="G3" s="104"/>
      <c r="H3" s="104"/>
      <c r="I3" s="104"/>
      <c r="J3" s="104"/>
      <c r="K3" s="104"/>
      <c r="L3" s="104"/>
      <c r="M3" s="104"/>
      <c r="N3" s="104"/>
      <c r="O3" s="104"/>
      <c r="P3" s="104"/>
      <c r="Q3" s="104"/>
      <c r="R3" s="104"/>
    </row>
    <row r="4" spans="1:18" ht="15.5">
      <c r="A4" s="105"/>
      <c r="B4" s="106"/>
      <c r="C4" s="106"/>
    </row>
    <row r="5" spans="1:18" ht="16" thickBot="1">
      <c r="A5" s="105"/>
      <c r="B5" s="106"/>
      <c r="C5" s="106"/>
    </row>
    <row r="6" spans="1:18" ht="20">
      <c r="A6" s="1381" t="s">
        <v>2</v>
      </c>
      <c r="B6" s="1382"/>
      <c r="C6" s="1382"/>
      <c r="D6" s="1382"/>
      <c r="E6" s="1382"/>
      <c r="F6" s="1382"/>
      <c r="G6" s="1383"/>
    </row>
    <row r="7" spans="1:18" ht="20">
      <c r="A7" s="1384" t="s">
        <v>959</v>
      </c>
      <c r="B7" s="1385"/>
      <c r="C7" s="1385"/>
      <c r="D7" s="1385"/>
      <c r="E7" s="1385"/>
      <c r="F7" s="1385"/>
      <c r="G7" s="1386"/>
    </row>
    <row r="8" spans="1:18" ht="16" customHeight="1" thickBot="1">
      <c r="A8" s="105"/>
      <c r="R8" s="480"/>
    </row>
    <row r="9" spans="1:18" ht="16" customHeight="1" thickBot="1">
      <c r="A9" s="105"/>
      <c r="B9" s="108">
        <v>1</v>
      </c>
      <c r="C9" s="109">
        <v>2</v>
      </c>
      <c r="D9" s="109">
        <v>3</v>
      </c>
      <c r="E9" s="109">
        <v>4</v>
      </c>
      <c r="F9" s="109">
        <v>5</v>
      </c>
      <c r="G9" s="109">
        <v>6</v>
      </c>
      <c r="H9" s="110">
        <v>7</v>
      </c>
      <c r="J9" s="108">
        <v>8</v>
      </c>
      <c r="K9" s="110">
        <v>9</v>
      </c>
      <c r="M9" s="108">
        <v>10</v>
      </c>
      <c r="N9" s="109">
        <v>11</v>
      </c>
      <c r="O9" s="109">
        <v>12</v>
      </c>
      <c r="P9" s="109">
        <v>13</v>
      </c>
      <c r="Q9" s="110">
        <v>14</v>
      </c>
      <c r="R9" s="110">
        <v>15</v>
      </c>
    </row>
    <row r="10" spans="1:18" ht="12.65" customHeight="1">
      <c r="B10" s="1378" t="s">
        <v>756</v>
      </c>
      <c r="C10" s="1366" t="s">
        <v>1399</v>
      </c>
      <c r="D10" s="1366" t="s">
        <v>1398</v>
      </c>
      <c r="E10" s="1366" t="s">
        <v>757</v>
      </c>
      <c r="F10" s="1366" t="s">
        <v>758</v>
      </c>
      <c r="G10" s="1366" t="s">
        <v>759</v>
      </c>
      <c r="H10" s="1369" t="s">
        <v>1400</v>
      </c>
      <c r="J10" s="1372" t="s">
        <v>1404</v>
      </c>
      <c r="K10" s="1375" t="s">
        <v>1402</v>
      </c>
      <c r="M10" s="1378" t="s">
        <v>760</v>
      </c>
      <c r="N10" s="1366" t="s">
        <v>761</v>
      </c>
      <c r="O10" s="1366" t="s">
        <v>762</v>
      </c>
      <c r="P10" s="1366" t="s">
        <v>763</v>
      </c>
      <c r="Q10" s="1369" t="s">
        <v>710</v>
      </c>
      <c r="R10" s="1369" t="s">
        <v>723</v>
      </c>
    </row>
    <row r="11" spans="1:18" ht="12.65" customHeight="1">
      <c r="B11" s="1379"/>
      <c r="C11" s="1366"/>
      <c r="D11" s="1366"/>
      <c r="E11" s="1366"/>
      <c r="F11" s="1366"/>
      <c r="G11" s="1366"/>
      <c r="H11" s="1370" t="s">
        <v>695</v>
      </c>
      <c r="J11" s="1373" t="s">
        <v>695</v>
      </c>
      <c r="K11" s="1376" t="s">
        <v>695</v>
      </c>
      <c r="M11" s="1379"/>
      <c r="N11" s="1367"/>
      <c r="O11" s="1367"/>
      <c r="P11" s="1367"/>
      <c r="Q11" s="1370"/>
      <c r="R11" s="1370"/>
    </row>
    <row r="12" spans="1:18" ht="13" customHeight="1">
      <c r="B12" s="1380"/>
      <c r="C12" s="1387"/>
      <c r="D12" s="1387"/>
      <c r="E12" s="1387"/>
      <c r="F12" s="1387"/>
      <c r="G12" s="1387"/>
      <c r="H12" s="1371"/>
      <c r="J12" s="1374"/>
      <c r="K12" s="1377"/>
      <c r="M12" s="1380"/>
      <c r="N12" s="1368"/>
      <c r="O12" s="1368"/>
      <c r="P12" s="1368"/>
      <c r="Q12" s="1371"/>
      <c r="R12" s="1371"/>
    </row>
    <row r="13" spans="1:18">
      <c r="B13" s="51" t="s">
        <v>764</v>
      </c>
      <c r="C13" s="133">
        <v>45.831265054012242</v>
      </c>
      <c r="D13" s="123">
        <v>0</v>
      </c>
      <c r="E13" s="123">
        <v>0</v>
      </c>
      <c r="F13" s="133">
        <v>33.379309910000003</v>
      </c>
      <c r="G13" s="133">
        <v>32.407097</v>
      </c>
      <c r="H13" s="128">
        <f>+C13+D13-E13-F13</f>
        <v>12.451955144012238</v>
      </c>
      <c r="J13" s="312">
        <v>2.6703447928000004</v>
      </c>
      <c r="K13" s="128">
        <f>+H13-J13</f>
        <v>9.7816103512122385</v>
      </c>
      <c r="M13" s="136">
        <f>+IF(ISERROR(K13/(F13+J13)),0,K13/(F13+J13))</f>
        <v>0.27133714405460013</v>
      </c>
      <c r="N13" s="133">
        <v>97.26208350680254</v>
      </c>
      <c r="O13" s="139">
        <f>IF(K13&lt;0,N13/$N$263,0)</f>
        <v>0</v>
      </c>
      <c r="P13" s="94">
        <f>(M13^2*O13)*100</f>
        <v>0</v>
      </c>
      <c r="Q13" s="111"/>
    </row>
    <row r="14" spans="1:18">
      <c r="B14" s="52" t="s">
        <v>765</v>
      </c>
      <c r="C14" s="134">
        <v>11.364062939656247</v>
      </c>
      <c r="D14" s="124">
        <v>0</v>
      </c>
      <c r="E14" s="124">
        <v>0</v>
      </c>
      <c r="F14" s="134">
        <v>10.16585074</v>
      </c>
      <c r="G14" s="134">
        <v>9.8697579999999991</v>
      </c>
      <c r="H14" s="129">
        <f>+C14+D14-E14-F14</f>
        <v>1.1982121996562469</v>
      </c>
      <c r="J14" s="313">
        <v>0.8132680592</v>
      </c>
      <c r="K14" s="129">
        <f t="shared" ref="K14:K37" si="0">+H14-J14</f>
        <v>0.38494414045624692</v>
      </c>
      <c r="M14" s="137">
        <f>+IF(ISERROR(K14/(F14+J14)),0,K14/(F14+J14))</f>
        <v>3.5061478748576444E-2</v>
      </c>
      <c r="N14" s="134">
        <v>35.828985711083178</v>
      </c>
      <c r="O14" s="140">
        <f t="shared" ref="O14:O77" si="1">IF(K14&lt;0,N14/$N$263,0)</f>
        <v>0</v>
      </c>
      <c r="P14" s="95">
        <f t="shared" ref="P14:P37" si="2">(M14^2*O14)*100</f>
        <v>0</v>
      </c>
      <c r="Q14" s="111"/>
    </row>
    <row r="15" spans="1:18">
      <c r="B15" s="52" t="s">
        <v>766</v>
      </c>
      <c r="C15" s="134">
        <v>99.800738270185704</v>
      </c>
      <c r="D15" s="124">
        <v>0</v>
      </c>
      <c r="E15" s="124">
        <v>0</v>
      </c>
      <c r="F15" s="134">
        <v>99.202799940000006</v>
      </c>
      <c r="G15" s="134">
        <v>96.313398000000007</v>
      </c>
      <c r="H15" s="129">
        <f t="shared" ref="H15:H37" si="3">+C15+D15-E15-F15</f>
        <v>0.59793833018569842</v>
      </c>
      <c r="J15" s="313">
        <v>7.9362239952000007</v>
      </c>
      <c r="K15" s="129">
        <f t="shared" si="0"/>
        <v>-7.3382856650143022</v>
      </c>
      <c r="M15" s="137">
        <f>+IF(ISERROR(K15/(F15+J15)),0,K15/(F15+J15))</f>
        <v>-6.8493116657966341E-2</v>
      </c>
      <c r="N15" s="134">
        <v>303.79859595543007</v>
      </c>
      <c r="O15" s="140">
        <f>IF(K15&lt;0,N15/$N$263,0)</f>
        <v>5.7018494316486035E-2</v>
      </c>
      <c r="P15" s="95">
        <f>(M15^2*O15)*100</f>
        <v>2.6749126319967897E-2</v>
      </c>
      <c r="Q15" s="111"/>
    </row>
    <row r="16" spans="1:18">
      <c r="B16" s="52" t="s">
        <v>767</v>
      </c>
      <c r="C16" s="134">
        <v>25.01245600218261</v>
      </c>
      <c r="D16" s="124">
        <v>0</v>
      </c>
      <c r="E16" s="124">
        <v>0</v>
      </c>
      <c r="F16" s="134">
        <v>16.467216669999999</v>
      </c>
      <c r="G16" s="134">
        <v>15.987589</v>
      </c>
      <c r="H16" s="129">
        <f t="shared" si="3"/>
        <v>8.5452393321826108</v>
      </c>
      <c r="J16" s="313">
        <v>1.3173773335999999</v>
      </c>
      <c r="K16" s="129">
        <f t="shared" si="0"/>
        <v>7.2278619985826111</v>
      </c>
      <c r="M16" s="137">
        <f t="shared" ref="M16:M37" si="4">+IF(ISERROR(K16/(F16+J16)),0,K16/(F16+J16))</f>
        <v>0.40641141412165666</v>
      </c>
      <c r="N16" s="134">
        <v>61.456206526753014</v>
      </c>
      <c r="O16" s="140">
        <f>IF(K16&lt;0,N16/$N$263,0)</f>
        <v>0</v>
      </c>
      <c r="P16" s="95">
        <f>(M16^2*O16)*100</f>
        <v>0</v>
      </c>
      <c r="Q16" s="111"/>
    </row>
    <row r="17" spans="2:17">
      <c r="B17" s="52" t="s">
        <v>768</v>
      </c>
      <c r="C17" s="134">
        <v>2.9973836118367347</v>
      </c>
      <c r="D17" s="124">
        <v>0</v>
      </c>
      <c r="E17" s="124">
        <v>0</v>
      </c>
      <c r="F17" s="134">
        <v>5.4362367500000008</v>
      </c>
      <c r="G17" s="134">
        <v>4.3837250000000001</v>
      </c>
      <c r="H17" s="129">
        <f t="shared" si="3"/>
        <v>-2.4388531381632661</v>
      </c>
      <c r="J17" s="313">
        <v>0.52438985617498679</v>
      </c>
      <c r="K17" s="129">
        <f t="shared" si="0"/>
        <v>-2.9632429943382528</v>
      </c>
      <c r="M17" s="137">
        <f t="shared" si="4"/>
        <v>-0.49713615532777089</v>
      </c>
      <c r="N17" s="134">
        <v>8.276499539079726</v>
      </c>
      <c r="O17" s="140">
        <f t="shared" si="1"/>
        <v>1.5533763098715917E-3</v>
      </c>
      <c r="P17" s="95">
        <f t="shared" si="2"/>
        <v>3.8390818917984487E-2</v>
      </c>
      <c r="Q17" s="111"/>
    </row>
    <row r="18" spans="2:17">
      <c r="B18" s="52" t="s">
        <v>769</v>
      </c>
      <c r="C18" s="134">
        <v>0.29637460953775513</v>
      </c>
      <c r="D18" s="124">
        <v>0</v>
      </c>
      <c r="E18" s="124">
        <v>0</v>
      </c>
      <c r="F18" s="134">
        <v>0.14594996999999998</v>
      </c>
      <c r="G18" s="134">
        <v>0.14169899999999999</v>
      </c>
      <c r="H18" s="129">
        <f t="shared" si="3"/>
        <v>0.15042463953775514</v>
      </c>
      <c r="J18" s="313">
        <v>1.16759976E-2</v>
      </c>
      <c r="K18" s="129">
        <f t="shared" si="0"/>
        <v>0.13874864193775516</v>
      </c>
      <c r="M18" s="137">
        <f t="shared" si="4"/>
        <v>0.88023974761475265</v>
      </c>
      <c r="N18" s="134">
        <v>0.33830764210564912</v>
      </c>
      <c r="O18" s="140">
        <f t="shared" si="1"/>
        <v>0</v>
      </c>
      <c r="P18" s="95">
        <f t="shared" si="2"/>
        <v>0</v>
      </c>
      <c r="Q18" s="111"/>
    </row>
    <row r="19" spans="2:17">
      <c r="B19" s="52" t="s">
        <v>770</v>
      </c>
      <c r="C19" s="134">
        <v>0.18</v>
      </c>
      <c r="D19" s="124">
        <v>0</v>
      </c>
      <c r="E19" s="124">
        <v>0</v>
      </c>
      <c r="F19" s="134">
        <v>0.19373789120000001</v>
      </c>
      <c r="G19" s="134">
        <v>0.14358399999999999</v>
      </c>
      <c r="H19" s="129">
        <f t="shared" si="3"/>
        <v>-1.3737891200000019E-2</v>
      </c>
      <c r="J19" s="313">
        <v>1.7479203546724123E-2</v>
      </c>
      <c r="K19" s="129">
        <f t="shared" si="0"/>
        <v>-3.1217094746724142E-2</v>
      </c>
      <c r="M19" s="137">
        <f t="shared" si="4"/>
        <v>-0.14779625098128241</v>
      </c>
      <c r="N19" s="134">
        <v>0.39845122292443119</v>
      </c>
      <c r="O19" s="140">
        <f t="shared" si="1"/>
        <v>7.4783389693633339E-5</v>
      </c>
      <c r="P19" s="95">
        <f t="shared" si="2"/>
        <v>1.6335483078708845E-4</v>
      </c>
      <c r="Q19" s="111"/>
    </row>
    <row r="20" spans="2:17">
      <c r="B20" s="52" t="s">
        <v>771</v>
      </c>
      <c r="C20" s="134">
        <v>22.138616265347828</v>
      </c>
      <c r="D20" s="124">
        <v>0</v>
      </c>
      <c r="E20" s="124">
        <v>0</v>
      </c>
      <c r="F20" s="134">
        <v>24.848924069999999</v>
      </c>
      <c r="G20" s="134">
        <v>24.125169</v>
      </c>
      <c r="H20" s="129">
        <f t="shared" si="3"/>
        <v>-2.7103078046521709</v>
      </c>
      <c r="J20" s="313">
        <v>1.9879139256</v>
      </c>
      <c r="K20" s="129">
        <f t="shared" si="0"/>
        <v>-4.6982217302521709</v>
      </c>
      <c r="M20" s="137">
        <f t="shared" si="4"/>
        <v>-0.17506614344888402</v>
      </c>
      <c r="N20" s="134">
        <v>66.582152685571614</v>
      </c>
      <c r="O20" s="140">
        <f t="shared" si="1"/>
        <v>1.2496483344638754E-2</v>
      </c>
      <c r="P20" s="95">
        <f t="shared" si="2"/>
        <v>3.8299415327869214E-2</v>
      </c>
      <c r="Q20" s="111"/>
    </row>
    <row r="21" spans="2:17">
      <c r="B21" s="52" t="s">
        <v>772</v>
      </c>
      <c r="C21" s="134">
        <v>111.70104000000001</v>
      </c>
      <c r="D21" s="124">
        <v>0</v>
      </c>
      <c r="E21" s="124">
        <v>0</v>
      </c>
      <c r="F21" s="134">
        <v>110.4645385</v>
      </c>
      <c r="G21" s="134">
        <v>95.952950000000001</v>
      </c>
      <c r="H21" s="129">
        <f t="shared" si="3"/>
        <v>1.2365015000000028</v>
      </c>
      <c r="J21" s="313">
        <v>8.8371630799999998</v>
      </c>
      <c r="K21" s="129">
        <f t="shared" si="0"/>
        <v>-7.600661579999997</v>
      </c>
      <c r="M21" s="137">
        <f t="shared" si="4"/>
        <v>-6.3709582339051801E-2</v>
      </c>
      <c r="N21" s="134">
        <v>338.6759287050682</v>
      </c>
      <c r="O21" s="140">
        <f t="shared" si="1"/>
        <v>6.3564452808839267E-2</v>
      </c>
      <c r="P21" s="95">
        <f t="shared" si="2"/>
        <v>2.5800244920250404E-2</v>
      </c>
      <c r="Q21" s="111"/>
    </row>
    <row r="22" spans="2:17">
      <c r="B22" s="52" t="s">
        <v>773</v>
      </c>
      <c r="C22" s="134">
        <v>1.8</v>
      </c>
      <c r="D22" s="124">
        <v>0</v>
      </c>
      <c r="E22" s="124">
        <v>0</v>
      </c>
      <c r="F22" s="134">
        <v>1.3005713800000001</v>
      </c>
      <c r="G22" s="134">
        <v>0.990846</v>
      </c>
      <c r="H22" s="129">
        <f t="shared" si="3"/>
        <v>0.49942861999999999</v>
      </c>
      <c r="J22" s="313">
        <v>0.1040457104</v>
      </c>
      <c r="K22" s="129">
        <f t="shared" si="0"/>
        <v>0.3953829096</v>
      </c>
      <c r="M22" s="137">
        <f t="shared" si="4"/>
        <v>0.28148803848556675</v>
      </c>
      <c r="N22" s="134">
        <v>3.5834963237453117</v>
      </c>
      <c r="O22" s="140">
        <f t="shared" si="1"/>
        <v>0</v>
      </c>
      <c r="P22" s="95">
        <f t="shared" si="2"/>
        <v>0</v>
      </c>
      <c r="Q22" s="111"/>
    </row>
    <row r="23" spans="2:17">
      <c r="B23" s="52" t="s">
        <v>774</v>
      </c>
      <c r="C23" s="134">
        <v>2.3586429811826086</v>
      </c>
      <c r="D23" s="124">
        <v>0</v>
      </c>
      <c r="E23" s="124">
        <v>0</v>
      </c>
      <c r="F23" s="134">
        <v>2.0029074914000002</v>
      </c>
      <c r="G23" s="134">
        <v>1.6479410000000001</v>
      </c>
      <c r="H23" s="129">
        <f t="shared" si="3"/>
        <v>0.35573548978260838</v>
      </c>
      <c r="J23" s="313">
        <v>0.18984419473202518</v>
      </c>
      <c r="K23" s="129">
        <f t="shared" si="0"/>
        <v>0.1658912950505832</v>
      </c>
      <c r="M23" s="137">
        <f t="shared" si="4"/>
        <v>7.5654391739728849E-2</v>
      </c>
      <c r="N23" s="134">
        <v>5.5700349276903456</v>
      </c>
      <c r="O23" s="140">
        <f t="shared" si="1"/>
        <v>0</v>
      </c>
      <c r="P23" s="95">
        <f t="shared" si="2"/>
        <v>0</v>
      </c>
      <c r="Q23" s="111"/>
    </row>
    <row r="24" spans="2:17">
      <c r="B24" s="52" t="s">
        <v>775</v>
      </c>
      <c r="C24" s="134">
        <v>0.44262328176470594</v>
      </c>
      <c r="D24" s="124">
        <v>0</v>
      </c>
      <c r="E24" s="124">
        <v>0</v>
      </c>
      <c r="F24" s="134">
        <v>0.41252606999999997</v>
      </c>
      <c r="G24" s="134">
        <v>0.29856899999999997</v>
      </c>
      <c r="H24" s="129">
        <f t="shared" si="3"/>
        <v>3.0097211764705978E-2</v>
      </c>
      <c r="J24" s="313">
        <v>3.3002085599999995E-2</v>
      </c>
      <c r="K24" s="129">
        <f t="shared" si="0"/>
        <v>-2.9048738352940168E-3</v>
      </c>
      <c r="M24" s="137">
        <f t="shared" si="4"/>
        <v>-6.5200679211440101E-3</v>
      </c>
      <c r="N24" s="134">
        <v>0.70758316265352594</v>
      </c>
      <c r="O24" s="140">
        <f t="shared" si="1"/>
        <v>1.3280287359892967E-4</v>
      </c>
      <c r="P24" s="95">
        <f t="shared" si="2"/>
        <v>5.6456209008578568E-7</v>
      </c>
      <c r="Q24" s="111"/>
    </row>
    <row r="25" spans="2:17">
      <c r="B25" s="52" t="s">
        <v>776</v>
      </c>
      <c r="C25" s="134">
        <v>2</v>
      </c>
      <c r="D25" s="124">
        <v>0</v>
      </c>
      <c r="E25" s="124">
        <v>0</v>
      </c>
      <c r="F25" s="134">
        <v>1.660947924</v>
      </c>
      <c r="G25" s="134">
        <v>1.343809</v>
      </c>
      <c r="H25" s="129">
        <f t="shared" si="3"/>
        <v>0.33905207599999998</v>
      </c>
      <c r="J25" s="313">
        <v>0.13287583391999999</v>
      </c>
      <c r="K25" s="129">
        <f t="shared" si="0"/>
        <v>0.20617624207999999</v>
      </c>
      <c r="M25" s="137">
        <f t="shared" si="4"/>
        <v>0.11493673287004984</v>
      </c>
      <c r="N25" s="134">
        <v>5.4313146854147618</v>
      </c>
      <c r="O25" s="140">
        <f t="shared" si="1"/>
        <v>0</v>
      </c>
      <c r="P25" s="95">
        <f t="shared" si="2"/>
        <v>0</v>
      </c>
      <c r="Q25" s="111"/>
    </row>
    <row r="26" spans="2:17">
      <c r="B26" s="52" t="s">
        <v>777</v>
      </c>
      <c r="C26" s="134">
        <v>3.6000000000000004E-2</v>
      </c>
      <c r="D26" s="124">
        <v>0</v>
      </c>
      <c r="E26" s="124">
        <v>0</v>
      </c>
      <c r="F26" s="134">
        <v>1.4146019999999999E-2</v>
      </c>
      <c r="G26" s="134">
        <v>9.1559999999999992E-3</v>
      </c>
      <c r="H26" s="129">
        <f t="shared" si="3"/>
        <v>2.1853980000000005E-2</v>
      </c>
      <c r="J26" s="313">
        <v>1.1316815999999998E-3</v>
      </c>
      <c r="K26" s="129">
        <f t="shared" si="0"/>
        <v>2.0722298400000005E-2</v>
      </c>
      <c r="M26" s="137">
        <f t="shared" si="4"/>
        <v>1.3563753856797418</v>
      </c>
      <c r="N26" s="134">
        <v>4.7751010976618317E-2</v>
      </c>
      <c r="O26" s="140">
        <f t="shared" si="1"/>
        <v>0</v>
      </c>
      <c r="P26" s="95">
        <f t="shared" si="2"/>
        <v>0</v>
      </c>
      <c r="Q26" s="111"/>
    </row>
    <row r="27" spans="2:17">
      <c r="B27" s="52" t="s">
        <v>778</v>
      </c>
      <c r="C27" s="134">
        <v>0.25</v>
      </c>
      <c r="D27" s="124">
        <v>0</v>
      </c>
      <c r="E27" s="124">
        <v>0</v>
      </c>
      <c r="F27" s="134">
        <v>0.21225341839999995</v>
      </c>
      <c r="G27" s="134">
        <v>0.15152299999999999</v>
      </c>
      <c r="H27" s="129">
        <f t="shared" si="3"/>
        <v>3.7746581600000051E-2</v>
      </c>
      <c r="J27" s="313">
        <v>1.6980273471999995E-2</v>
      </c>
      <c r="K27" s="129">
        <f t="shared" si="0"/>
        <v>2.0766308128000056E-2</v>
      </c>
      <c r="M27" s="137">
        <f t="shared" si="4"/>
        <v>9.0590122064585499E-2</v>
      </c>
      <c r="N27" s="134">
        <v>0.45363460427787405</v>
      </c>
      <c r="O27" s="140">
        <f t="shared" si="1"/>
        <v>0</v>
      </c>
      <c r="P27" s="95">
        <f t="shared" si="2"/>
        <v>0</v>
      </c>
      <c r="Q27" s="111"/>
    </row>
    <row r="28" spans="2:17">
      <c r="B28" s="52" t="s">
        <v>779</v>
      </c>
      <c r="C28" s="134">
        <v>9.5000000000000001E-2</v>
      </c>
      <c r="D28" s="124">
        <v>0</v>
      </c>
      <c r="E28" s="124">
        <v>0</v>
      </c>
      <c r="F28" s="134">
        <v>0.12863858</v>
      </c>
      <c r="G28" s="134">
        <v>8.5085999999999995E-2</v>
      </c>
      <c r="H28" s="129">
        <f t="shared" si="3"/>
        <v>-3.3638580000000001E-2</v>
      </c>
      <c r="J28" s="313">
        <v>1.02910864E-2</v>
      </c>
      <c r="K28" s="129">
        <f t="shared" si="0"/>
        <v>-4.3929666399999998E-2</v>
      </c>
      <c r="M28" s="137">
        <f t="shared" si="4"/>
        <v>-0.31620076214334014</v>
      </c>
      <c r="N28" s="134">
        <v>0.15709280232888131</v>
      </c>
      <c r="O28" s="140">
        <f t="shared" si="1"/>
        <v>2.9483990959801154E-5</v>
      </c>
      <c r="P28" s="95">
        <f t="shared" si="2"/>
        <v>2.9478955677936843E-4</v>
      </c>
      <c r="Q28" s="111"/>
    </row>
    <row r="29" spans="2:17">
      <c r="B29" s="52" t="s">
        <v>780</v>
      </c>
      <c r="C29" s="134">
        <v>0.15</v>
      </c>
      <c r="D29" s="124">
        <v>0</v>
      </c>
      <c r="E29" s="124">
        <v>0</v>
      </c>
      <c r="F29" s="134">
        <v>0.14236624980000001</v>
      </c>
      <c r="G29" s="134">
        <v>9.4671000000000005E-2</v>
      </c>
      <c r="H29" s="129">
        <f t="shared" si="3"/>
        <v>7.6337501999999835E-3</v>
      </c>
      <c r="J29" s="313">
        <v>1.7158447522459073E-2</v>
      </c>
      <c r="K29" s="129">
        <f t="shared" si="0"/>
        <v>-9.5246973224590893E-3</v>
      </c>
      <c r="M29" s="137">
        <f t="shared" si="4"/>
        <v>-5.9706725556144535E-2</v>
      </c>
      <c r="N29" s="134">
        <v>0.4378961864917566</v>
      </c>
      <c r="O29" s="140">
        <f t="shared" si="1"/>
        <v>8.2186624800445704E-5</v>
      </c>
      <c r="P29" s="95">
        <f t="shared" si="2"/>
        <v>2.9298652974325218E-5</v>
      </c>
      <c r="Q29" s="111"/>
    </row>
    <row r="30" spans="2:17">
      <c r="B30" s="52" t="s">
        <v>781</v>
      </c>
      <c r="C30" s="134">
        <v>20.227188833039751</v>
      </c>
      <c r="D30" s="124">
        <v>0</v>
      </c>
      <c r="E30" s="124">
        <v>0</v>
      </c>
      <c r="F30" s="134">
        <v>26.813872580000002</v>
      </c>
      <c r="G30" s="134">
        <v>26.032886000000001</v>
      </c>
      <c r="H30" s="129">
        <f t="shared" si="3"/>
        <v>-6.5866837469602508</v>
      </c>
      <c r="J30" s="313">
        <v>2.2450266954279008</v>
      </c>
      <c r="K30" s="129">
        <f t="shared" si="0"/>
        <v>-8.8317104423881521</v>
      </c>
      <c r="M30" s="137">
        <f t="shared" si="4"/>
        <v>-0.30392446591589289</v>
      </c>
      <c r="N30" s="134">
        <v>80.219156848656667</v>
      </c>
      <c r="O30" s="140">
        <f t="shared" si="1"/>
        <v>1.5055946932419248E-2</v>
      </c>
      <c r="P30" s="95">
        <f t="shared" si="2"/>
        <v>0.13907190374121861</v>
      </c>
      <c r="Q30" s="111"/>
    </row>
    <row r="31" spans="2:17">
      <c r="B31" s="52" t="s">
        <v>782</v>
      </c>
      <c r="C31" s="134">
        <v>3.88</v>
      </c>
      <c r="D31" s="124">
        <v>0</v>
      </c>
      <c r="E31" s="124">
        <v>0</v>
      </c>
      <c r="F31" s="134">
        <v>2.8680133700000003</v>
      </c>
      <c r="G31" s="134">
        <v>2.7844790000000001</v>
      </c>
      <c r="H31" s="129">
        <f t="shared" si="3"/>
        <v>1.0119866299999996</v>
      </c>
      <c r="J31" s="313">
        <v>0.22944106960000002</v>
      </c>
      <c r="K31" s="129">
        <f t="shared" si="0"/>
        <v>0.78254556039999956</v>
      </c>
      <c r="M31" s="137">
        <f t="shared" si="4"/>
        <v>0.25264150794129392</v>
      </c>
      <c r="N31" s="134">
        <v>5.9322496351361735</v>
      </c>
      <c r="O31" s="140">
        <f t="shared" si="1"/>
        <v>0</v>
      </c>
      <c r="P31" s="95">
        <f t="shared" si="2"/>
        <v>0</v>
      </c>
      <c r="Q31" s="111"/>
    </row>
    <row r="32" spans="2:17">
      <c r="B32" s="52" t="s">
        <v>783</v>
      </c>
      <c r="C32" s="134">
        <v>0.56751876452751093</v>
      </c>
      <c r="D32" s="124">
        <v>0</v>
      </c>
      <c r="E32" s="124">
        <v>0</v>
      </c>
      <c r="F32" s="134">
        <v>0.35351313920000005</v>
      </c>
      <c r="G32" s="134">
        <v>0.26813799999999999</v>
      </c>
      <c r="H32" s="129">
        <f t="shared" si="3"/>
        <v>0.21400562532751088</v>
      </c>
      <c r="J32" s="313">
        <v>2.8281051136000004E-2</v>
      </c>
      <c r="K32" s="129">
        <f t="shared" si="0"/>
        <v>0.18572457419151089</v>
      </c>
      <c r="M32" s="137">
        <f t="shared" si="4"/>
        <v>0.48645206997011398</v>
      </c>
      <c r="N32" s="134">
        <v>0.42191126917115979</v>
      </c>
      <c r="O32" s="140">
        <f t="shared" si="1"/>
        <v>0</v>
      </c>
      <c r="P32" s="95">
        <f t="shared" si="2"/>
        <v>0</v>
      </c>
      <c r="Q32" s="111"/>
    </row>
    <row r="33" spans="2:17">
      <c r="B33" s="52" t="s">
        <v>784</v>
      </c>
      <c r="C33" s="134">
        <v>1.1421818304869569</v>
      </c>
      <c r="D33" s="124">
        <v>0</v>
      </c>
      <c r="E33" s="124">
        <v>0</v>
      </c>
      <c r="F33" s="134">
        <v>1.3659695200000002</v>
      </c>
      <c r="G33" s="134">
        <v>1.326184</v>
      </c>
      <c r="H33" s="129">
        <f t="shared" si="3"/>
        <v>-0.22378768951304329</v>
      </c>
      <c r="J33" s="313">
        <v>0.12068086562168519</v>
      </c>
      <c r="K33" s="129">
        <f t="shared" si="0"/>
        <v>-0.34446855513472846</v>
      </c>
      <c r="M33" s="137">
        <f t="shared" si="4"/>
        <v>-0.23170784366404956</v>
      </c>
      <c r="N33" s="134">
        <v>2.6643247806383035</v>
      </c>
      <c r="O33" s="140">
        <f t="shared" si="1"/>
        <v>5.0005427735546671E-4</v>
      </c>
      <c r="P33" s="95">
        <f t="shared" si="2"/>
        <v>2.6847176478867704E-3</v>
      </c>
      <c r="Q33" s="111"/>
    </row>
    <row r="34" spans="2:17">
      <c r="B34" s="52" t="s">
        <v>785</v>
      </c>
      <c r="C34" s="134">
        <v>1.05</v>
      </c>
      <c r="D34" s="124">
        <v>0</v>
      </c>
      <c r="E34" s="124">
        <v>0</v>
      </c>
      <c r="F34" s="134">
        <v>0.98084946999999989</v>
      </c>
      <c r="G34" s="134">
        <v>0.78334899999999996</v>
      </c>
      <c r="H34" s="129">
        <f t="shared" si="3"/>
        <v>6.9150530000000154E-2</v>
      </c>
      <c r="J34" s="313">
        <v>0.13595526521909176</v>
      </c>
      <c r="K34" s="129">
        <f t="shared" si="0"/>
        <v>-6.680473521909161E-2</v>
      </c>
      <c r="M34" s="137">
        <f t="shared" si="4"/>
        <v>-5.9817739943577544E-2</v>
      </c>
      <c r="N34" s="134">
        <v>1.6018241830475026</v>
      </c>
      <c r="O34" s="140">
        <f t="shared" si="1"/>
        <v>3.0063866091897064E-4</v>
      </c>
      <c r="P34" s="95">
        <f t="shared" si="2"/>
        <v>1.0757338358260243E-4</v>
      </c>
      <c r="Q34" s="111"/>
    </row>
    <row r="35" spans="2:17">
      <c r="B35" s="52" t="s">
        <v>786</v>
      </c>
      <c r="C35" s="134">
        <v>0.44775000000000004</v>
      </c>
      <c r="D35" s="124">
        <v>0</v>
      </c>
      <c r="E35" s="124">
        <v>0</v>
      </c>
      <c r="F35" s="134">
        <v>0.40107891000000001</v>
      </c>
      <c r="G35" s="134">
        <v>0.38939699999999999</v>
      </c>
      <c r="H35" s="129">
        <f t="shared" si="3"/>
        <v>4.6671090000000026E-2</v>
      </c>
      <c r="J35" s="313">
        <v>3.2086312800000003E-2</v>
      </c>
      <c r="K35" s="129">
        <f t="shared" si="0"/>
        <v>1.4584777200000024E-2</v>
      </c>
      <c r="M35" s="137">
        <f t="shared" si="4"/>
        <v>3.3670240435562555E-2</v>
      </c>
      <c r="N35" s="134">
        <v>0.71994220824525579</v>
      </c>
      <c r="O35" s="140">
        <f t="shared" si="1"/>
        <v>0</v>
      </c>
      <c r="P35" s="95">
        <f t="shared" si="2"/>
        <v>0</v>
      </c>
      <c r="Q35" s="111"/>
    </row>
    <row r="36" spans="2:17">
      <c r="B36" s="52" t="s">
        <v>787</v>
      </c>
      <c r="C36" s="134">
        <v>0.10347999999999999</v>
      </c>
      <c r="D36" s="124">
        <v>0</v>
      </c>
      <c r="E36" s="124">
        <v>0</v>
      </c>
      <c r="F36" s="134">
        <v>0.10705717000000001</v>
      </c>
      <c r="G36" s="134">
        <v>0.103939</v>
      </c>
      <c r="H36" s="129">
        <f t="shared" si="3"/>
        <v>-3.5771700000000184E-3</v>
      </c>
      <c r="J36" s="313">
        <v>8.5645736E-3</v>
      </c>
      <c r="K36" s="129">
        <f t="shared" si="0"/>
        <v>-1.2141743600000018E-2</v>
      </c>
      <c r="M36" s="137">
        <f t="shared" si="4"/>
        <v>-0.10501263189737971</v>
      </c>
      <c r="N36" s="134">
        <v>0.27469116673696786</v>
      </c>
      <c r="O36" s="140">
        <f t="shared" si="1"/>
        <v>5.15554612098291E-5</v>
      </c>
      <c r="P36" s="95">
        <f t="shared" si="2"/>
        <v>5.6853572915683115E-5</v>
      </c>
      <c r="Q36" s="111"/>
    </row>
    <row r="37" spans="2:17">
      <c r="B37" s="143" t="s">
        <v>788</v>
      </c>
      <c r="C37" s="147">
        <v>6.984</v>
      </c>
      <c r="D37" s="144">
        <v>0</v>
      </c>
      <c r="E37" s="144">
        <v>0</v>
      </c>
      <c r="F37" s="147">
        <v>6.9197140699999995</v>
      </c>
      <c r="G37" s="147">
        <v>6.7181689999999996</v>
      </c>
      <c r="H37" s="145">
        <f t="shared" si="3"/>
        <v>6.4285930000000491E-2</v>
      </c>
      <c r="J37" s="314">
        <v>0.55357712559999994</v>
      </c>
      <c r="K37" s="145">
        <f t="shared" si="0"/>
        <v>-0.48929119559999945</v>
      </c>
      <c r="M37" s="146">
        <f t="shared" si="4"/>
        <v>-6.54719831990591E-2</v>
      </c>
      <c r="N37" s="147">
        <v>12.636018146921336</v>
      </c>
      <c r="O37" s="148">
        <f t="shared" si="1"/>
        <v>2.3715933466623073E-3</v>
      </c>
      <c r="P37" s="149">
        <f t="shared" si="2"/>
        <v>1.0166025992988626E-3</v>
      </c>
      <c r="Q37" s="111"/>
    </row>
    <row r="38" spans="2:17">
      <c r="B38" s="52" t="s">
        <v>789</v>
      </c>
      <c r="C38" s="134">
        <v>0.16</v>
      </c>
      <c r="D38" s="124">
        <v>0</v>
      </c>
      <c r="E38" s="124">
        <v>0</v>
      </c>
      <c r="F38" s="134">
        <v>0.14915551999999999</v>
      </c>
      <c r="G38" s="134">
        <v>9.2383999999999994E-2</v>
      </c>
      <c r="H38" s="129">
        <f>+C38+D38-E38-F38</f>
        <v>1.0844480000000017E-2</v>
      </c>
      <c r="J38" s="313">
        <v>1.19324416E-2</v>
      </c>
      <c r="K38" s="129">
        <f>+H38-J38</f>
        <v>-1.0879615999999821E-3</v>
      </c>
      <c r="M38" s="137">
        <f>+IF(ISERROR(K38/(F38+J38)),0,K38/(F38+J38))</f>
        <v>-6.753835539253494E-3</v>
      </c>
      <c r="N38" s="134">
        <v>7.8996152525663957E-2</v>
      </c>
      <c r="O38" s="140">
        <f t="shared" si="1"/>
        <v>1.482640714531033E-5</v>
      </c>
      <c r="P38" s="95">
        <f>(M38^2*O38)*100</f>
        <v>6.7629610177385579E-8</v>
      </c>
      <c r="Q38" s="111"/>
    </row>
    <row r="39" spans="2:17">
      <c r="B39" s="52" t="s">
        <v>790</v>
      </c>
      <c r="C39" s="134">
        <v>0.02</v>
      </c>
      <c r="D39" s="124">
        <v>0</v>
      </c>
      <c r="E39" s="124">
        <v>0</v>
      </c>
      <c r="F39" s="134">
        <v>1.7640336200000002E-2</v>
      </c>
      <c r="G39" s="134">
        <v>1.2781000000000001E-2</v>
      </c>
      <c r="H39" s="129">
        <f t="shared" ref="H39:H62" si="5">+C39+D39-E39-F39</f>
        <v>2.3596637999999982E-3</v>
      </c>
      <c r="J39" s="313">
        <v>1.4112268960000001E-3</v>
      </c>
      <c r="K39" s="129">
        <f t="shared" ref="K39:K62" si="6">+H39-J39</f>
        <v>9.4843690399999811E-4</v>
      </c>
      <c r="M39" s="137">
        <f>+IF(ISERROR(K39/(F39+J39)),0,K39/(F39+J39))</f>
        <v>4.9782629342320389E-2</v>
      </c>
      <c r="N39" s="134">
        <v>5.7451747291391977E-2</v>
      </c>
      <c r="O39" s="140">
        <f t="shared" si="1"/>
        <v>0</v>
      </c>
      <c r="P39" s="95">
        <f t="shared" ref="P39:P62" si="7">(M39^2*O39)*100</f>
        <v>0</v>
      </c>
      <c r="Q39" s="111"/>
    </row>
    <row r="40" spans="2:17">
      <c r="B40" s="52" t="s">
        <v>791</v>
      </c>
      <c r="C40" s="134">
        <v>16.975000000000001</v>
      </c>
      <c r="D40" s="124">
        <v>0</v>
      </c>
      <c r="E40" s="124">
        <v>0</v>
      </c>
      <c r="F40" s="134">
        <v>13.10549649</v>
      </c>
      <c r="G40" s="134">
        <v>12.723782999999999</v>
      </c>
      <c r="H40" s="129">
        <f t="shared" si="5"/>
        <v>3.8695035100000013</v>
      </c>
      <c r="J40" s="313">
        <v>1.0484397192000001</v>
      </c>
      <c r="K40" s="129">
        <f t="shared" si="6"/>
        <v>2.8210637908000011</v>
      </c>
      <c r="M40" s="137">
        <f t="shared" ref="M40:M62" si="8">+IF(ISERROR(K40/(F40+J40)),0,K40/(F40+J40))</f>
        <v>0.19931302141706142</v>
      </c>
      <c r="N40" s="134">
        <v>27.00177833296453</v>
      </c>
      <c r="O40" s="140">
        <f t="shared" si="1"/>
        <v>0</v>
      </c>
      <c r="P40" s="95">
        <f t="shared" si="7"/>
        <v>0</v>
      </c>
      <c r="Q40" s="111"/>
    </row>
    <row r="41" spans="2:17">
      <c r="B41" s="52" t="s">
        <v>792</v>
      </c>
      <c r="C41" s="134">
        <v>0.24875</v>
      </c>
      <c r="D41" s="124">
        <v>0</v>
      </c>
      <c r="E41" s="124">
        <v>0</v>
      </c>
      <c r="F41" s="134">
        <v>0.13890374</v>
      </c>
      <c r="G41" s="134">
        <v>0.13485800000000001</v>
      </c>
      <c r="H41" s="129">
        <f t="shared" si="5"/>
        <v>0.10984626</v>
      </c>
      <c r="J41" s="313">
        <v>1.11122992E-2</v>
      </c>
      <c r="K41" s="129">
        <f t="shared" si="6"/>
        <v>9.8733960800000006E-2</v>
      </c>
      <c r="M41" s="137">
        <f t="shared" si="8"/>
        <v>0.65815603002535483</v>
      </c>
      <c r="N41" s="134">
        <v>0.32496144561693585</v>
      </c>
      <c r="O41" s="140">
        <f t="shared" si="1"/>
        <v>0</v>
      </c>
      <c r="P41" s="95">
        <f t="shared" si="7"/>
        <v>0</v>
      </c>
      <c r="Q41" s="111"/>
    </row>
    <row r="42" spans="2:17">
      <c r="B42" s="52" t="s">
        <v>793</v>
      </c>
      <c r="C42" s="134">
        <v>0.34825</v>
      </c>
      <c r="D42" s="124">
        <v>0</v>
      </c>
      <c r="E42" s="124">
        <v>0</v>
      </c>
      <c r="F42" s="134">
        <v>0.26955923999999998</v>
      </c>
      <c r="G42" s="134">
        <v>0.261708</v>
      </c>
      <c r="H42" s="129">
        <f t="shared" si="5"/>
        <v>7.8690760000000026E-2</v>
      </c>
      <c r="J42" s="313">
        <v>2.1564739199999999E-2</v>
      </c>
      <c r="K42" s="129">
        <f t="shared" si="6"/>
        <v>5.7126020800000024E-2</v>
      </c>
      <c r="M42" s="137">
        <f t="shared" si="8"/>
        <v>0.19622574875824597</v>
      </c>
      <c r="N42" s="134">
        <v>0.45243250991971184</v>
      </c>
      <c r="O42" s="140">
        <f t="shared" si="1"/>
        <v>0</v>
      </c>
      <c r="P42" s="95">
        <f t="shared" si="7"/>
        <v>0</v>
      </c>
      <c r="Q42" s="111"/>
    </row>
    <row r="43" spans="2:17">
      <c r="B43" s="52" t="s">
        <v>794</v>
      </c>
      <c r="C43" s="134">
        <v>0.12934999999999999</v>
      </c>
      <c r="D43" s="124">
        <v>0</v>
      </c>
      <c r="E43" s="124">
        <v>0</v>
      </c>
      <c r="F43" s="134">
        <v>7.65599E-2</v>
      </c>
      <c r="G43" s="134">
        <v>7.4329999999999993E-2</v>
      </c>
      <c r="H43" s="129">
        <f t="shared" si="5"/>
        <v>5.2790099999999993E-2</v>
      </c>
      <c r="J43" s="313">
        <v>6.1247920000000004E-3</v>
      </c>
      <c r="K43" s="129">
        <f t="shared" si="6"/>
        <v>4.6665307999999989E-2</v>
      </c>
      <c r="M43" s="137">
        <f t="shared" si="8"/>
        <v>0.56437663213403499</v>
      </c>
      <c r="N43" s="134">
        <v>0.17594597607988793</v>
      </c>
      <c r="O43" s="140">
        <f t="shared" si="1"/>
        <v>0</v>
      </c>
      <c r="P43" s="95">
        <f t="shared" si="7"/>
        <v>0</v>
      </c>
      <c r="Q43" s="111"/>
    </row>
    <row r="44" spans="2:17">
      <c r="B44" s="52" t="s">
        <v>795</v>
      </c>
      <c r="C44" s="134">
        <v>2.3880000000000002E-2</v>
      </c>
      <c r="D44" s="124">
        <v>0</v>
      </c>
      <c r="E44" s="124">
        <v>0</v>
      </c>
      <c r="F44" s="134">
        <v>1.1976839999999999E-2</v>
      </c>
      <c r="G44" s="134">
        <v>1.1627999999999999E-2</v>
      </c>
      <c r="H44" s="129">
        <f t="shared" si="5"/>
        <v>1.1903160000000003E-2</v>
      </c>
      <c r="J44" s="313">
        <v>9.5814719999999997E-4</v>
      </c>
      <c r="K44" s="129">
        <f t="shared" si="6"/>
        <v>1.0945012800000002E-2</v>
      </c>
      <c r="M44" s="137">
        <f t="shared" si="8"/>
        <v>0.84615567304156303</v>
      </c>
      <c r="N44" s="134">
        <v>2.5135139439983988E-2</v>
      </c>
      <c r="O44" s="140">
        <f t="shared" si="1"/>
        <v>0</v>
      </c>
      <c r="P44" s="95">
        <f t="shared" si="7"/>
        <v>0</v>
      </c>
      <c r="Q44" s="111"/>
    </row>
    <row r="45" spans="2:17">
      <c r="B45" s="52" t="s">
        <v>796</v>
      </c>
      <c r="C45" s="134">
        <v>0.39749999999999996</v>
      </c>
      <c r="D45" s="124">
        <v>0</v>
      </c>
      <c r="E45" s="124">
        <v>0</v>
      </c>
      <c r="F45" s="134">
        <v>0.44332745000000001</v>
      </c>
      <c r="G45" s="134">
        <v>0.43041499999999999</v>
      </c>
      <c r="H45" s="129">
        <f t="shared" si="5"/>
        <v>-4.5827450000000047E-2</v>
      </c>
      <c r="J45" s="313">
        <v>3.5466195999999998E-2</v>
      </c>
      <c r="K45" s="129">
        <f t="shared" si="6"/>
        <v>-8.1293646000000053E-2</v>
      </c>
      <c r="M45" s="137">
        <f t="shared" si="8"/>
        <v>-0.16978848127821655</v>
      </c>
      <c r="N45" s="134">
        <v>0.88691134881086364</v>
      </c>
      <c r="O45" s="140">
        <f t="shared" si="1"/>
        <v>1.6646011658598417E-4</v>
      </c>
      <c r="P45" s="95">
        <f t="shared" si="7"/>
        <v>4.7987336102188157E-4</v>
      </c>
      <c r="Q45" s="111"/>
    </row>
    <row r="46" spans="2:17">
      <c r="B46" s="52" t="s">
        <v>797</v>
      </c>
      <c r="C46" s="134">
        <v>2.3482388829202252</v>
      </c>
      <c r="D46" s="124">
        <v>0</v>
      </c>
      <c r="E46" s="124">
        <v>0</v>
      </c>
      <c r="F46" s="134">
        <v>1.91435903</v>
      </c>
      <c r="G46" s="134">
        <v>1.8586009999999999</v>
      </c>
      <c r="H46" s="129">
        <f t="shared" si="5"/>
        <v>0.43387985292022524</v>
      </c>
      <c r="J46" s="313">
        <v>0.31668433209713848</v>
      </c>
      <c r="K46" s="129">
        <f t="shared" si="6"/>
        <v>0.11719552082308676</v>
      </c>
      <c r="M46" s="137">
        <f t="shared" si="8"/>
        <v>5.252946796736626E-2</v>
      </c>
      <c r="N46" s="134">
        <v>4.7103689370143123</v>
      </c>
      <c r="O46" s="140">
        <f t="shared" si="1"/>
        <v>0</v>
      </c>
      <c r="P46" s="95">
        <f t="shared" si="7"/>
        <v>0</v>
      </c>
      <c r="Q46" s="111"/>
    </row>
    <row r="47" spans="2:17">
      <c r="B47" s="52" t="s">
        <v>798</v>
      </c>
      <c r="C47" s="134">
        <v>0.51692946165714282</v>
      </c>
      <c r="D47" s="124">
        <v>0</v>
      </c>
      <c r="E47" s="124">
        <v>0</v>
      </c>
      <c r="F47" s="134">
        <v>0.47372069000000006</v>
      </c>
      <c r="G47" s="134">
        <v>0.45992300000000003</v>
      </c>
      <c r="H47" s="129">
        <f t="shared" si="5"/>
        <v>4.3208771657142764E-2</v>
      </c>
      <c r="J47" s="313">
        <v>5.1663774037791835E-2</v>
      </c>
      <c r="K47" s="129">
        <f t="shared" si="6"/>
        <v>-8.4550023806490709E-3</v>
      </c>
      <c r="M47" s="137">
        <f t="shared" si="8"/>
        <v>-1.6092981348685038E-2</v>
      </c>
      <c r="N47" s="134">
        <v>0.57290046946103934</v>
      </c>
      <c r="O47" s="140">
        <f t="shared" si="1"/>
        <v>1.0752492801733959E-4</v>
      </c>
      <c r="P47" s="95">
        <f t="shared" si="7"/>
        <v>2.7847241192937287E-6</v>
      </c>
      <c r="Q47" s="111"/>
    </row>
    <row r="48" spans="2:17">
      <c r="B48" s="52" t="s">
        <v>799</v>
      </c>
      <c r="C48" s="134">
        <v>7.4999999999999997E-2</v>
      </c>
      <c r="D48" s="124">
        <v>0</v>
      </c>
      <c r="E48" s="124">
        <v>0</v>
      </c>
      <c r="F48" s="134">
        <v>7.1608380999999999E-2</v>
      </c>
      <c r="G48" s="134">
        <v>5.3478999999999999E-2</v>
      </c>
      <c r="H48" s="129">
        <f t="shared" si="5"/>
        <v>3.3916189999999985E-3</v>
      </c>
      <c r="J48" s="313">
        <v>5.7286704799999998E-3</v>
      </c>
      <c r="K48" s="129">
        <f t="shared" si="6"/>
        <v>-2.3370514800000013E-3</v>
      </c>
      <c r="M48" s="137">
        <f t="shared" si="8"/>
        <v>-3.0219040360032111E-2</v>
      </c>
      <c r="N48" s="134">
        <v>5.3861013085679976E-2</v>
      </c>
      <c r="O48" s="140">
        <f t="shared" si="1"/>
        <v>1.0108913962711589E-5</v>
      </c>
      <c r="P48" s="95">
        <f t="shared" si="7"/>
        <v>9.231363188017309E-7</v>
      </c>
      <c r="Q48" s="111"/>
    </row>
    <row r="49" spans="2:17">
      <c r="B49" s="52" t="s">
        <v>800</v>
      </c>
      <c r="C49" s="134">
        <v>0.17910000000000001</v>
      </c>
      <c r="D49" s="124">
        <v>0</v>
      </c>
      <c r="E49" s="124">
        <v>0</v>
      </c>
      <c r="F49" s="134">
        <v>0.15905363</v>
      </c>
      <c r="G49" s="134">
        <v>0.154421</v>
      </c>
      <c r="H49" s="129">
        <f t="shared" si="5"/>
        <v>2.0046370000000008E-2</v>
      </c>
      <c r="J49" s="313">
        <v>1.9894655932383268E-2</v>
      </c>
      <c r="K49" s="129">
        <f t="shared" si="6"/>
        <v>1.5171406761673931E-4</v>
      </c>
      <c r="M49" s="137">
        <f t="shared" si="8"/>
        <v>8.4780956032216718E-4</v>
      </c>
      <c r="N49" s="134">
        <v>0.29623557197123984</v>
      </c>
      <c r="O49" s="140">
        <f t="shared" si="1"/>
        <v>0</v>
      </c>
      <c r="P49" s="95">
        <f t="shared" si="7"/>
        <v>0</v>
      </c>
      <c r="Q49" s="111"/>
    </row>
    <row r="50" spans="2:17">
      <c r="B50" s="52" t="s">
        <v>801</v>
      </c>
      <c r="C50" s="134">
        <v>4.9750000000000003E-2</v>
      </c>
      <c r="D50" s="124">
        <v>0</v>
      </c>
      <c r="E50" s="124">
        <v>0</v>
      </c>
      <c r="F50" s="134">
        <v>3.3579029999999996E-2</v>
      </c>
      <c r="G50" s="134">
        <v>3.2600999999999998E-2</v>
      </c>
      <c r="H50" s="129">
        <f t="shared" si="5"/>
        <v>1.6170970000000007E-2</v>
      </c>
      <c r="J50" s="313">
        <v>2.6863223999999998E-3</v>
      </c>
      <c r="K50" s="129">
        <f t="shared" si="6"/>
        <v>1.3484647600000007E-2</v>
      </c>
      <c r="M50" s="137">
        <f t="shared" si="8"/>
        <v>0.37183280204385966</v>
      </c>
      <c r="N50" s="134">
        <v>0.11508185823275954</v>
      </c>
      <c r="O50" s="140">
        <f t="shared" si="1"/>
        <v>0</v>
      </c>
      <c r="P50" s="95">
        <f t="shared" si="7"/>
        <v>0</v>
      </c>
      <c r="Q50" s="111"/>
    </row>
    <row r="51" spans="2:17">
      <c r="B51" s="52" t="s">
        <v>802</v>
      </c>
      <c r="C51" s="134">
        <v>1.46</v>
      </c>
      <c r="D51" s="124">
        <v>0</v>
      </c>
      <c r="E51" s="124">
        <v>0</v>
      </c>
      <c r="F51" s="134">
        <v>1.5210491000000002</v>
      </c>
      <c r="G51" s="134">
        <v>1.23597</v>
      </c>
      <c r="H51" s="129">
        <f t="shared" si="5"/>
        <v>-6.1049100000000189E-2</v>
      </c>
      <c r="J51" s="313">
        <v>0.12168392800000001</v>
      </c>
      <c r="K51" s="129">
        <f t="shared" si="6"/>
        <v>-0.18273302800000019</v>
      </c>
      <c r="M51" s="137">
        <f t="shared" si="8"/>
        <v>-0.11123720341976358</v>
      </c>
      <c r="N51" s="134">
        <v>2.0199663543629747</v>
      </c>
      <c r="O51" s="140">
        <f t="shared" si="1"/>
        <v>3.7911774981552428E-4</v>
      </c>
      <c r="P51" s="95">
        <f t="shared" si="7"/>
        <v>4.6910951486509001E-4</v>
      </c>
      <c r="Q51" s="111"/>
    </row>
    <row r="52" spans="2:17">
      <c r="B52" s="52" t="s">
        <v>803</v>
      </c>
      <c r="C52" s="134">
        <v>0.15</v>
      </c>
      <c r="D52" s="124">
        <v>0</v>
      </c>
      <c r="E52" s="124">
        <v>0</v>
      </c>
      <c r="F52" s="134">
        <v>0.11855325750000001</v>
      </c>
      <c r="G52" s="134">
        <v>8.9224999999999999E-2</v>
      </c>
      <c r="H52" s="129">
        <f t="shared" si="5"/>
        <v>3.1446742499999986E-2</v>
      </c>
      <c r="J52" s="313">
        <v>9.4842606000000006E-3</v>
      </c>
      <c r="K52" s="129">
        <f t="shared" si="6"/>
        <v>2.1962481899999983E-2</v>
      </c>
      <c r="M52" s="137">
        <f t="shared" si="8"/>
        <v>0.17153161218610019</v>
      </c>
      <c r="N52" s="134">
        <v>0.14362936822847994</v>
      </c>
      <c r="O52" s="140">
        <f t="shared" si="1"/>
        <v>0</v>
      </c>
      <c r="P52" s="95">
        <f t="shared" si="7"/>
        <v>0</v>
      </c>
      <c r="Q52" s="111"/>
    </row>
    <row r="53" spans="2:17">
      <c r="B53" s="52" t="s">
        <v>804</v>
      </c>
      <c r="C53" s="134">
        <v>0.31013065788048783</v>
      </c>
      <c r="D53" s="124">
        <v>0</v>
      </c>
      <c r="E53" s="124">
        <v>0</v>
      </c>
      <c r="F53" s="134">
        <v>0.32612011409999997</v>
      </c>
      <c r="G53" s="134">
        <v>0.24544299999999999</v>
      </c>
      <c r="H53" s="129">
        <f t="shared" si="5"/>
        <v>-1.5989456219512144E-2</v>
      </c>
      <c r="J53" s="313">
        <v>3.2285583166047654E-2</v>
      </c>
      <c r="K53" s="129">
        <f t="shared" si="6"/>
        <v>-4.8275039385559798E-2</v>
      </c>
      <c r="M53" s="137">
        <f t="shared" si="8"/>
        <v>-0.13469383928270767</v>
      </c>
      <c r="N53" s="134">
        <v>0.35368731926263181</v>
      </c>
      <c r="O53" s="140">
        <f t="shared" si="1"/>
        <v>6.6381868355139435E-5</v>
      </c>
      <c r="P53" s="95">
        <f t="shared" si="7"/>
        <v>1.2043284225196892E-4</v>
      </c>
      <c r="Q53" s="111"/>
    </row>
    <row r="54" spans="2:17">
      <c r="B54" s="52" t="s">
        <v>805</v>
      </c>
      <c r="C54" s="134">
        <v>0.15</v>
      </c>
      <c r="D54" s="124">
        <v>0</v>
      </c>
      <c r="E54" s="124">
        <v>0</v>
      </c>
      <c r="F54" s="134">
        <v>0.17807431000000001</v>
      </c>
      <c r="G54" s="134">
        <v>0.116577</v>
      </c>
      <c r="H54" s="129">
        <f t="shared" si="5"/>
        <v>-2.8074310000000019E-2</v>
      </c>
      <c r="J54" s="313">
        <v>1.4245944800000002E-2</v>
      </c>
      <c r="K54" s="129">
        <f t="shared" si="6"/>
        <v>-4.2320254800000019E-2</v>
      </c>
      <c r="M54" s="137">
        <f t="shared" si="8"/>
        <v>-0.2200509501404842</v>
      </c>
      <c r="N54" s="134">
        <v>0.11131276037707197</v>
      </c>
      <c r="O54" s="140">
        <f t="shared" si="1"/>
        <v>2.0891755522937287E-5</v>
      </c>
      <c r="P54" s="95">
        <f t="shared" si="7"/>
        <v>1.0116293742101205E-4</v>
      </c>
      <c r="Q54" s="111"/>
    </row>
    <row r="55" spans="2:17">
      <c r="B55" s="52" t="s">
        <v>806</v>
      </c>
      <c r="C55" s="134">
        <v>0.44775000000000004</v>
      </c>
      <c r="D55" s="124">
        <v>0</v>
      </c>
      <c r="E55" s="124">
        <v>0</v>
      </c>
      <c r="F55" s="134">
        <v>0.43029486000000006</v>
      </c>
      <c r="G55" s="134">
        <v>0.41776200000000002</v>
      </c>
      <c r="H55" s="129">
        <f t="shared" si="5"/>
        <v>1.745513999999998E-2</v>
      </c>
      <c r="J55" s="313">
        <v>7.6705088298994625E-2</v>
      </c>
      <c r="K55" s="129">
        <f t="shared" si="6"/>
        <v>-5.9249948298994645E-2</v>
      </c>
      <c r="M55" s="137">
        <f t="shared" si="8"/>
        <v>-0.11686381526818813</v>
      </c>
      <c r="N55" s="134">
        <v>0.77200785422807972</v>
      </c>
      <c r="O55" s="140">
        <f t="shared" si="1"/>
        <v>1.4489443346553279E-4</v>
      </c>
      <c r="P55" s="95">
        <f t="shared" si="7"/>
        <v>1.9788452031249494E-4</v>
      </c>
      <c r="Q55" s="111"/>
    </row>
    <row r="56" spans="2:17">
      <c r="B56" s="52" t="s">
        <v>807</v>
      </c>
      <c r="C56" s="134">
        <v>0.19900000000000001</v>
      </c>
      <c r="D56" s="124">
        <v>0</v>
      </c>
      <c r="E56" s="124">
        <v>0</v>
      </c>
      <c r="F56" s="134">
        <v>0.16789412000000001</v>
      </c>
      <c r="G56" s="134">
        <v>0.16300400000000001</v>
      </c>
      <c r="H56" s="129">
        <f t="shared" si="5"/>
        <v>3.1105880000000002E-2</v>
      </c>
      <c r="J56" s="313">
        <v>3.4839796016698454E-2</v>
      </c>
      <c r="K56" s="129">
        <f t="shared" si="6"/>
        <v>-3.733916016698452E-3</v>
      </c>
      <c r="M56" s="137">
        <f t="shared" si="8"/>
        <v>-1.8417816269039575E-2</v>
      </c>
      <c r="N56" s="134">
        <v>0.29623557197123984</v>
      </c>
      <c r="O56" s="140">
        <f t="shared" si="1"/>
        <v>5.5599026794913735E-5</v>
      </c>
      <c r="P56" s="95">
        <f t="shared" si="7"/>
        <v>1.8860077033583658E-6</v>
      </c>
      <c r="Q56" s="111"/>
    </row>
    <row r="57" spans="2:17">
      <c r="B57" s="52" t="s">
        <v>808</v>
      </c>
      <c r="C57" s="134">
        <v>0.1</v>
      </c>
      <c r="D57" s="124">
        <v>0</v>
      </c>
      <c r="E57" s="124">
        <v>0</v>
      </c>
      <c r="F57" s="134">
        <v>9.4187920000000008E-2</v>
      </c>
      <c r="G57" s="134">
        <v>5.7464000000000001E-2</v>
      </c>
      <c r="H57" s="129">
        <f t="shared" si="5"/>
        <v>5.8120799999999972E-3</v>
      </c>
      <c r="J57" s="313">
        <v>7.5350336000000011E-3</v>
      </c>
      <c r="K57" s="129">
        <f t="shared" si="6"/>
        <v>-1.7229536000000038E-3</v>
      </c>
      <c r="M57" s="137">
        <f t="shared" si="8"/>
        <v>-1.6937707164649252E-2</v>
      </c>
      <c r="N57" s="134">
        <v>0.10054055775993595</v>
      </c>
      <c r="O57" s="140">
        <f t="shared" si="1"/>
        <v>1.8869972730394966E-5</v>
      </c>
      <c r="P57" s="95">
        <f t="shared" si="7"/>
        <v>5.4135295625275616E-7</v>
      </c>
      <c r="Q57" s="111"/>
    </row>
    <row r="58" spans="2:17">
      <c r="B58" s="52" t="s">
        <v>809</v>
      </c>
      <c r="C58" s="134">
        <v>0.1</v>
      </c>
      <c r="D58" s="124">
        <v>0</v>
      </c>
      <c r="E58" s="124">
        <v>0</v>
      </c>
      <c r="F58" s="134">
        <v>9.8754422400000014E-2</v>
      </c>
      <c r="G58" s="134">
        <v>6.6582000000000002E-2</v>
      </c>
      <c r="H58" s="129">
        <f t="shared" si="5"/>
        <v>1.2455775999999918E-3</v>
      </c>
      <c r="J58" s="313">
        <v>7.9003537920000009E-3</v>
      </c>
      <c r="K58" s="129">
        <f t="shared" si="6"/>
        <v>-6.654776192000009E-3</v>
      </c>
      <c r="M58" s="137">
        <f t="shared" si="8"/>
        <v>-6.2395482224069133E-2</v>
      </c>
      <c r="N58" s="134">
        <v>0.15440157084561595</v>
      </c>
      <c r="O58" s="140">
        <f t="shared" si="1"/>
        <v>2.8978886693106559E-5</v>
      </c>
      <c r="P58" s="95">
        <f t="shared" si="7"/>
        <v>1.1282049161104103E-5</v>
      </c>
      <c r="Q58" s="111"/>
    </row>
    <row r="59" spans="2:17">
      <c r="B59" s="52" t="s">
        <v>810</v>
      </c>
      <c r="C59" s="134">
        <v>5.0435704788732397E-2</v>
      </c>
      <c r="D59" s="124">
        <v>0</v>
      </c>
      <c r="E59" s="124">
        <v>0</v>
      </c>
      <c r="F59" s="134">
        <v>6.078774E-2</v>
      </c>
      <c r="G59" s="134">
        <v>3.7657999999999997E-2</v>
      </c>
      <c r="H59" s="129">
        <f t="shared" si="5"/>
        <v>-1.0352035211267603E-2</v>
      </c>
      <c r="J59" s="313">
        <v>4.8630191999999997E-3</v>
      </c>
      <c r="K59" s="129">
        <f t="shared" si="6"/>
        <v>-1.5215054411267602E-2</v>
      </c>
      <c r="M59" s="137">
        <f t="shared" si="8"/>
        <v>-0.23175747846138542</v>
      </c>
      <c r="N59" s="134">
        <v>0.10413129196564797</v>
      </c>
      <c r="O59" s="140">
        <f t="shared" si="1"/>
        <v>1.9543900327909074E-5</v>
      </c>
      <c r="P59" s="95">
        <f t="shared" si="7"/>
        <v>1.0497327657720185E-4</v>
      </c>
      <c r="Q59" s="111"/>
    </row>
    <row r="60" spans="2:17">
      <c r="B60" s="52" t="s">
        <v>811</v>
      </c>
      <c r="C60" s="134">
        <v>0.04</v>
      </c>
      <c r="D60" s="124">
        <v>0</v>
      </c>
      <c r="E60" s="124">
        <v>0</v>
      </c>
      <c r="F60" s="134">
        <v>2.6999596000000001E-2</v>
      </c>
      <c r="G60" s="134">
        <v>1.8460000000000001E-2</v>
      </c>
      <c r="H60" s="129">
        <f t="shared" si="5"/>
        <v>1.3000404E-2</v>
      </c>
      <c r="J60" s="313">
        <v>2.1599676799999999E-3</v>
      </c>
      <c r="K60" s="129">
        <f t="shared" si="6"/>
        <v>1.0840436320000001E-2</v>
      </c>
      <c r="M60" s="137">
        <f t="shared" si="8"/>
        <v>0.37176263811640137</v>
      </c>
      <c r="N60" s="134">
        <v>6.8223949908527967E-2</v>
      </c>
      <c r="O60" s="140">
        <f t="shared" si="1"/>
        <v>0</v>
      </c>
      <c r="P60" s="95">
        <f t="shared" si="7"/>
        <v>0</v>
      </c>
      <c r="Q60" s="111"/>
    </row>
    <row r="61" spans="2:17">
      <c r="B61" s="52" t="s">
        <v>812</v>
      </c>
      <c r="C61" s="134">
        <v>0.13176806986478873</v>
      </c>
      <c r="D61" s="124">
        <v>0</v>
      </c>
      <c r="E61" s="124">
        <v>0</v>
      </c>
      <c r="F61" s="134">
        <v>0.16819393240000002</v>
      </c>
      <c r="G61" s="134">
        <v>0.121862</v>
      </c>
      <c r="H61" s="129">
        <f t="shared" si="5"/>
        <v>-3.6425862535211295E-2</v>
      </c>
      <c r="J61" s="313">
        <v>1.3455514592000003E-2</v>
      </c>
      <c r="K61" s="129">
        <f t="shared" si="6"/>
        <v>-4.9881377127211302E-2</v>
      </c>
      <c r="M61" s="137">
        <f t="shared" si="8"/>
        <v>-0.27460241665039647</v>
      </c>
      <c r="N61" s="134">
        <v>0.24237455888555989</v>
      </c>
      <c r="O61" s="140">
        <f t="shared" si="1"/>
        <v>4.5490112832202152E-5</v>
      </c>
      <c r="P61" s="95">
        <f t="shared" si="7"/>
        <v>3.430249612383535E-4</v>
      </c>
      <c r="Q61" s="111"/>
    </row>
    <row r="62" spans="2:17">
      <c r="B62" s="52" t="s">
        <v>813</v>
      </c>
      <c r="C62" s="134">
        <v>0.05</v>
      </c>
      <c r="D62" s="124">
        <v>0</v>
      </c>
      <c r="E62" s="124">
        <v>0</v>
      </c>
      <c r="F62" s="134">
        <v>2.2302075000000001E-2</v>
      </c>
      <c r="G62" s="134">
        <v>1.4435E-2</v>
      </c>
      <c r="H62" s="129">
        <f t="shared" si="5"/>
        <v>2.7697925000000002E-2</v>
      </c>
      <c r="J62" s="313">
        <v>1.7841660000000002E-3</v>
      </c>
      <c r="K62" s="129">
        <f t="shared" si="6"/>
        <v>2.5913759000000001E-2</v>
      </c>
      <c r="M62" s="137">
        <f t="shared" si="8"/>
        <v>1.0758739398148511</v>
      </c>
      <c r="N62" s="134">
        <v>4.8474911777111981E-2</v>
      </c>
      <c r="O62" s="140">
        <f t="shared" si="1"/>
        <v>0</v>
      </c>
      <c r="P62" s="95">
        <f t="shared" si="7"/>
        <v>0</v>
      </c>
      <c r="Q62" s="111"/>
    </row>
    <row r="63" spans="2:17">
      <c r="B63" s="52" t="s">
        <v>814</v>
      </c>
      <c r="C63" s="134">
        <v>0.45</v>
      </c>
      <c r="D63" s="124">
        <v>0</v>
      </c>
      <c r="E63" s="124">
        <v>0</v>
      </c>
      <c r="F63" s="134">
        <v>0.48893726999999998</v>
      </c>
      <c r="G63" s="134">
        <v>0.37760899999999997</v>
      </c>
      <c r="H63" s="129">
        <f>+C63+D63-E63-F63</f>
        <v>-3.8937269999999968E-2</v>
      </c>
      <c r="J63" s="313">
        <v>3.9114981600000001E-2</v>
      </c>
      <c r="K63" s="129">
        <f>+H63-J63</f>
        <v>-7.8052251599999969E-2</v>
      </c>
      <c r="M63" s="137">
        <f>+IF(ISERROR(K63/(F63+J63)),0,K63/(F63+J63))</f>
        <v>-0.14781160645277319</v>
      </c>
      <c r="N63" s="134">
        <v>0.95693066582224773</v>
      </c>
      <c r="O63" s="140">
        <f t="shared" si="1"/>
        <v>1.7960170473750928E-4</v>
      </c>
      <c r="P63" s="95">
        <f>(M63^2*O63)*100</f>
        <v>3.9239867175531405E-4</v>
      </c>
      <c r="Q63" s="111"/>
    </row>
    <row r="64" spans="2:17">
      <c r="B64" s="52" t="s">
        <v>815</v>
      </c>
      <c r="C64" s="134">
        <v>1.5</v>
      </c>
      <c r="D64" s="124">
        <v>0</v>
      </c>
      <c r="E64" s="124">
        <v>0</v>
      </c>
      <c r="F64" s="134">
        <v>1.19766876</v>
      </c>
      <c r="G64" s="134">
        <v>0.92589200000000005</v>
      </c>
      <c r="H64" s="129">
        <f t="shared" ref="H64:H87" si="9">+C64+D64-E64-F64</f>
        <v>0.30233124</v>
      </c>
      <c r="J64" s="313">
        <v>0.1601264790901987</v>
      </c>
      <c r="K64" s="129">
        <f t="shared" ref="K64:K87" si="10">+H64-J64</f>
        <v>0.1422047609098013</v>
      </c>
      <c r="M64" s="137">
        <f>+IF(ISERROR(K64/(F64+J64)),0,K64/(F64+J64))</f>
        <v>0.10473211042121987</v>
      </c>
      <c r="N64" s="134">
        <v>1.6032628228504073</v>
      </c>
      <c r="O64" s="140">
        <f t="shared" si="1"/>
        <v>0</v>
      </c>
      <c r="P64" s="95">
        <f t="shared" ref="P64:P87" si="11">(M64^2*O64)*100</f>
        <v>0</v>
      </c>
      <c r="Q64" s="111"/>
    </row>
    <row r="65" spans="2:17">
      <c r="B65" s="52" t="s">
        <v>816</v>
      </c>
      <c r="C65" s="134">
        <v>5.7710000000000004E-2</v>
      </c>
      <c r="D65" s="124">
        <v>0</v>
      </c>
      <c r="E65" s="124">
        <v>0</v>
      </c>
      <c r="F65" s="134">
        <v>5.1672010000000004E-2</v>
      </c>
      <c r="G65" s="134">
        <v>5.0167000000000003E-2</v>
      </c>
      <c r="H65" s="129">
        <f t="shared" si="9"/>
        <v>6.03799E-3</v>
      </c>
      <c r="J65" s="313">
        <v>4.1337608000000005E-3</v>
      </c>
      <c r="K65" s="129">
        <f t="shared" si="10"/>
        <v>1.9042291999999995E-3</v>
      </c>
      <c r="M65" s="137">
        <f t="shared" ref="M65:M87" si="12">+IF(ISERROR(K65/(F65+J65)),0,K65/(F65+J65))</f>
        <v>3.4122442405185797E-2</v>
      </c>
      <c r="N65" s="134">
        <v>4.6679544674255981E-2</v>
      </c>
      <c r="O65" s="140">
        <f t="shared" si="1"/>
        <v>0</v>
      </c>
      <c r="P65" s="95">
        <f t="shared" si="11"/>
        <v>0</v>
      </c>
      <c r="Q65" s="111"/>
    </row>
    <row r="66" spans="2:17">
      <c r="B66" s="52" t="s">
        <v>817</v>
      </c>
      <c r="C66" s="134">
        <v>0.18394125180845072</v>
      </c>
      <c r="D66" s="124">
        <v>0</v>
      </c>
      <c r="E66" s="124">
        <v>0</v>
      </c>
      <c r="F66" s="134">
        <v>0.29691159039999998</v>
      </c>
      <c r="G66" s="134">
        <v>0.22520599999999999</v>
      </c>
      <c r="H66" s="129">
        <f t="shared" si="9"/>
        <v>-0.11297033859154926</v>
      </c>
      <c r="J66" s="313">
        <v>3.0399704021795766E-2</v>
      </c>
      <c r="K66" s="129">
        <f t="shared" si="10"/>
        <v>-0.14337004261334502</v>
      </c>
      <c r="M66" s="137">
        <f t="shared" si="12"/>
        <v>-0.43802351173555459</v>
      </c>
      <c r="N66" s="134">
        <v>0.5278379282396638</v>
      </c>
      <c r="O66" s="140">
        <f t="shared" si="1"/>
        <v>9.9067356834573586E-5</v>
      </c>
      <c r="P66" s="95">
        <f t="shared" si="11"/>
        <v>1.9007518478391021E-3</v>
      </c>
      <c r="Q66" s="111"/>
    </row>
    <row r="67" spans="2:17">
      <c r="B67" s="52" t="s">
        <v>818</v>
      </c>
      <c r="C67" s="134">
        <v>2.4E-2</v>
      </c>
      <c r="D67" s="124">
        <v>0</v>
      </c>
      <c r="E67" s="124">
        <v>0</v>
      </c>
      <c r="F67" s="134">
        <v>4.1359890000000003E-2</v>
      </c>
      <c r="G67" s="134">
        <v>2.6563E-2</v>
      </c>
      <c r="H67" s="129">
        <f t="shared" si="9"/>
        <v>-1.7359890000000003E-2</v>
      </c>
      <c r="J67" s="313">
        <v>3.3087912000000002E-3</v>
      </c>
      <c r="K67" s="129">
        <f t="shared" si="10"/>
        <v>-2.0668681200000004E-2</v>
      </c>
      <c r="M67" s="137">
        <f t="shared" si="12"/>
        <v>-0.46271079970903645</v>
      </c>
      <c r="N67" s="134">
        <v>6.6428582805671973E-2</v>
      </c>
      <c r="O67" s="140">
        <f t="shared" si="1"/>
        <v>1.2467660554010961E-5</v>
      </c>
      <c r="P67" s="95">
        <f t="shared" si="11"/>
        <v>2.6693421351766858E-4</v>
      </c>
      <c r="Q67" s="111"/>
    </row>
    <row r="68" spans="2:17">
      <c r="B68" s="52" t="s">
        <v>819</v>
      </c>
      <c r="C68" s="134">
        <v>6.0056495533011761E-2</v>
      </c>
      <c r="D68" s="124">
        <v>0</v>
      </c>
      <c r="E68" s="124">
        <v>0</v>
      </c>
      <c r="F68" s="134">
        <v>0.19806328000000001</v>
      </c>
      <c r="G68" s="134">
        <v>0.14957599999999999</v>
      </c>
      <c r="H68" s="129">
        <f t="shared" si="9"/>
        <v>-0.13800678446698825</v>
      </c>
      <c r="J68" s="313">
        <v>1.5845062400000002E-2</v>
      </c>
      <c r="K68" s="129">
        <f t="shared" si="10"/>
        <v>-0.15385184686698825</v>
      </c>
      <c r="M68" s="137">
        <f t="shared" si="12"/>
        <v>-0.71924191988403829</v>
      </c>
      <c r="N68" s="134">
        <v>0.23339772337127992</v>
      </c>
      <c r="O68" s="140">
        <f t="shared" si="1"/>
        <v>4.3805293838416894E-5</v>
      </c>
      <c r="P68" s="95">
        <f t="shared" si="11"/>
        <v>2.2660870092085675E-3</v>
      </c>
      <c r="Q68" s="111"/>
    </row>
    <row r="69" spans="2:17">
      <c r="B69" s="52" t="s">
        <v>820</v>
      </c>
      <c r="C69" s="134">
        <v>0.01</v>
      </c>
      <c r="D69" s="124">
        <v>0</v>
      </c>
      <c r="E69" s="124">
        <v>0</v>
      </c>
      <c r="F69" s="134">
        <v>3.55543E-3</v>
      </c>
      <c r="G69" s="134">
        <v>2.4810000000000001E-3</v>
      </c>
      <c r="H69" s="129">
        <f t="shared" si="9"/>
        <v>6.4445700000000002E-3</v>
      </c>
      <c r="J69" s="313">
        <v>2.844344E-4</v>
      </c>
      <c r="K69" s="129">
        <f t="shared" si="10"/>
        <v>6.1601355999999999E-3</v>
      </c>
      <c r="M69" s="137">
        <f t="shared" si="12"/>
        <v>1.6042586295495225</v>
      </c>
      <c r="N69" s="134">
        <v>1.9749038131415989E-2</v>
      </c>
      <c r="O69" s="140">
        <f t="shared" si="1"/>
        <v>0</v>
      </c>
      <c r="P69" s="95">
        <f t="shared" si="11"/>
        <v>0</v>
      </c>
      <c r="Q69" s="111"/>
    </row>
    <row r="70" spans="2:17">
      <c r="B70" s="52" t="s">
        <v>821</v>
      </c>
      <c r="C70" s="134">
        <v>0.38</v>
      </c>
      <c r="D70" s="124">
        <v>0</v>
      </c>
      <c r="E70" s="124">
        <v>0</v>
      </c>
      <c r="F70" s="134">
        <v>0.27625316879999995</v>
      </c>
      <c r="G70" s="134">
        <v>0.197211</v>
      </c>
      <c r="H70" s="129">
        <f t="shared" si="9"/>
        <v>0.10374683120000006</v>
      </c>
      <c r="J70" s="313">
        <v>2.2100253503999995E-2</v>
      </c>
      <c r="K70" s="129">
        <f t="shared" si="10"/>
        <v>8.1646577696000061E-2</v>
      </c>
      <c r="M70" s="137">
        <f t="shared" si="12"/>
        <v>0.27365725207873859</v>
      </c>
      <c r="N70" s="134">
        <v>0.39857149683403187</v>
      </c>
      <c r="O70" s="140">
        <f t="shared" si="1"/>
        <v>0</v>
      </c>
      <c r="P70" s="95">
        <f t="shared" si="11"/>
        <v>0</v>
      </c>
      <c r="Q70" s="111"/>
    </row>
    <row r="71" spans="2:17">
      <c r="B71" s="52" t="s">
        <v>822</v>
      </c>
      <c r="C71" s="134">
        <v>0.2515305764774648</v>
      </c>
      <c r="D71" s="124">
        <v>0</v>
      </c>
      <c r="E71" s="124">
        <v>0</v>
      </c>
      <c r="F71" s="134">
        <v>0.13401353690000001</v>
      </c>
      <c r="G71" s="134">
        <v>0.102449</v>
      </c>
      <c r="H71" s="129">
        <f t="shared" si="9"/>
        <v>0.11751703957746479</v>
      </c>
      <c r="J71" s="313">
        <v>1.0721082952000001E-2</v>
      </c>
      <c r="K71" s="129">
        <f t="shared" si="10"/>
        <v>0.10679595662546479</v>
      </c>
      <c r="M71" s="137">
        <f t="shared" si="12"/>
        <v>0.73787430218609884</v>
      </c>
      <c r="N71" s="134">
        <v>0.21544405234271991</v>
      </c>
      <c r="O71" s="140">
        <f t="shared" si="1"/>
        <v>0</v>
      </c>
      <c r="P71" s="95">
        <f t="shared" si="11"/>
        <v>0</v>
      </c>
      <c r="Q71" s="111"/>
    </row>
    <row r="72" spans="2:17">
      <c r="B72" s="52" t="s">
        <v>823</v>
      </c>
      <c r="C72" s="134">
        <v>0.19500000000000001</v>
      </c>
      <c r="D72" s="124">
        <v>0</v>
      </c>
      <c r="E72" s="124">
        <v>0</v>
      </c>
      <c r="F72" s="134">
        <v>4.9880016000000006E-2</v>
      </c>
      <c r="G72" s="134">
        <v>3.5872000000000001E-2</v>
      </c>
      <c r="H72" s="129">
        <f t="shared" si="9"/>
        <v>0.14511998400000001</v>
      </c>
      <c r="J72" s="313">
        <v>3.9904012800000008E-3</v>
      </c>
      <c r="K72" s="129">
        <f t="shared" si="10"/>
        <v>0.14112958272000001</v>
      </c>
      <c r="M72" s="137">
        <f t="shared" si="12"/>
        <v>2.6197974666959918</v>
      </c>
      <c r="N72" s="134">
        <v>0.21185331813700795</v>
      </c>
      <c r="O72" s="140">
        <f t="shared" si="1"/>
        <v>0</v>
      </c>
      <c r="P72" s="95">
        <f t="shared" si="11"/>
        <v>0</v>
      </c>
      <c r="Q72" s="111"/>
    </row>
    <row r="73" spans="2:17">
      <c r="B73" s="52" t="s">
        <v>824</v>
      </c>
      <c r="C73" s="134">
        <v>2.5999999999999999E-2</v>
      </c>
      <c r="D73" s="124">
        <v>0</v>
      </c>
      <c r="E73" s="124">
        <v>0</v>
      </c>
      <c r="F73" s="134">
        <v>1.8847763999999999E-2</v>
      </c>
      <c r="G73" s="134">
        <v>1.0763999999999999E-2</v>
      </c>
      <c r="H73" s="129">
        <f t="shared" si="9"/>
        <v>7.1522359999999993E-3</v>
      </c>
      <c r="J73" s="313">
        <v>2.3139580170374748E-3</v>
      </c>
      <c r="K73" s="129">
        <f t="shared" si="10"/>
        <v>4.8382779829625241E-3</v>
      </c>
      <c r="M73" s="137">
        <f t="shared" si="12"/>
        <v>0.22863347222249625</v>
      </c>
      <c r="N73" s="134">
        <v>5.2065645982823983E-2</v>
      </c>
      <c r="O73" s="140">
        <f t="shared" si="1"/>
        <v>0</v>
      </c>
      <c r="P73" s="95">
        <f t="shared" si="11"/>
        <v>0</v>
      </c>
      <c r="Q73" s="111"/>
    </row>
    <row r="74" spans="2:17">
      <c r="B74" s="52" t="s">
        <v>825</v>
      </c>
      <c r="C74" s="134">
        <v>2.2321203989612246</v>
      </c>
      <c r="D74" s="124">
        <v>0</v>
      </c>
      <c r="E74" s="124">
        <v>0</v>
      </c>
      <c r="F74" s="134">
        <v>2.5392168008999998</v>
      </c>
      <c r="G74" s="134">
        <v>2.107059</v>
      </c>
      <c r="H74" s="129">
        <f t="shared" si="9"/>
        <v>-0.30709640193877519</v>
      </c>
      <c r="J74" s="313">
        <v>0.20313734407199999</v>
      </c>
      <c r="K74" s="129">
        <f t="shared" si="10"/>
        <v>-0.5102337460107752</v>
      </c>
      <c r="M74" s="137">
        <f t="shared" si="12"/>
        <v>-0.18605683986740698</v>
      </c>
      <c r="N74" s="134">
        <v>3.7980913888516974</v>
      </c>
      <c r="O74" s="140">
        <f t="shared" si="1"/>
        <v>7.1284546785893154E-4</v>
      </c>
      <c r="P74" s="95">
        <f t="shared" si="11"/>
        <v>2.4676676820665137E-3</v>
      </c>
      <c r="Q74" s="111"/>
    </row>
    <row r="75" spans="2:17">
      <c r="B75" s="52" t="s">
        <v>826</v>
      </c>
      <c r="C75" s="134">
        <v>0.97683244362631583</v>
      </c>
      <c r="D75" s="124">
        <v>0</v>
      </c>
      <c r="E75" s="124">
        <v>0</v>
      </c>
      <c r="F75" s="134">
        <v>0.47804463000000003</v>
      </c>
      <c r="G75" s="134">
        <v>0.46412100000000001</v>
      </c>
      <c r="H75" s="129">
        <f t="shared" si="9"/>
        <v>0.4987878136263158</v>
      </c>
      <c r="J75" s="313">
        <v>6.8365022765434214E-2</v>
      </c>
      <c r="K75" s="129">
        <f t="shared" si="10"/>
        <v>0.43042279086088159</v>
      </c>
      <c r="M75" s="137">
        <f t="shared" si="12"/>
        <v>0.7877291125485586</v>
      </c>
      <c r="N75" s="134">
        <v>1.3817451830779364</v>
      </c>
      <c r="O75" s="140">
        <f t="shared" si="1"/>
        <v>0</v>
      </c>
      <c r="P75" s="95">
        <f t="shared" si="11"/>
        <v>0</v>
      </c>
      <c r="Q75" s="111"/>
    </row>
    <row r="76" spans="2:17">
      <c r="B76" s="52" t="s">
        <v>827</v>
      </c>
      <c r="C76" s="134">
        <v>0.38248440421052626</v>
      </c>
      <c r="D76" s="124">
        <v>0</v>
      </c>
      <c r="E76" s="124">
        <v>0</v>
      </c>
      <c r="F76" s="134">
        <v>0.57274732000000006</v>
      </c>
      <c r="G76" s="134">
        <v>0.443444</v>
      </c>
      <c r="H76" s="129">
        <f t="shared" si="9"/>
        <v>-0.1902629157894738</v>
      </c>
      <c r="J76" s="313">
        <v>4.5819785600000003E-2</v>
      </c>
      <c r="K76" s="129">
        <f t="shared" si="10"/>
        <v>-0.23608270138947379</v>
      </c>
      <c r="M76" s="137">
        <f t="shared" si="12"/>
        <v>-0.38166061410665769</v>
      </c>
      <c r="N76" s="134">
        <v>0.54040549795965587</v>
      </c>
      <c r="O76" s="140">
        <f t="shared" si="1"/>
        <v>1.0142610342587297E-4</v>
      </c>
      <c r="P76" s="95">
        <f t="shared" si="11"/>
        <v>1.4774215541076476E-3</v>
      </c>
      <c r="Q76" s="111"/>
    </row>
    <row r="77" spans="2:17">
      <c r="B77" s="52" t="s">
        <v>828</v>
      </c>
      <c r="C77" s="134">
        <v>0.30548143611111112</v>
      </c>
      <c r="D77" s="124">
        <v>0</v>
      </c>
      <c r="E77" s="124">
        <v>0</v>
      </c>
      <c r="F77" s="134">
        <v>0.33617397500000001</v>
      </c>
      <c r="G77" s="134">
        <v>0.261106</v>
      </c>
      <c r="H77" s="129">
        <f t="shared" si="9"/>
        <v>-3.0692538888888898E-2</v>
      </c>
      <c r="J77" s="313">
        <v>2.6893918000000003E-2</v>
      </c>
      <c r="K77" s="129">
        <f t="shared" si="10"/>
        <v>-5.7586456888888901E-2</v>
      </c>
      <c r="M77" s="137">
        <f t="shared" si="12"/>
        <v>-0.15861071165796778</v>
      </c>
      <c r="N77" s="134">
        <v>0.39857149683403187</v>
      </c>
      <c r="O77" s="140">
        <f t="shared" si="1"/>
        <v>7.4805963324065767E-5</v>
      </c>
      <c r="P77" s="95">
        <f t="shared" si="11"/>
        <v>1.8819203888555092E-4</v>
      </c>
      <c r="Q77" s="111"/>
    </row>
    <row r="78" spans="2:17">
      <c r="B78" s="52" t="s">
        <v>829</v>
      </c>
      <c r="C78" s="134">
        <v>0.4</v>
      </c>
      <c r="D78" s="124">
        <v>0</v>
      </c>
      <c r="E78" s="124">
        <v>0</v>
      </c>
      <c r="F78" s="134">
        <v>0.49668534000000003</v>
      </c>
      <c r="G78" s="134">
        <v>0.40357799999999999</v>
      </c>
      <c r="H78" s="129">
        <f t="shared" si="9"/>
        <v>-9.6685340000000008E-2</v>
      </c>
      <c r="J78" s="313">
        <v>5.1679168164983656E-2</v>
      </c>
      <c r="K78" s="129">
        <f t="shared" si="10"/>
        <v>-0.14836450816498367</v>
      </c>
      <c r="M78" s="137">
        <f t="shared" si="12"/>
        <v>-0.27055818886138777</v>
      </c>
      <c r="N78" s="134">
        <v>0.65530899254243979</v>
      </c>
      <c r="O78" s="140">
        <f t="shared" ref="O78:O141" si="13">IF(K78&lt;0,N78/$N$263,0)</f>
        <v>1.2299178654632436E-4</v>
      </c>
      <c r="P78" s="95">
        <f t="shared" si="11"/>
        <v>9.0032119888268174E-4</v>
      </c>
      <c r="Q78" s="111"/>
    </row>
    <row r="79" spans="2:17">
      <c r="B79" s="52" t="s">
        <v>830</v>
      </c>
      <c r="C79" s="134">
        <v>9.3148498441558425E-2</v>
      </c>
      <c r="D79" s="124">
        <v>0</v>
      </c>
      <c r="E79" s="124">
        <v>0</v>
      </c>
      <c r="F79" s="134">
        <v>0.18305244000000004</v>
      </c>
      <c r="G79" s="134">
        <v>0.13014800000000001</v>
      </c>
      <c r="H79" s="129">
        <f t="shared" si="9"/>
        <v>-8.9903941558441614E-2</v>
      </c>
      <c r="J79" s="313">
        <v>1.4644195200000003E-2</v>
      </c>
      <c r="K79" s="129">
        <f t="shared" si="10"/>
        <v>-0.10454813675844161</v>
      </c>
      <c r="M79" s="137">
        <f t="shared" si="12"/>
        <v>-0.52883113894515887</v>
      </c>
      <c r="N79" s="134">
        <v>0.34471048374835184</v>
      </c>
      <c r="O79" s="140">
        <f t="shared" si="13"/>
        <v>6.4697049361354164E-5</v>
      </c>
      <c r="P79" s="95">
        <f t="shared" si="11"/>
        <v>1.8093330384009705E-3</v>
      </c>
      <c r="Q79" s="111"/>
    </row>
    <row r="80" spans="2:17">
      <c r="B80" s="52" t="s">
        <v>831</v>
      </c>
      <c r="C80" s="134">
        <v>0.19</v>
      </c>
      <c r="D80" s="124">
        <v>0</v>
      </c>
      <c r="E80" s="124">
        <v>0</v>
      </c>
      <c r="F80" s="134">
        <v>0.245614</v>
      </c>
      <c r="G80" s="134">
        <v>0.1938</v>
      </c>
      <c r="H80" s="129">
        <f t="shared" si="9"/>
        <v>-5.5613999999999997E-2</v>
      </c>
      <c r="J80" s="313">
        <v>1.9649119999999999E-2</v>
      </c>
      <c r="K80" s="129">
        <f t="shared" si="10"/>
        <v>-7.5263119999999989E-2</v>
      </c>
      <c r="M80" s="137">
        <f t="shared" si="12"/>
        <v>-0.283730056405881</v>
      </c>
      <c r="N80" s="134">
        <v>0.55476843478250371</v>
      </c>
      <c r="O80" s="140">
        <f t="shared" si="13"/>
        <v>1.0412181381592936E-4</v>
      </c>
      <c r="P80" s="95">
        <f t="shared" si="11"/>
        <v>8.3820918169908213E-4</v>
      </c>
      <c r="Q80" s="111"/>
    </row>
    <row r="81" spans="2:17">
      <c r="B81" s="52" t="s">
        <v>832</v>
      </c>
      <c r="C81" s="134">
        <v>0.10546210967272729</v>
      </c>
      <c r="D81" s="124">
        <v>0</v>
      </c>
      <c r="E81" s="124">
        <v>0</v>
      </c>
      <c r="F81" s="134">
        <v>0.10177706039999999</v>
      </c>
      <c r="G81" s="134">
        <v>8.0993999999999997E-2</v>
      </c>
      <c r="H81" s="129">
        <f t="shared" si="9"/>
        <v>3.6850492727272949E-3</v>
      </c>
      <c r="J81" s="313">
        <v>8.1421648320000005E-3</v>
      </c>
      <c r="K81" s="129">
        <f t="shared" si="10"/>
        <v>-4.4571155592727056E-3</v>
      </c>
      <c r="M81" s="137">
        <f t="shared" si="12"/>
        <v>-4.0549008145438943E-2</v>
      </c>
      <c r="N81" s="134">
        <v>0.24416992598841594</v>
      </c>
      <c r="O81" s="140">
        <f t="shared" si="13"/>
        <v>4.5827076630959215E-5</v>
      </c>
      <c r="P81" s="95">
        <f t="shared" si="11"/>
        <v>7.5349890414288784E-6</v>
      </c>
      <c r="Q81" s="111"/>
    </row>
    <row r="82" spans="2:17">
      <c r="B82" s="52" t="s">
        <v>833</v>
      </c>
      <c r="C82" s="134">
        <v>0.14501279750000004</v>
      </c>
      <c r="D82" s="124">
        <v>0</v>
      </c>
      <c r="E82" s="124">
        <v>0</v>
      </c>
      <c r="F82" s="134">
        <v>0.27828881</v>
      </c>
      <c r="G82" s="134">
        <v>0.218727</v>
      </c>
      <c r="H82" s="129">
        <f t="shared" si="9"/>
        <v>-0.13327601249999996</v>
      </c>
      <c r="J82" s="313">
        <v>4.2115211588799724E-2</v>
      </c>
      <c r="K82" s="129">
        <f t="shared" si="10"/>
        <v>-0.17539122408879967</v>
      </c>
      <c r="M82" s="137">
        <f t="shared" si="12"/>
        <v>-0.5474064377191038</v>
      </c>
      <c r="N82" s="134">
        <v>0.52801629188963928</v>
      </c>
      <c r="O82" s="140">
        <f t="shared" si="13"/>
        <v>9.9100833048413247E-5</v>
      </c>
      <c r="P82" s="95">
        <f t="shared" si="11"/>
        <v>2.9695942004510545E-3</v>
      </c>
      <c r="Q82" s="111"/>
    </row>
    <row r="83" spans="2:17">
      <c r="B83" s="52" t="s">
        <v>834</v>
      </c>
      <c r="C83" s="134">
        <v>0.54800000000000004</v>
      </c>
      <c r="D83" s="124">
        <v>0</v>
      </c>
      <c r="E83" s="124">
        <v>0</v>
      </c>
      <c r="F83" s="134">
        <v>0.63138134800000001</v>
      </c>
      <c r="G83" s="134">
        <v>0.47153200000000001</v>
      </c>
      <c r="H83" s="129">
        <f t="shared" si="9"/>
        <v>-8.3381347999999966E-2</v>
      </c>
      <c r="J83" s="313">
        <v>5.0510507840000003E-2</v>
      </c>
      <c r="K83" s="129">
        <f t="shared" si="10"/>
        <v>-0.13389185583999996</v>
      </c>
      <c r="M83" s="137">
        <f t="shared" si="12"/>
        <v>-0.1963535048751433</v>
      </c>
      <c r="N83" s="134">
        <v>0.91025112114799178</v>
      </c>
      <c r="O83" s="140">
        <f t="shared" si="13"/>
        <v>1.708406459698259E-4</v>
      </c>
      <c r="P83" s="95">
        <f t="shared" si="11"/>
        <v>6.5867096612765908E-4</v>
      </c>
      <c r="Q83" s="111"/>
    </row>
    <row r="84" spans="2:17">
      <c r="B84" s="52" t="s">
        <v>835</v>
      </c>
      <c r="C84" s="134">
        <v>0.2</v>
      </c>
      <c r="D84" s="124">
        <v>0</v>
      </c>
      <c r="E84" s="124">
        <v>0</v>
      </c>
      <c r="F84" s="134">
        <v>0.19324359419999995</v>
      </c>
      <c r="G84" s="134">
        <v>0.13595299999999999</v>
      </c>
      <c r="H84" s="129">
        <f t="shared" si="9"/>
        <v>6.7564058000000593E-3</v>
      </c>
      <c r="J84" s="313">
        <v>2.3956329648780847E-2</v>
      </c>
      <c r="K84" s="129">
        <f t="shared" si="10"/>
        <v>-1.7199923848780788E-2</v>
      </c>
      <c r="M84" s="137">
        <f t="shared" si="12"/>
        <v>-7.9189364084472427E-2</v>
      </c>
      <c r="N84" s="134">
        <v>0.26571433122268789</v>
      </c>
      <c r="O84" s="140">
        <f t="shared" si="13"/>
        <v>4.9870642216043842E-5</v>
      </c>
      <c r="P84" s="95">
        <f t="shared" si="11"/>
        <v>3.1273657231338102E-5</v>
      </c>
      <c r="Q84" s="111"/>
    </row>
    <row r="85" spans="2:17">
      <c r="B85" s="52" t="s">
        <v>836</v>
      </c>
      <c r="C85" s="134">
        <v>0.98666442850121472</v>
      </c>
      <c r="D85" s="124">
        <v>0</v>
      </c>
      <c r="E85" s="124">
        <v>0</v>
      </c>
      <c r="F85" s="134">
        <v>0.93464907000000008</v>
      </c>
      <c r="G85" s="134">
        <v>0.73266900000000001</v>
      </c>
      <c r="H85" s="129">
        <f t="shared" si="9"/>
        <v>5.2015358501214637E-2</v>
      </c>
      <c r="J85" s="313">
        <v>7.4771925600000011E-2</v>
      </c>
      <c r="K85" s="129">
        <f t="shared" si="10"/>
        <v>-2.2756567098785374E-2</v>
      </c>
      <c r="M85" s="137">
        <f t="shared" si="12"/>
        <v>-2.2544178492402828E-2</v>
      </c>
      <c r="N85" s="134">
        <v>1.577420275245097</v>
      </c>
      <c r="O85" s="140">
        <f t="shared" si="13"/>
        <v>2.9605840907825557E-4</v>
      </c>
      <c r="P85" s="95">
        <f t="shared" si="11"/>
        <v>1.5046872106259829E-5</v>
      </c>
      <c r="Q85" s="111"/>
    </row>
    <row r="86" spans="2:17">
      <c r="B86" s="52" t="s">
        <v>837</v>
      </c>
      <c r="C86" s="134">
        <v>0.16</v>
      </c>
      <c r="D86" s="124">
        <v>0</v>
      </c>
      <c r="E86" s="124">
        <v>0</v>
      </c>
      <c r="F86" s="134">
        <v>0.14977675000000001</v>
      </c>
      <c r="G86" s="134">
        <v>0.101725</v>
      </c>
      <c r="H86" s="129">
        <f t="shared" si="9"/>
        <v>1.0223249999999989E-2</v>
      </c>
      <c r="J86" s="313">
        <v>1.1982140000000002E-2</v>
      </c>
      <c r="K86" s="129">
        <f t="shared" si="10"/>
        <v>-1.7588900000000129E-3</v>
      </c>
      <c r="M86" s="137">
        <f t="shared" si="12"/>
        <v>-1.0873529114845019E-2</v>
      </c>
      <c r="N86" s="134">
        <v>0.17594597607988793</v>
      </c>
      <c r="O86" s="140">
        <f t="shared" si="13"/>
        <v>3.3022452278191193E-5</v>
      </c>
      <c r="P86" s="95">
        <f t="shared" si="11"/>
        <v>3.9043645830494283E-7</v>
      </c>
      <c r="Q86" s="111"/>
    </row>
    <row r="87" spans="2:17">
      <c r="B87" s="52" t="s">
        <v>838</v>
      </c>
      <c r="C87" s="134">
        <v>2.1666192580645154E-2</v>
      </c>
      <c r="D87" s="124">
        <v>0</v>
      </c>
      <c r="E87" s="124">
        <v>0</v>
      </c>
      <c r="F87" s="134">
        <v>6.5628870000000006E-2</v>
      </c>
      <c r="G87" s="134">
        <v>4.3328999999999999E-2</v>
      </c>
      <c r="H87" s="129">
        <f t="shared" si="9"/>
        <v>-4.3962677419354848E-2</v>
      </c>
      <c r="J87" s="313">
        <v>6.7597736100000012E-3</v>
      </c>
      <c r="K87" s="129">
        <f t="shared" si="10"/>
        <v>-5.0722451029354847E-2</v>
      </c>
      <c r="M87" s="137">
        <f t="shared" si="12"/>
        <v>-0.70069624874623115</v>
      </c>
      <c r="N87" s="134">
        <v>7.5405418319951983E-2</v>
      </c>
      <c r="O87" s="140">
        <f t="shared" si="13"/>
        <v>1.4152479547796229E-5</v>
      </c>
      <c r="P87" s="95">
        <f t="shared" si="11"/>
        <v>6.9485169436066252E-4</v>
      </c>
      <c r="Q87" s="111"/>
    </row>
    <row r="88" spans="2:17">
      <c r="B88" s="52" t="s">
        <v>839</v>
      </c>
      <c r="C88" s="134">
        <v>1.7297812710025973</v>
      </c>
      <c r="D88" s="124">
        <v>0</v>
      </c>
      <c r="E88" s="124">
        <v>0</v>
      </c>
      <c r="F88" s="134">
        <v>1.8508390536000001</v>
      </c>
      <c r="G88" s="134">
        <v>1.449138</v>
      </c>
      <c r="H88" s="129">
        <f>+C88+D88-E88-F88</f>
        <v>-0.12105778259740285</v>
      </c>
      <c r="J88" s="313">
        <v>0.24517297461084012</v>
      </c>
      <c r="K88" s="129">
        <f>+H88-J88</f>
        <v>-0.36623075720824294</v>
      </c>
      <c r="M88" s="137">
        <f>+IF(ISERROR(K88/(F88+J88)),0,K88/(F88+J88))</f>
        <v>-0.17472741199908962</v>
      </c>
      <c r="N88" s="134">
        <v>3.0020321596252066</v>
      </c>
      <c r="O88" s="140">
        <f t="shared" si="13"/>
        <v>5.6343694773563233E-4</v>
      </c>
      <c r="P88" s="95">
        <f>(M88^2*O88)*100</f>
        <v>1.7201543237217864E-3</v>
      </c>
      <c r="Q88" s="111"/>
    </row>
    <row r="89" spans="2:17">
      <c r="B89" s="52" t="s">
        <v>840</v>
      </c>
      <c r="C89" s="134">
        <v>0.41464179825769232</v>
      </c>
      <c r="D89" s="124">
        <v>0</v>
      </c>
      <c r="E89" s="124">
        <v>0</v>
      </c>
      <c r="F89" s="134">
        <v>0.48822721000000002</v>
      </c>
      <c r="G89" s="134">
        <v>0.47400700000000001</v>
      </c>
      <c r="H89" s="129">
        <f t="shared" ref="H89:H112" si="14">+C89+D89-E89-F89</f>
        <v>-7.3585411742307705E-2</v>
      </c>
      <c r="J89" s="313">
        <v>3.9058176800000004E-2</v>
      </c>
      <c r="K89" s="129">
        <f t="shared" ref="K89:K112" si="15">+H89-J89</f>
        <v>-0.11264358854230772</v>
      </c>
      <c r="M89" s="137">
        <f>+IF(ISERROR(K89/(F89+J89)),0,K89/(F89+J89))</f>
        <v>-0.21362926294225856</v>
      </c>
      <c r="N89" s="134">
        <v>0.92281869086798363</v>
      </c>
      <c r="O89" s="140">
        <f t="shared" si="13"/>
        <v>1.7319939256112523E-4</v>
      </c>
      <c r="P89" s="95">
        <f t="shared" ref="P89:P112" si="16">(M89^2*O89)*100</f>
        <v>7.9043806938772015E-4</v>
      </c>
      <c r="Q89" s="111"/>
    </row>
    <row r="90" spans="2:17">
      <c r="B90" s="52" t="s">
        <v>841</v>
      </c>
      <c r="C90" s="134">
        <v>1.3</v>
      </c>
      <c r="D90" s="124">
        <v>0</v>
      </c>
      <c r="E90" s="124">
        <v>0</v>
      </c>
      <c r="F90" s="134">
        <v>1.3165298600000002</v>
      </c>
      <c r="G90" s="134">
        <v>0.94226200000000004</v>
      </c>
      <c r="H90" s="129">
        <f t="shared" si="14"/>
        <v>-1.6529860000000118E-2</v>
      </c>
      <c r="J90" s="313">
        <v>0.10532238880000001</v>
      </c>
      <c r="K90" s="129">
        <f t="shared" si="15"/>
        <v>-0.12185224880000013</v>
      </c>
      <c r="M90" s="137">
        <f t="shared" ref="M90:M112" si="17">+IF(ISERROR(K90/(F90+J90)),0,K90/(F90+J90))</f>
        <v>-8.5699656137154689E-2</v>
      </c>
      <c r="N90" s="134">
        <v>1.4488612520047917</v>
      </c>
      <c r="O90" s="140">
        <f t="shared" si="13"/>
        <v>2.7192978559694179E-4</v>
      </c>
      <c r="P90" s="95">
        <f t="shared" si="16"/>
        <v>1.9971695640284007E-4</v>
      </c>
      <c r="Q90" s="111"/>
    </row>
    <row r="91" spans="2:17">
      <c r="B91" s="52" t="s">
        <v>842</v>
      </c>
      <c r="C91" s="134">
        <v>0.42727435001632658</v>
      </c>
      <c r="D91" s="124">
        <v>0</v>
      </c>
      <c r="E91" s="124">
        <v>0</v>
      </c>
      <c r="F91" s="134">
        <v>0.29164309920000003</v>
      </c>
      <c r="G91" s="134">
        <v>0.186282</v>
      </c>
      <c r="H91" s="129">
        <f t="shared" si="14"/>
        <v>0.13563125081632654</v>
      </c>
      <c r="J91" s="313">
        <v>2.3331447936000005E-2</v>
      </c>
      <c r="K91" s="129">
        <f t="shared" si="15"/>
        <v>0.11229980288032654</v>
      </c>
      <c r="M91" s="137">
        <f t="shared" si="17"/>
        <v>0.35653611982760502</v>
      </c>
      <c r="N91" s="134">
        <v>0.19760586243556913</v>
      </c>
      <c r="O91" s="140">
        <f t="shared" si="13"/>
        <v>0</v>
      </c>
      <c r="P91" s="95">
        <f t="shared" si="16"/>
        <v>0</v>
      </c>
      <c r="Q91" s="111"/>
    </row>
    <row r="92" spans="2:17">
      <c r="B92" s="52" t="s">
        <v>843</v>
      </c>
      <c r="C92" s="134">
        <v>5.6715000000000002E-2</v>
      </c>
      <c r="D92" s="124">
        <v>0</v>
      </c>
      <c r="E92" s="124">
        <v>0</v>
      </c>
      <c r="F92" s="134">
        <v>2.497338E-2</v>
      </c>
      <c r="G92" s="134">
        <v>2.4246E-2</v>
      </c>
      <c r="H92" s="129">
        <f t="shared" si="14"/>
        <v>3.1741619999999998E-2</v>
      </c>
      <c r="J92" s="313">
        <v>1.9978703999999998E-3</v>
      </c>
      <c r="K92" s="129">
        <f t="shared" si="15"/>
        <v>2.9743749599999997E-2</v>
      </c>
      <c r="M92" s="137">
        <f t="shared" si="17"/>
        <v>1.1027946112576226</v>
      </c>
      <c r="N92" s="134">
        <v>8.4534748384511388E-2</v>
      </c>
      <c r="O92" s="140">
        <f t="shared" si="13"/>
        <v>0</v>
      </c>
      <c r="P92" s="95">
        <f t="shared" si="16"/>
        <v>0</v>
      </c>
      <c r="Q92" s="111"/>
    </row>
    <row r="93" spans="2:17">
      <c r="B93" s="52" t="s">
        <v>844</v>
      </c>
      <c r="C93" s="134">
        <v>0.35322499999999996</v>
      </c>
      <c r="D93" s="124">
        <v>0</v>
      </c>
      <c r="E93" s="124">
        <v>0</v>
      </c>
      <c r="F93" s="134">
        <v>0.30321449</v>
      </c>
      <c r="G93" s="134">
        <v>0.29438300000000001</v>
      </c>
      <c r="H93" s="129">
        <f t="shared" si="14"/>
        <v>5.0010509999999953E-2</v>
      </c>
      <c r="J93" s="313">
        <v>2.42571592E-2</v>
      </c>
      <c r="K93" s="129">
        <f t="shared" si="15"/>
        <v>2.5753350799999953E-2</v>
      </c>
      <c r="M93" s="137">
        <f t="shared" si="17"/>
        <v>7.8642993562692678E-2</v>
      </c>
      <c r="N93" s="134">
        <v>0.53041410751065976</v>
      </c>
      <c r="O93" s="140">
        <f t="shared" si="13"/>
        <v>0</v>
      </c>
      <c r="P93" s="95">
        <f t="shared" si="16"/>
        <v>0</v>
      </c>
      <c r="Q93" s="111"/>
    </row>
    <row r="94" spans="2:17">
      <c r="B94" s="52" t="s">
        <v>845</v>
      </c>
      <c r="C94" s="134">
        <v>4.8932027469387761E-2</v>
      </c>
      <c r="D94" s="124">
        <v>0</v>
      </c>
      <c r="E94" s="124">
        <v>0</v>
      </c>
      <c r="F94" s="134">
        <v>4.6671153999999999E-2</v>
      </c>
      <c r="G94" s="134">
        <v>2.6654000000000001E-2</v>
      </c>
      <c r="H94" s="129">
        <f t="shared" si="14"/>
        <v>2.2608734693877613E-3</v>
      </c>
      <c r="J94" s="313">
        <v>3.7336923199999998E-3</v>
      </c>
      <c r="K94" s="129">
        <f t="shared" si="15"/>
        <v>-1.4728188506122385E-3</v>
      </c>
      <c r="M94" s="137">
        <f t="shared" si="17"/>
        <v>-2.9219786551116667E-2</v>
      </c>
      <c r="N94" s="134">
        <v>8.7849836556453023E-2</v>
      </c>
      <c r="O94" s="140">
        <f t="shared" si="13"/>
        <v>1.6488112430688185E-5</v>
      </c>
      <c r="P94" s="95">
        <f t="shared" si="16"/>
        <v>1.407748322228193E-6</v>
      </c>
      <c r="Q94" s="111"/>
    </row>
    <row r="95" spans="2:17">
      <c r="B95" s="52" t="s">
        <v>846</v>
      </c>
      <c r="C95" s="134">
        <v>0.04</v>
      </c>
      <c r="D95" s="124">
        <v>0</v>
      </c>
      <c r="E95" s="124">
        <v>0</v>
      </c>
      <c r="F95" s="134">
        <v>8.8990699999999985E-3</v>
      </c>
      <c r="G95" s="134">
        <v>7.6689999999999996E-3</v>
      </c>
      <c r="H95" s="129">
        <f t="shared" si="14"/>
        <v>3.1100930000000002E-2</v>
      </c>
      <c r="J95" s="313">
        <v>7.1192559999999985E-4</v>
      </c>
      <c r="K95" s="129">
        <f t="shared" si="15"/>
        <v>3.0389004400000003E-2</v>
      </c>
      <c r="M95" s="137">
        <f t="shared" si="17"/>
        <v>3.1618997307625452</v>
      </c>
      <c r="N95" s="134">
        <v>5.3041410751065977E-2</v>
      </c>
      <c r="O95" s="140">
        <f t="shared" si="13"/>
        <v>0</v>
      </c>
      <c r="P95" s="95">
        <f t="shared" si="16"/>
        <v>0</v>
      </c>
      <c r="Q95" s="111"/>
    </row>
    <row r="96" spans="2:17">
      <c r="B96" s="52" t="s">
        <v>847</v>
      </c>
      <c r="C96" s="134">
        <v>0.64851490288043478</v>
      </c>
      <c r="D96" s="124">
        <v>0</v>
      </c>
      <c r="E96" s="124">
        <v>0</v>
      </c>
      <c r="F96" s="134">
        <v>0.44068550000000001</v>
      </c>
      <c r="G96" s="134">
        <v>0.42785000000000001</v>
      </c>
      <c r="H96" s="129">
        <f t="shared" si="14"/>
        <v>0.20782940288043478</v>
      </c>
      <c r="J96" s="313">
        <v>5.5434588875622831E-2</v>
      </c>
      <c r="K96" s="129">
        <f t="shared" si="15"/>
        <v>0.15239481400481195</v>
      </c>
      <c r="M96" s="137">
        <f t="shared" si="17"/>
        <v>0.30717323773401417</v>
      </c>
      <c r="N96" s="134">
        <v>0.50259397425419849</v>
      </c>
      <c r="O96" s="140">
        <f t="shared" si="13"/>
        <v>0</v>
      </c>
      <c r="P96" s="95">
        <f t="shared" si="16"/>
        <v>0</v>
      </c>
      <c r="Q96" s="111"/>
    </row>
    <row r="97" spans="2:17">
      <c r="B97" s="52" t="s">
        <v>848</v>
      </c>
      <c r="C97" s="134">
        <v>0.3505730590142857</v>
      </c>
      <c r="D97" s="124">
        <v>0</v>
      </c>
      <c r="E97" s="124">
        <v>0</v>
      </c>
      <c r="F97" s="134">
        <v>0.2216731083</v>
      </c>
      <c r="G97" s="134">
        <v>0.16181699999999999</v>
      </c>
      <c r="H97" s="129">
        <f t="shared" si="14"/>
        <v>0.1288999507142857</v>
      </c>
      <c r="J97" s="313">
        <v>1.7733848664000001E-2</v>
      </c>
      <c r="K97" s="129">
        <f t="shared" si="15"/>
        <v>0.1111661020502857</v>
      </c>
      <c r="M97" s="137">
        <f t="shared" si="17"/>
        <v>0.46433948060666391</v>
      </c>
      <c r="N97" s="134">
        <v>0.32156355267833747</v>
      </c>
      <c r="O97" s="140">
        <f t="shared" si="13"/>
        <v>0</v>
      </c>
      <c r="P97" s="95">
        <f t="shared" si="16"/>
        <v>0</v>
      </c>
      <c r="Q97" s="111"/>
    </row>
    <row r="98" spans="2:17">
      <c r="B98" s="52" t="s">
        <v>849</v>
      </c>
      <c r="C98" s="134">
        <v>0.59847656961739137</v>
      </c>
      <c r="D98" s="124">
        <v>0</v>
      </c>
      <c r="E98" s="124">
        <v>0</v>
      </c>
      <c r="F98" s="134">
        <v>0.55754312000000006</v>
      </c>
      <c r="G98" s="134">
        <v>0.54130400000000001</v>
      </c>
      <c r="H98" s="129">
        <f t="shared" si="14"/>
        <v>4.0933449617391315E-2</v>
      </c>
      <c r="J98" s="313">
        <v>4.4603449600000004E-2</v>
      </c>
      <c r="K98" s="129">
        <f t="shared" si="15"/>
        <v>-3.669999982608689E-3</v>
      </c>
      <c r="M98" s="137">
        <f t="shared" si="17"/>
        <v>-6.0948615634340217E-3</v>
      </c>
      <c r="N98" s="134">
        <v>0.59837341503546304</v>
      </c>
      <c r="O98" s="140">
        <f t="shared" si="13"/>
        <v>1.1230582240525348E-4</v>
      </c>
      <c r="P98" s="95">
        <f t="shared" si="16"/>
        <v>4.1718622855677548E-7</v>
      </c>
      <c r="Q98" s="111"/>
    </row>
    <row r="99" spans="2:17">
      <c r="B99" s="52" t="s">
        <v>850</v>
      </c>
      <c r="C99" s="134">
        <v>4.2627409999999992</v>
      </c>
      <c r="D99" s="124">
        <v>0</v>
      </c>
      <c r="E99" s="124">
        <v>0</v>
      </c>
      <c r="F99" s="134">
        <v>4.1174868</v>
      </c>
      <c r="G99" s="134">
        <v>3.99756</v>
      </c>
      <c r="H99" s="129">
        <f t="shared" si="14"/>
        <v>0.14525419999999922</v>
      </c>
      <c r="J99" s="313">
        <v>0.32939894400000003</v>
      </c>
      <c r="K99" s="129">
        <f t="shared" si="15"/>
        <v>-0.1841447440000008</v>
      </c>
      <c r="M99" s="137">
        <f t="shared" si="17"/>
        <v>-4.1409821299874798E-2</v>
      </c>
      <c r="N99" s="134">
        <v>5.3592574707829046</v>
      </c>
      <c r="O99" s="140">
        <f t="shared" si="13"/>
        <v>1.0058532057312442E-3</v>
      </c>
      <c r="P99" s="95">
        <f t="shared" si="16"/>
        <v>1.7248102209954216E-4</v>
      </c>
      <c r="Q99" s="111"/>
    </row>
    <row r="100" spans="2:17">
      <c r="B100" s="52" t="s">
        <v>851</v>
      </c>
      <c r="C100" s="134">
        <v>6.9422989782608697</v>
      </c>
      <c r="D100" s="124">
        <v>0</v>
      </c>
      <c r="E100" s="124">
        <v>0</v>
      </c>
      <c r="F100" s="134">
        <v>6.6704602499999996</v>
      </c>
      <c r="G100" s="134">
        <v>6.4761749999999996</v>
      </c>
      <c r="H100" s="129">
        <f t="shared" si="14"/>
        <v>0.27183872826087008</v>
      </c>
      <c r="J100" s="313">
        <v>0.53363682000000001</v>
      </c>
      <c r="K100" s="129">
        <f t="shared" si="15"/>
        <v>-0.26179809173912993</v>
      </c>
      <c r="M100" s="137">
        <f t="shared" si="17"/>
        <v>-3.634016715701055E-2</v>
      </c>
      <c r="N100" s="134">
        <v>14.436800369581379</v>
      </c>
      <c r="O100" s="140">
        <f t="shared" si="13"/>
        <v>2.7095734831571929E-3</v>
      </c>
      <c r="P100" s="95">
        <f t="shared" si="16"/>
        <v>3.5782837383408693E-4</v>
      </c>
      <c r="Q100" s="111"/>
    </row>
    <row r="101" spans="2:17">
      <c r="B101" s="52" t="s">
        <v>852</v>
      </c>
      <c r="C101" s="134">
        <v>0.59699999999999998</v>
      </c>
      <c r="D101" s="124">
        <v>0</v>
      </c>
      <c r="E101" s="124">
        <v>0</v>
      </c>
      <c r="F101" s="134">
        <v>0.60396419000000001</v>
      </c>
      <c r="G101" s="134">
        <v>0.58637300000000003</v>
      </c>
      <c r="H101" s="129">
        <f t="shared" si="14"/>
        <v>-6.9641900000000367E-3</v>
      </c>
      <c r="J101" s="313">
        <v>4.83171352E-2</v>
      </c>
      <c r="K101" s="129">
        <f t="shared" si="15"/>
        <v>-5.5281325200000037E-2</v>
      </c>
      <c r="M101" s="137">
        <f t="shared" si="17"/>
        <v>-8.4750740308332281E-2</v>
      </c>
      <c r="N101" s="134">
        <v>0.96645607821910628</v>
      </c>
      <c r="O101" s="140">
        <f t="shared" si="13"/>
        <v>1.8138948348251751E-4</v>
      </c>
      <c r="P101" s="95">
        <f t="shared" si="16"/>
        <v>1.3028640632180603E-4</v>
      </c>
      <c r="Q101" s="111"/>
    </row>
    <row r="102" spans="2:17">
      <c r="B102" s="52" t="s">
        <v>853</v>
      </c>
      <c r="C102" s="134">
        <v>0.58704000000000001</v>
      </c>
      <c r="D102" s="124">
        <v>0</v>
      </c>
      <c r="E102" s="124">
        <v>0</v>
      </c>
      <c r="F102" s="134">
        <v>0.45782367000000002</v>
      </c>
      <c r="G102" s="134">
        <v>0.44448900000000002</v>
      </c>
      <c r="H102" s="129">
        <f t="shared" si="14"/>
        <v>0.12921632999999999</v>
      </c>
      <c r="J102" s="313">
        <v>3.6625893600000001E-2</v>
      </c>
      <c r="K102" s="129">
        <f t="shared" si="15"/>
        <v>9.259043639999999E-2</v>
      </c>
      <c r="M102" s="137">
        <f t="shared" si="17"/>
        <v>0.18725961799999449</v>
      </c>
      <c r="N102" s="134">
        <v>0.73379072605524731</v>
      </c>
      <c r="O102" s="140">
        <f t="shared" si="13"/>
        <v>0</v>
      </c>
      <c r="P102" s="95">
        <f t="shared" si="16"/>
        <v>0</v>
      </c>
      <c r="Q102" s="111"/>
    </row>
    <row r="103" spans="2:17">
      <c r="B103" s="52" t="s">
        <v>854</v>
      </c>
      <c r="C103" s="134">
        <v>0.39800000000000002</v>
      </c>
      <c r="D103" s="124">
        <v>0</v>
      </c>
      <c r="E103" s="124">
        <v>0</v>
      </c>
      <c r="F103" s="134">
        <v>0.31677238000000002</v>
      </c>
      <c r="G103" s="134">
        <v>0.30754599999999999</v>
      </c>
      <c r="H103" s="129">
        <f t="shared" si="14"/>
        <v>8.122762E-2</v>
      </c>
      <c r="J103" s="313">
        <v>2.5341790400000001E-2</v>
      </c>
      <c r="K103" s="129">
        <f t="shared" si="15"/>
        <v>5.5885829599999999E-2</v>
      </c>
      <c r="M103" s="137">
        <f t="shared" si="17"/>
        <v>0.1633543256470735</v>
      </c>
      <c r="N103" s="134">
        <v>0.86106066228163181</v>
      </c>
      <c r="O103" s="140">
        <f t="shared" si="13"/>
        <v>0</v>
      </c>
      <c r="P103" s="95">
        <f t="shared" si="16"/>
        <v>0</v>
      </c>
      <c r="Q103" s="111"/>
    </row>
    <row r="104" spans="2:17">
      <c r="B104" s="52" t="s">
        <v>855</v>
      </c>
      <c r="C104" s="134">
        <v>5.7371999999999999E-2</v>
      </c>
      <c r="D104" s="124">
        <v>0</v>
      </c>
      <c r="E104" s="124">
        <v>0</v>
      </c>
      <c r="F104" s="134">
        <v>2.5189679999999999E-2</v>
      </c>
      <c r="G104" s="134">
        <v>2.4455999999999999E-2</v>
      </c>
      <c r="H104" s="129">
        <f t="shared" si="14"/>
        <v>3.218232E-2</v>
      </c>
      <c r="J104" s="313">
        <v>2.0151743999999999E-3</v>
      </c>
      <c r="K104" s="129">
        <f t="shared" si="15"/>
        <v>3.01671456E-2</v>
      </c>
      <c r="M104" s="137">
        <f t="shared" si="17"/>
        <v>1.108888331341336</v>
      </c>
      <c r="N104" s="134">
        <v>0.10738400869101183</v>
      </c>
      <c r="O104" s="140">
        <f t="shared" si="13"/>
        <v>0</v>
      </c>
      <c r="P104" s="95">
        <f t="shared" si="16"/>
        <v>0</v>
      </c>
      <c r="Q104" s="111"/>
    </row>
    <row r="105" spans="2:17">
      <c r="B105" s="52" t="s">
        <v>856</v>
      </c>
      <c r="C105" s="134">
        <v>1.4343805225000002E-2</v>
      </c>
      <c r="D105" s="124">
        <v>0</v>
      </c>
      <c r="E105" s="124">
        <v>0</v>
      </c>
      <c r="F105" s="134">
        <v>2.0914479600000001E-2</v>
      </c>
      <c r="G105" s="134">
        <v>1.2612E-2</v>
      </c>
      <c r="H105" s="129">
        <f t="shared" si="14"/>
        <v>-6.5706743749999984E-3</v>
      </c>
      <c r="J105" s="313">
        <v>1.6731583680000002E-3</v>
      </c>
      <c r="K105" s="129">
        <f t="shared" si="15"/>
        <v>-8.2438327429999979E-3</v>
      </c>
      <c r="M105" s="137">
        <f t="shared" si="17"/>
        <v>-0.36497099673188804</v>
      </c>
      <c r="N105" s="134">
        <v>6.9600746373803951E-2</v>
      </c>
      <c r="O105" s="140">
        <f t="shared" si="13"/>
        <v>1.3063028645860315E-5</v>
      </c>
      <c r="P105" s="95">
        <f t="shared" si="16"/>
        <v>1.7400454268520397E-4</v>
      </c>
      <c r="Q105" s="111"/>
    </row>
    <row r="106" spans="2:17">
      <c r="B106" s="52" t="s">
        <v>857</v>
      </c>
      <c r="C106" s="134">
        <v>0.03</v>
      </c>
      <c r="D106" s="124">
        <v>0</v>
      </c>
      <c r="E106" s="124">
        <v>0</v>
      </c>
      <c r="F106" s="134">
        <v>1.9987850400000003E-2</v>
      </c>
      <c r="G106" s="134">
        <v>1.1551000000000001E-2</v>
      </c>
      <c r="H106" s="129">
        <f t="shared" si="14"/>
        <v>1.0012149599999996E-2</v>
      </c>
      <c r="J106" s="313">
        <v>1.5990280320000003E-3</v>
      </c>
      <c r="K106" s="129">
        <f t="shared" si="15"/>
        <v>8.4131215679999951E-3</v>
      </c>
      <c r="M106" s="137">
        <f t="shared" si="17"/>
        <v>0.38973312396703613</v>
      </c>
      <c r="N106" s="134">
        <v>5.7669189852580419E-2</v>
      </c>
      <c r="O106" s="140">
        <f t="shared" si="13"/>
        <v>0</v>
      </c>
      <c r="P106" s="95">
        <f t="shared" si="16"/>
        <v>0</v>
      </c>
      <c r="Q106" s="111"/>
    </row>
    <row r="107" spans="2:17">
      <c r="B107" s="52" t="s">
        <v>858</v>
      </c>
      <c r="C107" s="134">
        <v>6.7183722783043277E-3</v>
      </c>
      <c r="D107" s="124">
        <v>0</v>
      </c>
      <c r="E107" s="124">
        <v>0</v>
      </c>
      <c r="F107" s="134">
        <v>1.6419126999999999E-2</v>
      </c>
      <c r="G107" s="134">
        <v>9.3769999999999999E-3</v>
      </c>
      <c r="H107" s="129">
        <f t="shared" si="14"/>
        <v>-9.7007547216956709E-3</v>
      </c>
      <c r="J107" s="313">
        <v>1.6393674728917586E-3</v>
      </c>
      <c r="K107" s="129">
        <f t="shared" si="15"/>
        <v>-1.1340122194587429E-2</v>
      </c>
      <c r="M107" s="137">
        <f t="shared" si="17"/>
        <v>-0.62796609161469608</v>
      </c>
      <c r="N107" s="134">
        <v>3.977185507074512E-2</v>
      </c>
      <c r="O107" s="140">
        <f t="shared" si="13"/>
        <v>7.4645877976344668E-6</v>
      </c>
      <c r="P107" s="95">
        <f t="shared" si="16"/>
        <v>2.9435960937432081E-4</v>
      </c>
      <c r="Q107" s="111"/>
    </row>
    <row r="108" spans="2:17">
      <c r="B108" s="52" t="s">
        <v>859</v>
      </c>
      <c r="C108" s="134">
        <v>1.4999999999999999E-2</v>
      </c>
      <c r="D108" s="124">
        <v>0</v>
      </c>
      <c r="E108" s="124">
        <v>0</v>
      </c>
      <c r="F108" s="134">
        <v>2.95919E-3</v>
      </c>
      <c r="G108" s="134">
        <v>2.8730000000000001E-3</v>
      </c>
      <c r="H108" s="129">
        <f t="shared" si="14"/>
        <v>1.2040809999999999E-2</v>
      </c>
      <c r="J108" s="313">
        <v>2.367352E-4</v>
      </c>
      <c r="K108" s="129">
        <f t="shared" si="15"/>
        <v>1.18040748E-2</v>
      </c>
      <c r="M108" s="137">
        <f t="shared" si="17"/>
        <v>3.6934765557091258</v>
      </c>
      <c r="N108" s="134">
        <v>1.9937724821179014E-2</v>
      </c>
      <c r="O108" s="140">
        <f t="shared" si="13"/>
        <v>0</v>
      </c>
      <c r="P108" s="95">
        <f t="shared" si="16"/>
        <v>0</v>
      </c>
      <c r="Q108" s="111"/>
    </row>
    <row r="109" spans="2:17">
      <c r="B109" s="52" t="s">
        <v>860</v>
      </c>
      <c r="C109" s="134">
        <v>1.3646603416666665</v>
      </c>
      <c r="D109" s="124">
        <v>0</v>
      </c>
      <c r="E109" s="124">
        <v>0</v>
      </c>
      <c r="F109" s="134">
        <v>1.7393197999999999</v>
      </c>
      <c r="G109" s="134">
        <v>1.4683999999999999</v>
      </c>
      <c r="H109" s="129">
        <f t="shared" si="14"/>
        <v>-0.37465945833333336</v>
      </c>
      <c r="J109" s="313">
        <v>0.13914558399999999</v>
      </c>
      <c r="K109" s="129">
        <f t="shared" si="15"/>
        <v>-0.51380504233333335</v>
      </c>
      <c r="M109" s="137">
        <f t="shared" si="17"/>
        <v>-0.27352382785954676</v>
      </c>
      <c r="N109" s="134">
        <v>2.9287811531592713</v>
      </c>
      <c r="O109" s="140">
        <f t="shared" si="13"/>
        <v>5.4968881936552107E-4</v>
      </c>
      <c r="P109" s="95">
        <f t="shared" si="16"/>
        <v>4.1125125356145957E-3</v>
      </c>
      <c r="Q109" s="111"/>
    </row>
    <row r="110" spans="2:17">
      <c r="B110" s="52" t="s">
        <v>861</v>
      </c>
      <c r="C110" s="134">
        <v>0.52264074891666668</v>
      </c>
      <c r="D110" s="124">
        <v>0</v>
      </c>
      <c r="E110" s="124">
        <v>0</v>
      </c>
      <c r="F110" s="134">
        <v>0.46843802600000001</v>
      </c>
      <c r="G110" s="134">
        <v>0.324853</v>
      </c>
      <c r="H110" s="129">
        <f t="shared" si="14"/>
        <v>5.4202722916666668E-2</v>
      </c>
      <c r="J110" s="313">
        <v>3.747504208E-2</v>
      </c>
      <c r="K110" s="129">
        <f t="shared" si="15"/>
        <v>1.6727680836666668E-2</v>
      </c>
      <c r="M110" s="137">
        <f t="shared" si="17"/>
        <v>3.306433830648059E-2</v>
      </c>
      <c r="N110" s="134">
        <v>0.50108452253374325</v>
      </c>
      <c r="O110" s="140">
        <f t="shared" si="13"/>
        <v>0</v>
      </c>
      <c r="P110" s="95">
        <f t="shared" si="16"/>
        <v>0</v>
      </c>
      <c r="Q110" s="111"/>
    </row>
    <row r="111" spans="2:17">
      <c r="B111" s="52" t="s">
        <v>862</v>
      </c>
      <c r="C111" s="134">
        <v>0.86213606836458334</v>
      </c>
      <c r="D111" s="124">
        <v>0</v>
      </c>
      <c r="E111" s="124">
        <v>0</v>
      </c>
      <c r="F111" s="134">
        <v>0.34454014999999999</v>
      </c>
      <c r="G111" s="134">
        <v>0.334505</v>
      </c>
      <c r="H111" s="129">
        <f t="shared" si="14"/>
        <v>0.5175959183645833</v>
      </c>
      <c r="J111" s="313">
        <v>2.7563212E-2</v>
      </c>
      <c r="K111" s="129">
        <f t="shared" si="15"/>
        <v>0.49003270636458329</v>
      </c>
      <c r="M111" s="137">
        <f t="shared" si="17"/>
        <v>1.3169263070635284</v>
      </c>
      <c r="N111" s="134">
        <v>1.1609284977514447</v>
      </c>
      <c r="O111" s="140">
        <f t="shared" si="13"/>
        <v>0</v>
      </c>
      <c r="P111" s="95">
        <f t="shared" si="16"/>
        <v>0</v>
      </c>
      <c r="Q111" s="111"/>
    </row>
    <row r="112" spans="2:17">
      <c r="B112" s="52" t="s">
        <v>863</v>
      </c>
      <c r="C112" s="134">
        <v>0.69835086416842107</v>
      </c>
      <c r="D112" s="124">
        <v>0</v>
      </c>
      <c r="E112" s="124">
        <v>0</v>
      </c>
      <c r="F112" s="134">
        <v>0.46742158080000001</v>
      </c>
      <c r="G112" s="134">
        <v>0.35453699999999999</v>
      </c>
      <c r="H112" s="129">
        <f t="shared" si="14"/>
        <v>0.23092928336842106</v>
      </c>
      <c r="J112" s="313">
        <v>3.7393726464E-2</v>
      </c>
      <c r="K112" s="129">
        <f t="shared" si="15"/>
        <v>0.19353555690442106</v>
      </c>
      <c r="M112" s="137">
        <f t="shared" si="17"/>
        <v>0.38337893902890113</v>
      </c>
      <c r="N112" s="134">
        <v>1.2237707811055116</v>
      </c>
      <c r="O112" s="140">
        <f t="shared" si="13"/>
        <v>0</v>
      </c>
      <c r="P112" s="95">
        <f t="shared" si="16"/>
        <v>0</v>
      </c>
      <c r="Q112" s="111"/>
    </row>
    <row r="113" spans="2:17">
      <c r="B113" s="52" t="s">
        <v>864</v>
      </c>
      <c r="C113" s="134">
        <v>5.4039457366999999</v>
      </c>
      <c r="D113" s="124">
        <v>0</v>
      </c>
      <c r="E113" s="124">
        <v>0</v>
      </c>
      <c r="F113" s="134">
        <v>4.4072640026999998</v>
      </c>
      <c r="G113" s="134">
        <v>3.6571769999999999</v>
      </c>
      <c r="H113" s="129">
        <f>+C113+D113-E113-F113</f>
        <v>0.99668173400000004</v>
      </c>
      <c r="J113" s="313">
        <v>0.35258112021600002</v>
      </c>
      <c r="K113" s="129">
        <f>+H113-J113</f>
        <v>0.64410061378399996</v>
      </c>
      <c r="M113" s="137">
        <f>+IF(ISERROR(K113/(F113+J113)),0,K113/(F113+J113))</f>
        <v>0.13531965791975348</v>
      </c>
      <c r="N113" s="134">
        <v>9.2612743970507498</v>
      </c>
      <c r="O113" s="140">
        <f t="shared" si="13"/>
        <v>0</v>
      </c>
      <c r="P113" s="95">
        <f>(M113^2*O113)*100</f>
        <v>0</v>
      </c>
      <c r="Q113" s="111"/>
    </row>
    <row r="114" spans="2:17">
      <c r="B114" s="52" t="s">
        <v>865</v>
      </c>
      <c r="C114" s="134">
        <v>2.2753466442999999</v>
      </c>
      <c r="D114" s="124">
        <v>0</v>
      </c>
      <c r="E114" s="124">
        <v>0</v>
      </c>
      <c r="F114" s="134">
        <v>1.4715074399999999</v>
      </c>
      <c r="G114" s="134">
        <v>1.4286479999999999</v>
      </c>
      <c r="H114" s="129">
        <f t="shared" ref="H114:H137" si="18">+C114+D114-E114-F114</f>
        <v>0.8038392043</v>
      </c>
      <c r="J114" s="313">
        <v>0.1177205952</v>
      </c>
      <c r="K114" s="129">
        <f t="shared" ref="K114:K137" si="19">+H114-J114</f>
        <v>0.6861186091</v>
      </c>
      <c r="M114" s="137">
        <f>+IF(ISERROR(K114/(F114+J114)),0,K114/(F114+J114))</f>
        <v>0.43173074845338599</v>
      </c>
      <c r="N114" s="134">
        <v>3.149204011906594</v>
      </c>
      <c r="O114" s="140">
        <f t="shared" si="13"/>
        <v>0</v>
      </c>
      <c r="P114" s="95">
        <f t="shared" ref="P114:P137" si="20">(M114^2*O114)*100</f>
        <v>0</v>
      </c>
      <c r="Q114" s="111"/>
    </row>
    <row r="115" spans="2:17">
      <c r="B115" s="52" t="s">
        <v>866</v>
      </c>
      <c r="C115" s="134">
        <v>2.9850000000000002E-3</v>
      </c>
      <c r="D115" s="124">
        <v>0</v>
      </c>
      <c r="E115" s="124">
        <v>0</v>
      </c>
      <c r="F115" s="134">
        <v>1.6088600000000002E-3</v>
      </c>
      <c r="G115" s="134">
        <v>1.562E-3</v>
      </c>
      <c r="H115" s="129">
        <f t="shared" si="18"/>
        <v>1.3761400000000001E-3</v>
      </c>
      <c r="J115" s="313">
        <v>1.287088E-4</v>
      </c>
      <c r="K115" s="129">
        <f t="shared" si="19"/>
        <v>1.2474312000000001E-3</v>
      </c>
      <c r="M115" s="137">
        <f t="shared" ref="M115:M137" si="21">+IF(ISERROR(K115/(F115+J115)),0,K115/(F115+J115))</f>
        <v>0.71791758691799712</v>
      </c>
      <c r="N115" s="134">
        <v>1.6537442987912317E-2</v>
      </c>
      <c r="O115" s="140">
        <f t="shared" si="13"/>
        <v>0</v>
      </c>
      <c r="P115" s="95">
        <f t="shared" si="20"/>
        <v>0</v>
      </c>
      <c r="Q115" s="111"/>
    </row>
    <row r="116" spans="2:17">
      <c r="B116" s="52" t="s">
        <v>867</v>
      </c>
      <c r="C116" s="134">
        <v>1.2E-2</v>
      </c>
      <c r="D116" s="124">
        <v>0</v>
      </c>
      <c r="E116" s="124">
        <v>0</v>
      </c>
      <c r="F116" s="134">
        <v>1.51255912E-2</v>
      </c>
      <c r="G116" s="134">
        <v>7.9810000000000002E-3</v>
      </c>
      <c r="H116" s="129">
        <f t="shared" si="18"/>
        <v>-3.1255911999999997E-3</v>
      </c>
      <c r="J116" s="313">
        <v>1.210047296E-3</v>
      </c>
      <c r="K116" s="129">
        <f t="shared" si="19"/>
        <v>-4.3356384959999999E-3</v>
      </c>
      <c r="M116" s="137">
        <f t="shared" si="21"/>
        <v>-0.26540979693335148</v>
      </c>
      <c r="N116" s="134">
        <v>2.8113653079450945E-2</v>
      </c>
      <c r="O116" s="140">
        <f t="shared" si="13"/>
        <v>5.2765160526334616E-6</v>
      </c>
      <c r="P116" s="95">
        <f t="shared" si="20"/>
        <v>3.7169024495162269E-5</v>
      </c>
      <c r="Q116" s="111"/>
    </row>
    <row r="117" spans="2:17">
      <c r="B117" s="52" t="s">
        <v>868</v>
      </c>
      <c r="C117" s="134">
        <v>0.61599999999999999</v>
      </c>
      <c r="D117" s="124">
        <v>0</v>
      </c>
      <c r="E117" s="124">
        <v>0</v>
      </c>
      <c r="F117" s="134">
        <v>0.59972454519999996</v>
      </c>
      <c r="G117" s="134">
        <v>0.49343799999999999</v>
      </c>
      <c r="H117" s="129">
        <f t="shared" si="18"/>
        <v>1.6275454800000033E-2</v>
      </c>
      <c r="J117" s="313">
        <v>5.0924273414118551E-2</v>
      </c>
      <c r="K117" s="129">
        <f t="shared" si="19"/>
        <v>-3.4648818614118518E-2</v>
      </c>
      <c r="M117" s="137">
        <f t="shared" si="21"/>
        <v>-5.3252718859799784E-2</v>
      </c>
      <c r="N117" s="134">
        <v>1.0484738854336408</v>
      </c>
      <c r="O117" s="140">
        <f t="shared" si="13"/>
        <v>1.967830104335067E-4</v>
      </c>
      <c r="P117" s="95">
        <f t="shared" si="20"/>
        <v>5.580475066838605E-5</v>
      </c>
      <c r="Q117" s="111"/>
    </row>
    <row r="118" spans="2:17">
      <c r="B118" s="52" t="s">
        <v>869</v>
      </c>
      <c r="C118" s="134">
        <v>3.0000000000000001E-3</v>
      </c>
      <c r="D118" s="124">
        <v>0</v>
      </c>
      <c r="E118" s="124">
        <v>0</v>
      </c>
      <c r="F118" s="134">
        <v>2.1889560000000001E-3</v>
      </c>
      <c r="G118" s="134">
        <v>9.6599999999999995E-4</v>
      </c>
      <c r="H118" s="129">
        <f t="shared" si="18"/>
        <v>8.1104399999999991E-4</v>
      </c>
      <c r="J118" s="313">
        <v>1.7511648000000002E-4</v>
      </c>
      <c r="K118" s="129">
        <f t="shared" si="19"/>
        <v>6.3592751999999987E-4</v>
      </c>
      <c r="M118" s="137">
        <f t="shared" si="21"/>
        <v>0.26899662568721233</v>
      </c>
      <c r="N118" s="134">
        <v>9.9224657927473921E-3</v>
      </c>
      <c r="O118" s="140">
        <f t="shared" si="13"/>
        <v>0</v>
      </c>
      <c r="P118" s="95">
        <f t="shared" si="20"/>
        <v>0</v>
      </c>
      <c r="Q118" s="111"/>
    </row>
    <row r="119" spans="2:17">
      <c r="B119" s="52" t="s">
        <v>870</v>
      </c>
      <c r="C119" s="134">
        <v>1</v>
      </c>
      <c r="D119" s="124">
        <v>0</v>
      </c>
      <c r="E119" s="124">
        <v>0</v>
      </c>
      <c r="F119" s="134">
        <v>1.0776016560000001</v>
      </c>
      <c r="G119" s="134">
        <v>0.87184600000000001</v>
      </c>
      <c r="H119" s="129">
        <f t="shared" si="18"/>
        <v>-7.760165600000013E-2</v>
      </c>
      <c r="J119" s="313">
        <v>0.13310436099143336</v>
      </c>
      <c r="K119" s="129">
        <f t="shared" si="19"/>
        <v>-0.21070601699143349</v>
      </c>
      <c r="M119" s="137">
        <f t="shared" si="21"/>
        <v>-0.17403565690953726</v>
      </c>
      <c r="N119" s="134">
        <v>1.7165865821452986</v>
      </c>
      <c r="O119" s="140">
        <f t="shared" si="13"/>
        <v>3.2217786250785484E-4</v>
      </c>
      <c r="P119" s="95">
        <f t="shared" si="20"/>
        <v>9.7582551525902689E-4</v>
      </c>
      <c r="Q119" s="111"/>
    </row>
    <row r="120" spans="2:17">
      <c r="B120" s="52" t="s">
        <v>871</v>
      </c>
      <c r="C120" s="134">
        <v>1.2513000000000001</v>
      </c>
      <c r="D120" s="124">
        <v>0</v>
      </c>
      <c r="E120" s="124">
        <v>0</v>
      </c>
      <c r="F120" s="134">
        <v>0.88898270000000001</v>
      </c>
      <c r="G120" s="134">
        <v>0.86309000000000002</v>
      </c>
      <c r="H120" s="129">
        <f t="shared" si="18"/>
        <v>0.36231730000000006</v>
      </c>
      <c r="J120" s="313">
        <v>7.1118616000000009E-2</v>
      </c>
      <c r="K120" s="129">
        <f t="shared" si="19"/>
        <v>0.29119868400000004</v>
      </c>
      <c r="M120" s="137">
        <f t="shared" si="21"/>
        <v>0.30329995298121226</v>
      </c>
      <c r="N120" s="134">
        <v>1.9699668983574588</v>
      </c>
      <c r="O120" s="140">
        <f t="shared" si="13"/>
        <v>0</v>
      </c>
      <c r="P120" s="95">
        <f t="shared" si="20"/>
        <v>0</v>
      </c>
      <c r="Q120" s="111"/>
    </row>
    <row r="121" spans="2:17">
      <c r="B121" s="52" t="s">
        <v>872</v>
      </c>
      <c r="C121" s="134">
        <v>0.42367881223333337</v>
      </c>
      <c r="D121" s="124">
        <v>0</v>
      </c>
      <c r="E121" s="124">
        <v>0</v>
      </c>
      <c r="F121" s="134">
        <v>1.0779165064</v>
      </c>
      <c r="G121" s="134">
        <v>0.85780400000000001</v>
      </c>
      <c r="H121" s="129">
        <f t="shared" si="18"/>
        <v>-0.65423769416666666</v>
      </c>
      <c r="J121" s="313">
        <v>0.11120638370415833</v>
      </c>
      <c r="K121" s="129">
        <f t="shared" si="19"/>
        <v>-0.76544407787082502</v>
      </c>
      <c r="M121" s="137">
        <f t="shared" si="21"/>
        <v>-0.6437047711727909</v>
      </c>
      <c r="N121" s="134">
        <v>1.3858377223870524</v>
      </c>
      <c r="O121" s="140">
        <f t="shared" si="13"/>
        <v>2.6010120306510829E-4</v>
      </c>
      <c r="P121" s="95">
        <f t="shared" si="20"/>
        <v>1.077744505122474E-2</v>
      </c>
      <c r="Q121" s="111"/>
    </row>
    <row r="122" spans="2:17">
      <c r="B122" s="52" t="s">
        <v>873</v>
      </c>
      <c r="C122" s="134">
        <v>136.22441830535783</v>
      </c>
      <c r="D122" s="124">
        <v>0</v>
      </c>
      <c r="E122" s="124">
        <v>0</v>
      </c>
      <c r="F122" s="134">
        <v>128.61472083000001</v>
      </c>
      <c r="G122" s="134">
        <v>124.868661</v>
      </c>
      <c r="H122" s="129">
        <f t="shared" si="18"/>
        <v>7.6096974753578195</v>
      </c>
      <c r="J122" s="313">
        <v>10.289177666400001</v>
      </c>
      <c r="K122" s="129">
        <f t="shared" si="19"/>
        <v>-2.679480191042181</v>
      </c>
      <c r="M122" s="137">
        <f t="shared" si="21"/>
        <v>-1.9290172702471884E-2</v>
      </c>
      <c r="N122" s="134">
        <v>372.74411310816089</v>
      </c>
      <c r="O122" s="140">
        <f t="shared" si="13"/>
        <v>6.9958546147722636E-2</v>
      </c>
      <c r="P122" s="95">
        <f t="shared" si="20"/>
        <v>2.6032327977787693E-3</v>
      </c>
      <c r="Q122" s="111"/>
    </row>
    <row r="123" spans="2:17">
      <c r="B123" s="52" t="s">
        <v>874</v>
      </c>
      <c r="C123" s="134">
        <v>13.710530922731577</v>
      </c>
      <c r="D123" s="124">
        <v>0</v>
      </c>
      <c r="E123" s="124">
        <v>0</v>
      </c>
      <c r="F123" s="134">
        <v>12.17901973</v>
      </c>
      <c r="G123" s="134">
        <v>11.824291000000001</v>
      </c>
      <c r="H123" s="129">
        <f t="shared" si="18"/>
        <v>1.5315111927315765</v>
      </c>
      <c r="J123" s="313">
        <v>1.0721483409688422</v>
      </c>
      <c r="K123" s="129">
        <f t="shared" si="19"/>
        <v>0.45936285176273439</v>
      </c>
      <c r="M123" s="137">
        <f t="shared" si="21"/>
        <v>3.466583846062022E-2</v>
      </c>
      <c r="N123" s="134">
        <v>34.783706491741079</v>
      </c>
      <c r="O123" s="140">
        <f t="shared" si="13"/>
        <v>0</v>
      </c>
      <c r="P123" s="95">
        <f t="shared" si="20"/>
        <v>0</v>
      </c>
      <c r="Q123" s="111"/>
    </row>
    <row r="124" spans="2:17">
      <c r="B124" s="52" t="s">
        <v>875</v>
      </c>
      <c r="C124" s="134">
        <v>18.808722057502777</v>
      </c>
      <c r="D124" s="124">
        <v>0</v>
      </c>
      <c r="E124" s="124">
        <v>0</v>
      </c>
      <c r="F124" s="134">
        <v>14.042674795499998</v>
      </c>
      <c r="G124" s="134">
        <v>11.652704999999999</v>
      </c>
      <c r="H124" s="129">
        <f t="shared" si="18"/>
        <v>4.766047262002779</v>
      </c>
      <c r="J124" s="313">
        <v>1.1234139836399999</v>
      </c>
      <c r="K124" s="129">
        <f t="shared" si="19"/>
        <v>3.6426332783627791</v>
      </c>
      <c r="M124" s="137">
        <f t="shared" si="21"/>
        <v>0.24018277430717619</v>
      </c>
      <c r="N124" s="134">
        <v>33.782784260084384</v>
      </c>
      <c r="O124" s="140">
        <f t="shared" si="13"/>
        <v>0</v>
      </c>
      <c r="P124" s="95">
        <f t="shared" si="20"/>
        <v>0</v>
      </c>
      <c r="Q124" s="111"/>
    </row>
    <row r="125" spans="2:17">
      <c r="B125" s="52" t="s">
        <v>876</v>
      </c>
      <c r="C125" s="134">
        <v>1.94</v>
      </c>
      <c r="D125" s="124">
        <v>0</v>
      </c>
      <c r="E125" s="124">
        <v>0</v>
      </c>
      <c r="F125" s="134">
        <v>1.7842514900000002</v>
      </c>
      <c r="G125" s="134">
        <v>1.732283</v>
      </c>
      <c r="H125" s="129">
        <f t="shared" si="18"/>
        <v>0.15574850999999978</v>
      </c>
      <c r="J125" s="313">
        <v>0.14274011920000002</v>
      </c>
      <c r="K125" s="129">
        <f t="shared" si="19"/>
        <v>1.3008390799999769E-2</v>
      </c>
      <c r="M125" s="137">
        <f t="shared" si="21"/>
        <v>6.7506214027575687E-3</v>
      </c>
      <c r="N125" s="134">
        <v>4.3701324222585125</v>
      </c>
      <c r="O125" s="140">
        <f t="shared" si="13"/>
        <v>0</v>
      </c>
      <c r="P125" s="95">
        <f t="shared" si="20"/>
        <v>0</v>
      </c>
      <c r="Q125" s="111"/>
    </row>
    <row r="126" spans="2:17">
      <c r="B126" s="52" t="s">
        <v>877</v>
      </c>
      <c r="C126" s="134">
        <v>6.9814361162434784</v>
      </c>
      <c r="D126" s="124">
        <v>0</v>
      </c>
      <c r="E126" s="124">
        <v>0</v>
      </c>
      <c r="F126" s="134">
        <v>7.1188470599999993</v>
      </c>
      <c r="G126" s="134">
        <v>6.9115019999999996</v>
      </c>
      <c r="H126" s="129">
        <f t="shared" si="18"/>
        <v>-0.13741094375652096</v>
      </c>
      <c r="J126" s="313">
        <v>0.56950776479999998</v>
      </c>
      <c r="K126" s="129">
        <f t="shared" si="19"/>
        <v>-0.70691870855652095</v>
      </c>
      <c r="M126" s="137">
        <f t="shared" si="21"/>
        <v>-9.1946681008561584E-2</v>
      </c>
      <c r="N126" s="134">
        <v>18.022881350815336</v>
      </c>
      <c r="O126" s="140">
        <f t="shared" si="13"/>
        <v>3.3826277393952469E-3</v>
      </c>
      <c r="P126" s="95">
        <f t="shared" si="20"/>
        <v>2.859738487566038E-3</v>
      </c>
      <c r="Q126" s="111"/>
    </row>
    <row r="127" spans="2:17">
      <c r="B127" s="52" t="s">
        <v>878</v>
      </c>
      <c r="C127" s="134">
        <v>0.45</v>
      </c>
      <c r="D127" s="124">
        <v>0</v>
      </c>
      <c r="E127" s="124">
        <v>0</v>
      </c>
      <c r="F127" s="134">
        <v>0.36931021829999999</v>
      </c>
      <c r="G127" s="134">
        <v>0.29150700000000002</v>
      </c>
      <c r="H127" s="129">
        <f t="shared" si="18"/>
        <v>8.0689781700000018E-2</v>
      </c>
      <c r="J127" s="313">
        <v>2.9544817463999999E-2</v>
      </c>
      <c r="K127" s="129">
        <f t="shared" si="19"/>
        <v>5.1144964236000019E-2</v>
      </c>
      <c r="M127" s="137">
        <f t="shared" si="21"/>
        <v>0.12822945594264021</v>
      </c>
      <c r="N127" s="134">
        <v>0.79880289357676082</v>
      </c>
      <c r="O127" s="140">
        <f t="shared" si="13"/>
        <v>0</v>
      </c>
      <c r="P127" s="95">
        <f t="shared" si="20"/>
        <v>0</v>
      </c>
      <c r="Q127" s="111"/>
    </row>
    <row r="128" spans="2:17">
      <c r="B128" s="52" t="s">
        <v>879</v>
      </c>
      <c r="C128" s="134">
        <v>4.3739690722448973E-2</v>
      </c>
      <c r="D128" s="124">
        <v>0</v>
      </c>
      <c r="E128" s="124">
        <v>0</v>
      </c>
      <c r="F128" s="134">
        <v>3.9408830000000006E-2</v>
      </c>
      <c r="G128" s="134">
        <v>3.8261000000000003E-2</v>
      </c>
      <c r="H128" s="129">
        <f t="shared" si="18"/>
        <v>4.3308607224489676E-3</v>
      </c>
      <c r="J128" s="313">
        <v>3.1527064000000005E-3</v>
      </c>
      <c r="K128" s="129">
        <f t="shared" si="19"/>
        <v>1.1781543224489671E-3</v>
      </c>
      <c r="M128" s="137">
        <f t="shared" si="21"/>
        <v>2.7681198145115993E-2</v>
      </c>
      <c r="N128" s="134">
        <v>6.6268401485067602E-2</v>
      </c>
      <c r="O128" s="140">
        <f t="shared" si="13"/>
        <v>0</v>
      </c>
      <c r="P128" s="95">
        <f t="shared" si="20"/>
        <v>0</v>
      </c>
      <c r="Q128" s="111"/>
    </row>
    <row r="129" spans="2:17">
      <c r="B129" s="52" t="s">
        <v>880</v>
      </c>
      <c r="C129" s="134">
        <v>18.375485466586522</v>
      </c>
      <c r="D129" s="124">
        <v>0</v>
      </c>
      <c r="E129" s="124">
        <v>0</v>
      </c>
      <c r="F129" s="134">
        <v>16.577475080000003</v>
      </c>
      <c r="G129" s="134">
        <v>16.094636000000001</v>
      </c>
      <c r="H129" s="129">
        <f t="shared" si="18"/>
        <v>1.7980103865865189</v>
      </c>
      <c r="J129" s="313">
        <v>1.3684585835119736</v>
      </c>
      <c r="K129" s="129">
        <f t="shared" si="19"/>
        <v>0.42955180307454532</v>
      </c>
      <c r="M129" s="137">
        <f t="shared" si="21"/>
        <v>2.3935884926841029E-2</v>
      </c>
      <c r="N129" s="134">
        <v>26.321374004678802</v>
      </c>
      <c r="O129" s="140">
        <f t="shared" si="13"/>
        <v>0</v>
      </c>
      <c r="P129" s="95">
        <f t="shared" si="20"/>
        <v>0</v>
      </c>
      <c r="Q129" s="111"/>
    </row>
    <row r="130" spans="2:17">
      <c r="B130" s="52" t="s">
        <v>881</v>
      </c>
      <c r="C130" s="134">
        <v>32.661726956069579</v>
      </c>
      <c r="D130" s="124">
        <v>0</v>
      </c>
      <c r="E130" s="124">
        <v>0</v>
      </c>
      <c r="F130" s="134">
        <v>32.673982389999999</v>
      </c>
      <c r="G130" s="134">
        <v>31.722313</v>
      </c>
      <c r="H130" s="129">
        <f t="shared" si="18"/>
        <v>-1.2255433930420168E-2</v>
      </c>
      <c r="J130" s="313">
        <v>2.6139185912</v>
      </c>
      <c r="K130" s="129">
        <f t="shared" si="19"/>
        <v>-2.6261740251304202</v>
      </c>
      <c r="M130" s="137">
        <f t="shared" si="21"/>
        <v>-7.4421372541527545E-2</v>
      </c>
      <c r="N130" s="134">
        <v>47.657604510187156</v>
      </c>
      <c r="O130" s="140">
        <f t="shared" si="13"/>
        <v>8.9446261045265235E-3</v>
      </c>
      <c r="P130" s="95">
        <f t="shared" si="20"/>
        <v>4.9540175645386387E-3</v>
      </c>
      <c r="Q130" s="111"/>
    </row>
    <row r="131" spans="2:17">
      <c r="B131" s="52" t="s">
        <v>882</v>
      </c>
      <c r="C131" s="134">
        <v>0.1</v>
      </c>
      <c r="D131" s="124">
        <v>0</v>
      </c>
      <c r="E131" s="124">
        <v>0</v>
      </c>
      <c r="F131" s="134">
        <v>4.1984448000000001E-2</v>
      </c>
      <c r="G131" s="134">
        <v>2.5475999999999999E-2</v>
      </c>
      <c r="H131" s="129">
        <f t="shared" si="18"/>
        <v>5.8015552000000005E-2</v>
      </c>
      <c r="J131" s="313">
        <v>3.3587558400000003E-3</v>
      </c>
      <c r="K131" s="129">
        <f t="shared" si="19"/>
        <v>5.4656796160000007E-2</v>
      </c>
      <c r="M131" s="137">
        <f t="shared" si="21"/>
        <v>1.2054021668355055</v>
      </c>
      <c r="N131" s="134">
        <v>7.8437737478601416E-2</v>
      </c>
      <c r="O131" s="140">
        <f t="shared" si="13"/>
        <v>0</v>
      </c>
      <c r="P131" s="95">
        <f t="shared" si="20"/>
        <v>0</v>
      </c>
      <c r="Q131" s="111"/>
    </row>
    <row r="132" spans="2:17">
      <c r="B132" s="52" t="s">
        <v>883</v>
      </c>
      <c r="C132" s="134">
        <v>14.863760614664329</v>
      </c>
      <c r="D132" s="124">
        <v>0</v>
      </c>
      <c r="E132" s="124">
        <v>0</v>
      </c>
      <c r="F132" s="134">
        <v>13.27397874</v>
      </c>
      <c r="G132" s="134">
        <v>12.887358000000001</v>
      </c>
      <c r="H132" s="129">
        <f t="shared" si="18"/>
        <v>1.5897818746643289</v>
      </c>
      <c r="J132" s="313">
        <v>1.0619182992</v>
      </c>
      <c r="K132" s="129">
        <f t="shared" si="19"/>
        <v>0.52786357546432883</v>
      </c>
      <c r="M132" s="137">
        <f t="shared" si="21"/>
        <v>3.6821105370730654E-2</v>
      </c>
      <c r="N132" s="134">
        <v>20.395439210186581</v>
      </c>
      <c r="O132" s="140">
        <f t="shared" si="13"/>
        <v>0</v>
      </c>
      <c r="P132" s="95">
        <f t="shared" si="20"/>
        <v>0</v>
      </c>
      <c r="Q132" s="111"/>
    </row>
    <row r="133" spans="2:17">
      <c r="B133" s="52" t="s">
        <v>884</v>
      </c>
      <c r="C133" s="134">
        <v>18.28534629571099</v>
      </c>
      <c r="D133" s="124">
        <v>0</v>
      </c>
      <c r="E133" s="124">
        <v>0</v>
      </c>
      <c r="F133" s="134">
        <v>15.12817547</v>
      </c>
      <c r="G133" s="134">
        <v>14.687549000000001</v>
      </c>
      <c r="H133" s="129">
        <f t="shared" si="18"/>
        <v>3.1571708257109901</v>
      </c>
      <c r="J133" s="313">
        <v>1.3288477963654017</v>
      </c>
      <c r="K133" s="129">
        <f t="shared" si="19"/>
        <v>1.8283230293455883</v>
      </c>
      <c r="M133" s="137">
        <f t="shared" si="21"/>
        <v>0.11109682472663723</v>
      </c>
      <c r="N133" s="134">
        <v>35.477898433781661</v>
      </c>
      <c r="O133" s="140">
        <f t="shared" si="13"/>
        <v>0</v>
      </c>
      <c r="P133" s="95">
        <f t="shared" si="20"/>
        <v>0</v>
      </c>
      <c r="Q133" s="111"/>
    </row>
    <row r="134" spans="2:17">
      <c r="B134" s="52" t="s">
        <v>885</v>
      </c>
      <c r="C134" s="134">
        <v>0.4</v>
      </c>
      <c r="D134" s="124">
        <v>0</v>
      </c>
      <c r="E134" s="124">
        <v>0</v>
      </c>
      <c r="F134" s="134">
        <v>0.180795488</v>
      </c>
      <c r="G134" s="134">
        <v>0.11548</v>
      </c>
      <c r="H134" s="129">
        <f t="shared" si="18"/>
        <v>0.21920451200000002</v>
      </c>
      <c r="J134" s="313">
        <v>1.446363904E-2</v>
      </c>
      <c r="K134" s="129">
        <f t="shared" si="19"/>
        <v>0.20474087296000001</v>
      </c>
      <c r="M134" s="137">
        <f t="shared" si="21"/>
        <v>1.0485598090278136</v>
      </c>
      <c r="N134" s="134">
        <v>0.13580709588720577</v>
      </c>
      <c r="O134" s="140">
        <f t="shared" si="13"/>
        <v>0</v>
      </c>
      <c r="P134" s="95">
        <f t="shared" si="20"/>
        <v>0</v>
      </c>
      <c r="Q134" s="111"/>
    </row>
    <row r="135" spans="2:17">
      <c r="B135" s="52" t="s">
        <v>886</v>
      </c>
      <c r="C135" s="134">
        <v>0.4</v>
      </c>
      <c r="D135" s="124">
        <v>0</v>
      </c>
      <c r="E135" s="124">
        <v>0</v>
      </c>
      <c r="F135" s="134">
        <v>0.35116613999999996</v>
      </c>
      <c r="G135" s="134">
        <v>0.26225999999999999</v>
      </c>
      <c r="H135" s="129">
        <f t="shared" si="18"/>
        <v>4.8833860000000062E-2</v>
      </c>
      <c r="J135" s="313">
        <v>2.8093291199999999E-2</v>
      </c>
      <c r="K135" s="129">
        <f t="shared" si="19"/>
        <v>2.0740568800000064E-2</v>
      </c>
      <c r="M135" s="137">
        <f t="shared" si="21"/>
        <v>5.4687021847751129E-2</v>
      </c>
      <c r="N135" s="134">
        <v>0.91433341239275079</v>
      </c>
      <c r="O135" s="140">
        <f t="shared" si="13"/>
        <v>0</v>
      </c>
      <c r="P135" s="95">
        <f t="shared" si="20"/>
        <v>0</v>
      </c>
      <c r="Q135" s="111"/>
    </row>
    <row r="136" spans="2:17">
      <c r="B136" s="52" t="s">
        <v>887</v>
      </c>
      <c r="C136" s="134">
        <v>0.31575977929577465</v>
      </c>
      <c r="D136" s="124">
        <v>0</v>
      </c>
      <c r="E136" s="124">
        <v>0</v>
      </c>
      <c r="F136" s="134">
        <v>0.20449523</v>
      </c>
      <c r="G136" s="134">
        <v>0.14514099999999999</v>
      </c>
      <c r="H136" s="129">
        <f t="shared" si="18"/>
        <v>0.11126454929577465</v>
      </c>
      <c r="J136" s="313">
        <v>1.6359618400000001E-2</v>
      </c>
      <c r="K136" s="129">
        <f t="shared" si="19"/>
        <v>9.4904930895774647E-2</v>
      </c>
      <c r="M136" s="137">
        <f t="shared" si="21"/>
        <v>0.42971631179175257</v>
      </c>
      <c r="N136" s="134">
        <v>0.34163972559125205</v>
      </c>
      <c r="O136" s="140">
        <f t="shared" si="13"/>
        <v>0</v>
      </c>
      <c r="P136" s="95">
        <f t="shared" si="20"/>
        <v>0</v>
      </c>
      <c r="Q136" s="111"/>
    </row>
    <row r="137" spans="2:17">
      <c r="B137" s="52" t="s">
        <v>888</v>
      </c>
      <c r="C137" s="134">
        <v>0.10882616530985914</v>
      </c>
      <c r="D137" s="124">
        <v>0</v>
      </c>
      <c r="E137" s="124">
        <v>0</v>
      </c>
      <c r="F137" s="134">
        <v>8.9403896999999996E-2</v>
      </c>
      <c r="G137" s="134">
        <v>5.9861999999999999E-2</v>
      </c>
      <c r="H137" s="129">
        <f t="shared" si="18"/>
        <v>1.9422268309859145E-2</v>
      </c>
      <c r="J137" s="313">
        <v>7.1523117600000002E-3</v>
      </c>
      <c r="K137" s="129">
        <f t="shared" si="19"/>
        <v>1.2269956549859145E-2</v>
      </c>
      <c r="M137" s="137">
        <f t="shared" si="21"/>
        <v>0.12707579043785092</v>
      </c>
      <c r="N137" s="134">
        <v>0.22493050256318459</v>
      </c>
      <c r="O137" s="140">
        <f t="shared" si="13"/>
        <v>0</v>
      </c>
      <c r="P137" s="95">
        <f t="shared" si="20"/>
        <v>0</v>
      </c>
      <c r="Q137" s="111"/>
    </row>
    <row r="138" spans="2:17">
      <c r="B138" s="52" t="s">
        <v>889</v>
      </c>
      <c r="C138" s="134">
        <v>0.1</v>
      </c>
      <c r="D138" s="124">
        <v>0</v>
      </c>
      <c r="E138" s="124">
        <v>0</v>
      </c>
      <c r="F138" s="134">
        <v>8.5244406800000005E-2</v>
      </c>
      <c r="G138" s="134">
        <v>5.6686E-2</v>
      </c>
      <c r="H138" s="129">
        <f>+C138+D138-E138-F138</f>
        <v>1.47555932E-2</v>
      </c>
      <c r="J138" s="313">
        <v>6.8195525440000009E-3</v>
      </c>
      <c r="K138" s="129">
        <f>+H138-J138</f>
        <v>7.9360406559999992E-3</v>
      </c>
      <c r="M138" s="137">
        <f>+IF(ISERROR(K138/(F138+J138)),0,K138/(F138+J138))</f>
        <v>8.6201383392025571E-2</v>
      </c>
      <c r="N138" s="134">
        <v>5.9415604450652533E-2</v>
      </c>
      <c r="O138" s="140">
        <f t="shared" si="13"/>
        <v>0</v>
      </c>
      <c r="P138" s="95">
        <f>(M138^2*O138)*100</f>
        <v>0</v>
      </c>
      <c r="Q138" s="111"/>
    </row>
    <row r="139" spans="2:17">
      <c r="B139" s="52" t="s">
        <v>890</v>
      </c>
      <c r="C139" s="134">
        <v>0.1</v>
      </c>
      <c r="D139" s="124">
        <v>0</v>
      </c>
      <c r="E139" s="124">
        <v>0</v>
      </c>
      <c r="F139" s="134">
        <v>0.15010190000000001</v>
      </c>
      <c r="G139" s="134">
        <v>0.11210000000000001</v>
      </c>
      <c r="H139" s="129">
        <f t="shared" ref="H139:H162" si="22">+C139+D139-E139-F139</f>
        <v>-5.0101900000000005E-2</v>
      </c>
      <c r="J139" s="313">
        <v>1.2008152000000001E-2</v>
      </c>
      <c r="K139" s="129">
        <f t="shared" ref="K139:K162" si="23">+H139-J139</f>
        <v>-6.2110052000000006E-2</v>
      </c>
      <c r="M139" s="137">
        <f>+IF(ISERROR(K139/(F139+J139)),0,K139/(F139+J139))</f>
        <v>-0.38313510626719188</v>
      </c>
      <c r="N139" s="134">
        <v>0.21007660145052146</v>
      </c>
      <c r="O139" s="140">
        <f t="shared" si="13"/>
        <v>3.9428264861337855E-5</v>
      </c>
      <c r="P139" s="95">
        <f t="shared" ref="P139:P162" si="24">(M139^2*O139)*100</f>
        <v>5.7877739503130893E-4</v>
      </c>
      <c r="Q139" s="111"/>
    </row>
    <row r="140" spans="2:17">
      <c r="B140" s="52" t="s">
        <v>891</v>
      </c>
      <c r="C140" s="134">
        <v>0.1</v>
      </c>
      <c r="D140" s="124">
        <v>0</v>
      </c>
      <c r="E140" s="124">
        <v>0</v>
      </c>
      <c r="F140" s="134">
        <v>9.0472522E-2</v>
      </c>
      <c r="G140" s="134">
        <v>6.2741000000000005E-2</v>
      </c>
      <c r="H140" s="129">
        <f t="shared" si="22"/>
        <v>9.5274780000000059E-3</v>
      </c>
      <c r="J140" s="313">
        <v>7.2378017599999999E-3</v>
      </c>
      <c r="K140" s="129">
        <f t="shared" si="23"/>
        <v>2.289676240000006E-3</v>
      </c>
      <c r="M140" s="137">
        <f t="shared" ref="M140:M162" si="25">+IF(ISERROR(K140/(F140+J140)),0,K140/(F140+J140))</f>
        <v>2.3433309315646116E-2</v>
      </c>
      <c r="N140" s="134">
        <v>0.12095319477454264</v>
      </c>
      <c r="O140" s="140">
        <f t="shared" si="13"/>
        <v>0</v>
      </c>
      <c r="P140" s="95">
        <f t="shared" si="24"/>
        <v>0</v>
      </c>
      <c r="Q140" s="111"/>
    </row>
    <row r="141" spans="2:17">
      <c r="B141" s="52" t="s">
        <v>892</v>
      </c>
      <c r="C141" s="134">
        <v>0.2</v>
      </c>
      <c r="D141" s="124">
        <v>0</v>
      </c>
      <c r="E141" s="124">
        <v>0</v>
      </c>
      <c r="F141" s="134">
        <v>0.12562530960000001</v>
      </c>
      <c r="G141" s="134">
        <v>7.2598999999999997E-2</v>
      </c>
      <c r="H141" s="129">
        <f t="shared" si="22"/>
        <v>7.4374690399999999E-2</v>
      </c>
      <c r="J141" s="313">
        <v>1.0050024768000002E-2</v>
      </c>
      <c r="K141" s="129">
        <f t="shared" si="23"/>
        <v>6.4324665631999997E-2</v>
      </c>
      <c r="M141" s="137">
        <f t="shared" si="25"/>
        <v>0.47410729394282169</v>
      </c>
      <c r="N141" s="134">
        <v>0.13792908176044338</v>
      </c>
      <c r="O141" s="140">
        <f t="shared" si="13"/>
        <v>0</v>
      </c>
      <c r="P141" s="95">
        <f t="shared" si="24"/>
        <v>0</v>
      </c>
      <c r="Q141" s="111"/>
    </row>
    <row r="142" spans="2:17">
      <c r="B142" s="52" t="s">
        <v>893</v>
      </c>
      <c r="C142" s="134">
        <v>8.1834013747734691</v>
      </c>
      <c r="D142" s="124">
        <v>0</v>
      </c>
      <c r="E142" s="124">
        <v>0</v>
      </c>
      <c r="F142" s="134">
        <v>5.45309913</v>
      </c>
      <c r="G142" s="134">
        <v>5.2942710000000002</v>
      </c>
      <c r="H142" s="129">
        <f t="shared" si="22"/>
        <v>2.7303022447734691</v>
      </c>
      <c r="J142" s="313">
        <v>0.43624793039999998</v>
      </c>
      <c r="K142" s="129">
        <f t="shared" si="23"/>
        <v>2.2940543143734691</v>
      </c>
      <c r="M142" s="137">
        <f t="shared" si="25"/>
        <v>0.38952608682186551</v>
      </c>
      <c r="N142" s="134">
        <v>5.3662687581788617</v>
      </c>
      <c r="O142" s="140">
        <f t="shared" ref="O142:O205" si="26">IF(K142&lt;0,N142/$N$263,0)</f>
        <v>0</v>
      </c>
      <c r="P142" s="95">
        <f t="shared" si="24"/>
        <v>0</v>
      </c>
      <c r="Q142" s="111"/>
    </row>
    <row r="143" spans="2:17">
      <c r="B143" s="52" t="s">
        <v>894</v>
      </c>
      <c r="C143" s="134">
        <v>0.1346404960859155</v>
      </c>
      <c r="D143" s="124">
        <v>0</v>
      </c>
      <c r="E143" s="124">
        <v>0</v>
      </c>
      <c r="F143" s="134">
        <v>0.15062222510000001</v>
      </c>
      <c r="G143" s="134">
        <v>0.106741</v>
      </c>
      <c r="H143" s="129">
        <f t="shared" si="22"/>
        <v>-1.5981729014084511E-2</v>
      </c>
      <c r="J143" s="313">
        <v>1.2049778008000001E-2</v>
      </c>
      <c r="K143" s="129">
        <f t="shared" si="23"/>
        <v>-2.8031507022084512E-2</v>
      </c>
      <c r="M143" s="137">
        <f t="shared" si="25"/>
        <v>-0.172319185148744</v>
      </c>
      <c r="N143" s="134">
        <v>0.22404519721737251</v>
      </c>
      <c r="O143" s="140">
        <f t="shared" si="26"/>
        <v>4.2049963279122297E-5</v>
      </c>
      <c r="P143" s="95">
        <f t="shared" si="24"/>
        <v>1.2486274706461273E-4</v>
      </c>
      <c r="Q143" s="111"/>
    </row>
    <row r="144" spans="2:17">
      <c r="B144" s="52" t="s">
        <v>895</v>
      </c>
      <c r="C144" s="134">
        <v>2.9041980756521739</v>
      </c>
      <c r="D144" s="124">
        <v>0</v>
      </c>
      <c r="E144" s="124">
        <v>0</v>
      </c>
      <c r="F144" s="134">
        <v>3.0044546300000006</v>
      </c>
      <c r="G144" s="134">
        <v>2.5111210000000002</v>
      </c>
      <c r="H144" s="129">
        <f t="shared" si="22"/>
        <v>-0.10025655434782665</v>
      </c>
      <c r="J144" s="313">
        <v>0.25050866004478589</v>
      </c>
      <c r="K144" s="129">
        <f t="shared" si="23"/>
        <v>-0.35076521439261255</v>
      </c>
      <c r="M144" s="137">
        <f t="shared" si="25"/>
        <v>-0.10776318598290127</v>
      </c>
      <c r="N144" s="134">
        <v>5.8449320446967468</v>
      </c>
      <c r="O144" s="140">
        <f t="shared" si="26"/>
        <v>1.0970071257988372E-3</v>
      </c>
      <c r="P144" s="95">
        <f t="shared" si="24"/>
        <v>1.2739438716963974E-3</v>
      </c>
      <c r="Q144" s="111"/>
    </row>
    <row r="145" spans="2:17">
      <c r="B145" s="52" t="s">
        <v>896</v>
      </c>
      <c r="C145" s="134">
        <v>6.2685000000000005E-2</v>
      </c>
      <c r="D145" s="124">
        <v>0</v>
      </c>
      <c r="E145" s="124">
        <v>0</v>
      </c>
      <c r="F145" s="134">
        <v>3.2352300000000001E-2</v>
      </c>
      <c r="G145" s="134">
        <v>3.141E-2</v>
      </c>
      <c r="H145" s="129">
        <f t="shared" si="22"/>
        <v>3.0332700000000004E-2</v>
      </c>
      <c r="J145" s="313">
        <v>2.5881839999999999E-3</v>
      </c>
      <c r="K145" s="129">
        <f t="shared" si="23"/>
        <v>2.7744516000000004E-2</v>
      </c>
      <c r="M145" s="137">
        <f t="shared" si="25"/>
        <v>0.79405070633824082</v>
      </c>
      <c r="N145" s="134">
        <v>0.10815975038080052</v>
      </c>
      <c r="O145" s="140">
        <f t="shared" si="26"/>
        <v>0</v>
      </c>
      <c r="P145" s="95">
        <f t="shared" si="24"/>
        <v>0</v>
      </c>
      <c r="Q145" s="111"/>
    </row>
    <row r="146" spans="2:17">
      <c r="B146" s="52" t="s">
        <v>897</v>
      </c>
      <c r="C146" s="134">
        <v>0.14924999999999999</v>
      </c>
      <c r="D146" s="124">
        <v>0</v>
      </c>
      <c r="E146" s="124">
        <v>0</v>
      </c>
      <c r="F146" s="134">
        <v>0.11903915999999999</v>
      </c>
      <c r="G146" s="134">
        <v>0.11557199999999999</v>
      </c>
      <c r="H146" s="129">
        <f t="shared" si="22"/>
        <v>3.0210840000000003E-2</v>
      </c>
      <c r="J146" s="313">
        <v>9.5231327999999987E-3</v>
      </c>
      <c r="K146" s="129">
        <f t="shared" si="23"/>
        <v>2.0687707200000002E-2</v>
      </c>
      <c r="M146" s="137">
        <f t="shared" si="25"/>
        <v>0.16091582336807861</v>
      </c>
      <c r="N146" s="134">
        <v>0.21477436147044679</v>
      </c>
      <c r="O146" s="140">
        <f t="shared" si="26"/>
        <v>0</v>
      </c>
      <c r="P146" s="95">
        <f t="shared" si="24"/>
        <v>0</v>
      </c>
      <c r="Q146" s="111"/>
    </row>
    <row r="147" spans="2:17">
      <c r="B147" s="52" t="s">
        <v>898</v>
      </c>
      <c r="C147" s="134">
        <v>0.54725000000000001</v>
      </c>
      <c r="D147" s="124">
        <v>0</v>
      </c>
      <c r="E147" s="124">
        <v>0</v>
      </c>
      <c r="F147" s="134">
        <v>0.40426779000000002</v>
      </c>
      <c r="G147" s="134">
        <v>0.39249299999999998</v>
      </c>
      <c r="H147" s="129">
        <f t="shared" si="22"/>
        <v>0.14298221</v>
      </c>
      <c r="J147" s="313">
        <v>3.2341423200000004E-2</v>
      </c>
      <c r="K147" s="129">
        <f t="shared" si="23"/>
        <v>0.1106407868</v>
      </c>
      <c r="M147" s="137">
        <f t="shared" si="25"/>
        <v>0.25340918939637253</v>
      </c>
      <c r="N147" s="134">
        <v>0.57788209489170561</v>
      </c>
      <c r="O147" s="140">
        <f t="shared" si="26"/>
        <v>0</v>
      </c>
      <c r="P147" s="95">
        <f t="shared" si="24"/>
        <v>0</v>
      </c>
      <c r="Q147" s="111"/>
    </row>
    <row r="148" spans="2:17">
      <c r="B148" s="52" t="s">
        <v>899</v>
      </c>
      <c r="C148" s="134">
        <v>2.8701485530191921</v>
      </c>
      <c r="D148" s="124">
        <v>0</v>
      </c>
      <c r="E148" s="124">
        <v>0</v>
      </c>
      <c r="F148" s="134">
        <v>3.0661256300000002</v>
      </c>
      <c r="G148" s="134">
        <v>2.9768210000000002</v>
      </c>
      <c r="H148" s="129">
        <f t="shared" si="22"/>
        <v>-0.19597707698080802</v>
      </c>
      <c r="J148" s="313">
        <v>0.25297657979304133</v>
      </c>
      <c r="K148" s="129">
        <f t="shared" si="23"/>
        <v>-0.44895365677384935</v>
      </c>
      <c r="M148" s="137">
        <f t="shared" si="25"/>
        <v>-0.13526358285960807</v>
      </c>
      <c r="N148" s="134">
        <v>5.9302329851085593</v>
      </c>
      <c r="O148" s="140">
        <f t="shared" si="26"/>
        <v>1.1130168481965515E-3</v>
      </c>
      <c r="P148" s="95">
        <f t="shared" si="24"/>
        <v>2.036401987043867E-3</v>
      </c>
      <c r="Q148" s="111"/>
    </row>
    <row r="149" spans="2:17">
      <c r="B149" s="52" t="s">
        <v>900</v>
      </c>
      <c r="C149" s="134">
        <v>0.43</v>
      </c>
      <c r="D149" s="124">
        <v>0</v>
      </c>
      <c r="E149" s="124">
        <v>0</v>
      </c>
      <c r="F149" s="134">
        <v>0.30402947749999998</v>
      </c>
      <c r="G149" s="134">
        <v>0.19043499999999999</v>
      </c>
      <c r="H149" s="129">
        <f t="shared" si="22"/>
        <v>0.12597052250000002</v>
      </c>
      <c r="J149" s="313">
        <v>2.4322358199999998E-2</v>
      </c>
      <c r="K149" s="129">
        <f t="shared" si="23"/>
        <v>0.10164816430000001</v>
      </c>
      <c r="M149" s="137">
        <f t="shared" si="25"/>
        <v>0.30957087260773314</v>
      </c>
      <c r="N149" s="134">
        <v>0.48053831954898518</v>
      </c>
      <c r="O149" s="140">
        <f t="shared" si="26"/>
        <v>0</v>
      </c>
      <c r="P149" s="95">
        <f t="shared" si="24"/>
        <v>0</v>
      </c>
      <c r="Q149" s="111"/>
    </row>
    <row r="150" spans="2:17">
      <c r="B150" s="52" t="s">
        <v>901</v>
      </c>
      <c r="C150" s="134">
        <v>8.2000000000000003E-2</v>
      </c>
      <c r="D150" s="124">
        <v>0</v>
      </c>
      <c r="E150" s="124">
        <v>0</v>
      </c>
      <c r="F150" s="134">
        <v>2.0993048E-2</v>
      </c>
      <c r="G150" s="134">
        <v>1.396E-2</v>
      </c>
      <c r="H150" s="129">
        <f t="shared" si="22"/>
        <v>6.1006952000000003E-2</v>
      </c>
      <c r="J150" s="313">
        <v>1.67944384E-3</v>
      </c>
      <c r="K150" s="129">
        <f t="shared" si="23"/>
        <v>5.932750816E-2</v>
      </c>
      <c r="M150" s="137">
        <f t="shared" si="25"/>
        <v>2.6167175879332016</v>
      </c>
      <c r="N150" s="134">
        <v>9.2708357469257596E-2</v>
      </c>
      <c r="O150" s="140">
        <f t="shared" si="26"/>
        <v>0</v>
      </c>
      <c r="P150" s="95">
        <f t="shared" si="24"/>
        <v>0</v>
      </c>
      <c r="Q150" s="111"/>
    </row>
    <row r="151" spans="2:17">
      <c r="B151" s="52" t="s">
        <v>902</v>
      </c>
      <c r="C151" s="134">
        <v>0</v>
      </c>
      <c r="D151" s="124">
        <v>0</v>
      </c>
      <c r="E151" s="124">
        <v>0</v>
      </c>
      <c r="F151" s="134">
        <v>1.0668194099999999E-2</v>
      </c>
      <c r="G151" s="134">
        <v>6.0569999999999999E-3</v>
      </c>
      <c r="H151" s="129">
        <f t="shared" si="22"/>
        <v>-1.0668194099999999E-2</v>
      </c>
      <c r="J151" s="313">
        <v>8.5345552799999988E-4</v>
      </c>
      <c r="K151" s="129">
        <f t="shared" si="23"/>
        <v>-1.1521649627999998E-2</v>
      </c>
      <c r="M151" s="137">
        <f t="shared" si="25"/>
        <v>-1</v>
      </c>
      <c r="N151" s="134">
        <v>2.0086810785005814E-2</v>
      </c>
      <c r="O151" s="140">
        <f t="shared" si="26"/>
        <v>3.7699967077833792E-6</v>
      </c>
      <c r="P151" s="95">
        <f t="shared" si="24"/>
        <v>3.7699967077833792E-4</v>
      </c>
      <c r="Q151" s="111"/>
    </row>
    <row r="152" spans="2:17">
      <c r="B152" s="52" t="s">
        <v>903</v>
      </c>
      <c r="C152" s="134">
        <v>0.20596499999999998</v>
      </c>
      <c r="D152" s="124">
        <v>0</v>
      </c>
      <c r="E152" s="124">
        <v>0</v>
      </c>
      <c r="F152" s="134">
        <v>0.12092406000000001</v>
      </c>
      <c r="G152" s="134">
        <v>0.11740200000000001</v>
      </c>
      <c r="H152" s="129">
        <f t="shared" si="22"/>
        <v>8.5040939999999968E-2</v>
      </c>
      <c r="J152" s="313">
        <v>9.6739248000000007E-3</v>
      </c>
      <c r="K152" s="129">
        <f t="shared" si="23"/>
        <v>7.536701519999997E-2</v>
      </c>
      <c r="M152" s="137">
        <f t="shared" si="25"/>
        <v>0.57709171634936252</v>
      </c>
      <c r="N152" s="134">
        <v>0.16069448628004651</v>
      </c>
      <c r="O152" s="140">
        <f t="shared" si="26"/>
        <v>0</v>
      </c>
      <c r="P152" s="95">
        <f t="shared" si="24"/>
        <v>0</v>
      </c>
      <c r="Q152" s="111"/>
    </row>
    <row r="153" spans="2:17">
      <c r="B153" s="52" t="s">
        <v>904</v>
      </c>
      <c r="C153" s="134">
        <v>0.08</v>
      </c>
      <c r="D153" s="124">
        <v>0</v>
      </c>
      <c r="E153" s="124">
        <v>0</v>
      </c>
      <c r="F153" s="134">
        <v>6.9820839999999995E-2</v>
      </c>
      <c r="G153" s="134">
        <v>4.6427999999999997E-2</v>
      </c>
      <c r="H153" s="129">
        <f t="shared" si="22"/>
        <v>1.0179160000000007E-2</v>
      </c>
      <c r="J153" s="313">
        <v>9.0542039685180473E-3</v>
      </c>
      <c r="K153" s="129">
        <f t="shared" si="23"/>
        <v>1.1249560314819593E-3</v>
      </c>
      <c r="M153" s="137">
        <f t="shared" si="25"/>
        <v>1.426250908881865E-2</v>
      </c>
      <c r="N153" s="134">
        <v>0.14060767549504066</v>
      </c>
      <c r="O153" s="140">
        <f t="shared" si="26"/>
        <v>0</v>
      </c>
      <c r="P153" s="95">
        <f t="shared" si="24"/>
        <v>0</v>
      </c>
      <c r="Q153" s="111"/>
    </row>
    <row r="154" spans="2:17">
      <c r="B154" s="52" t="s">
        <v>905</v>
      </c>
      <c r="C154" s="134">
        <v>0.47</v>
      </c>
      <c r="D154" s="124">
        <v>0</v>
      </c>
      <c r="E154" s="124">
        <v>0</v>
      </c>
      <c r="F154" s="134">
        <v>0.35736879999999999</v>
      </c>
      <c r="G154" s="134">
        <v>0.27756799999999998</v>
      </c>
      <c r="H154" s="129">
        <f t="shared" si="22"/>
        <v>0.11263119999999999</v>
      </c>
      <c r="J154" s="313">
        <v>2.8589503999999998E-2</v>
      </c>
      <c r="K154" s="129">
        <f t="shared" si="23"/>
        <v>8.4041695999999985E-2</v>
      </c>
      <c r="M154" s="137">
        <f t="shared" si="25"/>
        <v>0.21774812234639726</v>
      </c>
      <c r="N154" s="134">
        <v>0.40019107640896195</v>
      </c>
      <c r="O154" s="140">
        <f t="shared" si="26"/>
        <v>0</v>
      </c>
      <c r="P154" s="95">
        <f t="shared" si="24"/>
        <v>0</v>
      </c>
      <c r="Q154" s="111"/>
    </row>
    <row r="155" spans="2:17">
      <c r="B155" s="52" t="s">
        <v>906</v>
      </c>
      <c r="C155" s="134">
        <v>0.15</v>
      </c>
      <c r="D155" s="124">
        <v>0</v>
      </c>
      <c r="E155" s="124">
        <v>0</v>
      </c>
      <c r="F155" s="134">
        <v>8.0739022000000008E-2</v>
      </c>
      <c r="G155" s="134">
        <v>6.0297999999999997E-2</v>
      </c>
      <c r="H155" s="129">
        <f t="shared" si="22"/>
        <v>6.9260977999999987E-2</v>
      </c>
      <c r="J155" s="313">
        <v>6.4591217600000004E-3</v>
      </c>
      <c r="K155" s="129">
        <f t="shared" si="23"/>
        <v>6.2801856239999981E-2</v>
      </c>
      <c r="M155" s="137">
        <f t="shared" si="25"/>
        <v>0.72022010483219456</v>
      </c>
      <c r="N155" s="134">
        <v>0.18078129706505228</v>
      </c>
      <c r="O155" s="140">
        <f t="shared" si="26"/>
        <v>0</v>
      </c>
      <c r="P155" s="95">
        <f t="shared" si="24"/>
        <v>0</v>
      </c>
      <c r="Q155" s="111"/>
    </row>
    <row r="156" spans="2:17">
      <c r="B156" s="52" t="s">
        <v>907</v>
      </c>
      <c r="C156" s="134">
        <v>0.13930000000000001</v>
      </c>
      <c r="D156" s="124">
        <v>0</v>
      </c>
      <c r="E156" s="124">
        <v>0</v>
      </c>
      <c r="F156" s="134">
        <v>0.12984489000000002</v>
      </c>
      <c r="G156" s="134">
        <v>0.12606300000000001</v>
      </c>
      <c r="H156" s="129">
        <f t="shared" si="22"/>
        <v>9.4551099999999888E-3</v>
      </c>
      <c r="J156" s="313">
        <v>1.0387591200000003E-2</v>
      </c>
      <c r="K156" s="129">
        <f t="shared" si="23"/>
        <v>-9.3248120000001371E-4</v>
      </c>
      <c r="M156" s="137">
        <f t="shared" si="25"/>
        <v>-6.6495379103369504E-3</v>
      </c>
      <c r="N156" s="134">
        <v>0.14369795407734925</v>
      </c>
      <c r="O156" s="140">
        <f t="shared" si="26"/>
        <v>2.6969976447988786E-5</v>
      </c>
      <c r="P156" s="95">
        <f t="shared" si="24"/>
        <v>1.1925140373505188E-7</v>
      </c>
      <c r="Q156" s="111"/>
    </row>
    <row r="157" spans="2:17">
      <c r="B157" s="52" t="s">
        <v>908</v>
      </c>
      <c r="C157" s="134">
        <v>0.88315522413913039</v>
      </c>
      <c r="D157" s="124">
        <v>0</v>
      </c>
      <c r="E157" s="124">
        <v>0</v>
      </c>
      <c r="F157" s="134">
        <v>1.0655201474</v>
      </c>
      <c r="G157" s="134">
        <v>0.847939</v>
      </c>
      <c r="H157" s="129">
        <f t="shared" si="22"/>
        <v>-0.18236492326086962</v>
      </c>
      <c r="J157" s="313">
        <v>0.10053341228973592</v>
      </c>
      <c r="K157" s="129">
        <f t="shared" si="23"/>
        <v>-0.28289833555060551</v>
      </c>
      <c r="M157" s="137">
        <f t="shared" si="25"/>
        <v>-0.24261178502459119</v>
      </c>
      <c r="N157" s="134">
        <v>0.99506970350336499</v>
      </c>
      <c r="O157" s="140">
        <f t="shared" si="26"/>
        <v>1.8675983690865356E-4</v>
      </c>
      <c r="P157" s="95">
        <f t="shared" si="24"/>
        <v>1.0992773315126527E-3</v>
      </c>
      <c r="Q157" s="111"/>
    </row>
    <row r="158" spans="2:17">
      <c r="B158" s="52" t="s">
        <v>909</v>
      </c>
      <c r="C158" s="134">
        <v>0</v>
      </c>
      <c r="D158" s="124">
        <v>0</v>
      </c>
      <c r="E158" s="124">
        <v>0</v>
      </c>
      <c r="F158" s="134">
        <v>7.1663500000000002E-3</v>
      </c>
      <c r="G158" s="134">
        <v>4.045E-3</v>
      </c>
      <c r="H158" s="129">
        <f t="shared" si="22"/>
        <v>-7.1663500000000002E-3</v>
      </c>
      <c r="J158" s="313">
        <v>5.7330800000000002E-4</v>
      </c>
      <c r="K158" s="129">
        <f t="shared" si="23"/>
        <v>-7.739658E-3</v>
      </c>
      <c r="M158" s="137">
        <f t="shared" si="25"/>
        <v>-1</v>
      </c>
      <c r="N158" s="134">
        <v>1.6996532202697225E-2</v>
      </c>
      <c r="O158" s="140">
        <f t="shared" si="26"/>
        <v>3.1899972142782433E-6</v>
      </c>
      <c r="P158" s="95">
        <f t="shared" si="24"/>
        <v>3.1899972142782431E-4</v>
      </c>
      <c r="Q158" s="111"/>
    </row>
    <row r="159" spans="2:17">
      <c r="B159" s="52" t="s">
        <v>910</v>
      </c>
      <c r="C159" s="134">
        <v>0.46087512352112664</v>
      </c>
      <c r="D159" s="124">
        <v>0</v>
      </c>
      <c r="E159" s="124">
        <v>0</v>
      </c>
      <c r="F159" s="134">
        <v>0.78808562000000004</v>
      </c>
      <c r="G159" s="134">
        <v>0.60105399999999998</v>
      </c>
      <c r="H159" s="129">
        <f t="shared" si="22"/>
        <v>-0.3272104964788734</v>
      </c>
      <c r="J159" s="313">
        <v>8.8513542609393148E-2</v>
      </c>
      <c r="K159" s="129">
        <f t="shared" si="23"/>
        <v>-0.41572403908826655</v>
      </c>
      <c r="M159" s="137">
        <f t="shared" si="25"/>
        <v>-0.47424644788704917</v>
      </c>
      <c r="N159" s="134">
        <v>1.0213370714529879</v>
      </c>
      <c r="O159" s="140">
        <f t="shared" si="26"/>
        <v>1.9168983260344719E-4</v>
      </c>
      <c r="P159" s="95">
        <f t="shared" si="24"/>
        <v>4.3112901465988127E-3</v>
      </c>
      <c r="Q159" s="111"/>
    </row>
    <row r="160" spans="2:17">
      <c r="B160" s="52" t="s">
        <v>911</v>
      </c>
      <c r="C160" s="134">
        <v>9.0545E-2</v>
      </c>
      <c r="D160" s="124">
        <v>0</v>
      </c>
      <c r="E160" s="124">
        <v>0</v>
      </c>
      <c r="F160" s="134">
        <v>4.5933879999999996E-2</v>
      </c>
      <c r="G160" s="134">
        <v>4.4595999999999997E-2</v>
      </c>
      <c r="H160" s="129">
        <f t="shared" si="22"/>
        <v>4.4611120000000004E-2</v>
      </c>
      <c r="J160" s="313">
        <v>3.6747103999999996E-3</v>
      </c>
      <c r="K160" s="129">
        <f t="shared" si="23"/>
        <v>4.0936409600000001E-2</v>
      </c>
      <c r="M160" s="137">
        <f t="shared" si="25"/>
        <v>0.82518792148546916</v>
      </c>
      <c r="N160" s="134">
        <v>0.1359722576215778</v>
      </c>
      <c r="O160" s="140">
        <f t="shared" si="26"/>
        <v>0</v>
      </c>
      <c r="P160" s="95">
        <f t="shared" si="24"/>
        <v>0</v>
      </c>
      <c r="Q160" s="111"/>
    </row>
    <row r="161" spans="2:17">
      <c r="B161" s="52" t="s">
        <v>912</v>
      </c>
      <c r="C161" s="134">
        <v>0.16400000000000001</v>
      </c>
      <c r="D161" s="124">
        <v>0</v>
      </c>
      <c r="E161" s="124">
        <v>0</v>
      </c>
      <c r="F161" s="134">
        <v>0.21027507679999999</v>
      </c>
      <c r="G161" s="134">
        <v>0.14376800000000001</v>
      </c>
      <c r="H161" s="129">
        <f t="shared" si="22"/>
        <v>-4.6275076799999981E-2</v>
      </c>
      <c r="J161" s="313">
        <v>1.6822006144E-2</v>
      </c>
      <c r="K161" s="129">
        <f t="shared" si="23"/>
        <v>-6.3097082943999988E-2</v>
      </c>
      <c r="M161" s="137">
        <f t="shared" si="25"/>
        <v>-0.27784189090424882</v>
      </c>
      <c r="N161" s="134">
        <v>0.29512160461046999</v>
      </c>
      <c r="O161" s="140">
        <f t="shared" si="26"/>
        <v>5.538995162974041E-5</v>
      </c>
      <c r="P161" s="95">
        <f t="shared" si="24"/>
        <v>4.2758891501455681E-4</v>
      </c>
      <c r="Q161" s="111"/>
    </row>
    <row r="162" spans="2:17">
      <c r="B162" s="52" t="s">
        <v>913</v>
      </c>
      <c r="C162" s="134">
        <v>0.6169</v>
      </c>
      <c r="D162" s="124">
        <v>0</v>
      </c>
      <c r="E162" s="124">
        <v>0</v>
      </c>
      <c r="F162" s="134">
        <v>0.4029875</v>
      </c>
      <c r="G162" s="134">
        <v>0.39124999999999999</v>
      </c>
      <c r="H162" s="129">
        <f t="shared" si="22"/>
        <v>0.21391250000000001</v>
      </c>
      <c r="J162" s="313">
        <v>4.0049047604409353E-2</v>
      </c>
      <c r="K162" s="129">
        <f t="shared" si="23"/>
        <v>0.17386345239559065</v>
      </c>
      <c r="M162" s="137">
        <f t="shared" si="25"/>
        <v>0.39243591377665443</v>
      </c>
      <c r="N162" s="134">
        <v>0.83592035651447272</v>
      </c>
      <c r="O162" s="140">
        <f t="shared" si="26"/>
        <v>0</v>
      </c>
      <c r="P162" s="95">
        <f t="shared" si="24"/>
        <v>0</v>
      </c>
      <c r="Q162" s="111"/>
    </row>
    <row r="163" spans="2:17">
      <c r="B163" s="52" t="s">
        <v>914</v>
      </c>
      <c r="C163" s="134">
        <v>4.1000000000000002E-2</v>
      </c>
      <c r="D163" s="124">
        <v>0</v>
      </c>
      <c r="E163" s="124">
        <v>0</v>
      </c>
      <c r="F163" s="134">
        <v>1.01747726E-2</v>
      </c>
      <c r="G163" s="134">
        <v>6.5420000000000001E-3</v>
      </c>
      <c r="H163" s="129">
        <f>+C163+D163-E163-F163</f>
        <v>3.0825227400000002E-2</v>
      </c>
      <c r="J163" s="313">
        <v>8.13981808E-4</v>
      </c>
      <c r="K163" s="129">
        <f>+H163-J163</f>
        <v>3.0011245592000003E-2</v>
      </c>
      <c r="M163" s="137">
        <f>+IF(ISERROR(K163/(F163+J163)),0,K163/(F163+J163))</f>
        <v>2.7310871166755084</v>
      </c>
      <c r="N163" s="134">
        <v>3.0902785823085865E-2</v>
      </c>
      <c r="O163" s="140">
        <f t="shared" si="26"/>
        <v>0</v>
      </c>
      <c r="P163" s="95">
        <f>(M163^2*O163)*100</f>
        <v>0</v>
      </c>
      <c r="Q163" s="111"/>
    </row>
    <row r="164" spans="2:17">
      <c r="B164" s="52" t="s">
        <v>915</v>
      </c>
      <c r="C164" s="134">
        <v>1.1639999999999999</v>
      </c>
      <c r="D164" s="124">
        <v>0</v>
      </c>
      <c r="E164" s="124">
        <v>0</v>
      </c>
      <c r="F164" s="134">
        <v>0.82375898000000003</v>
      </c>
      <c r="G164" s="134">
        <v>0.79976599999999998</v>
      </c>
      <c r="H164" s="129">
        <f t="shared" ref="H164:H187" si="27">+C164+D164-E164-F164</f>
        <v>0.34024101999999989</v>
      </c>
      <c r="J164" s="313">
        <v>6.5900718400000002E-2</v>
      </c>
      <c r="K164" s="129">
        <f t="shared" ref="K164:K187" si="28">+H164-J164</f>
        <v>0.27434030159999989</v>
      </c>
      <c r="M164" s="137">
        <f>+IF(ISERROR(K164/(F164+J164)),0,K164/(F164+J164))</f>
        <v>0.30836543691187157</v>
      </c>
      <c r="N164" s="134">
        <v>1.4740628837611958</v>
      </c>
      <c r="O164" s="140">
        <f t="shared" si="26"/>
        <v>0</v>
      </c>
      <c r="P164" s="95">
        <f t="shared" ref="P164:P187" si="29">(M164^2*O164)*100</f>
        <v>0</v>
      </c>
      <c r="Q164" s="111"/>
    </row>
    <row r="165" spans="2:17">
      <c r="B165" s="52" t="s">
        <v>916</v>
      </c>
      <c r="C165" s="134">
        <v>0.53846508638297863</v>
      </c>
      <c r="D165" s="124">
        <v>0</v>
      </c>
      <c r="E165" s="124">
        <v>0</v>
      </c>
      <c r="F165" s="134">
        <v>0.74246548000000012</v>
      </c>
      <c r="G165" s="134">
        <v>0.53831600000000002</v>
      </c>
      <c r="H165" s="129">
        <f t="shared" si="27"/>
        <v>-0.20400039361702149</v>
      </c>
      <c r="J165" s="313">
        <v>6.0783882881802774E-2</v>
      </c>
      <c r="K165" s="129">
        <f t="shared" si="28"/>
        <v>-0.26478427649882424</v>
      </c>
      <c r="M165" s="137">
        <f t="shared" ref="M165:M187" si="30">+IF(ISERROR(K165/(F165+J165)),0,K165/(F165+J165))</f>
        <v>-0.3296414398000424</v>
      </c>
      <c r="N165" s="134">
        <v>0.85755230659063275</v>
      </c>
      <c r="O165" s="140">
        <f t="shared" si="26"/>
        <v>1.6094985944767502E-4</v>
      </c>
      <c r="P165" s="95">
        <f t="shared" si="29"/>
        <v>1.748937164533838E-3</v>
      </c>
      <c r="Q165" s="111"/>
    </row>
    <row r="166" spans="2:17">
      <c r="B166" s="52" t="s">
        <v>917</v>
      </c>
      <c r="C166" s="134">
        <v>0.97220771613795165</v>
      </c>
      <c r="D166" s="124">
        <v>0</v>
      </c>
      <c r="E166" s="124">
        <v>0</v>
      </c>
      <c r="F166" s="134">
        <v>0.83526716999999995</v>
      </c>
      <c r="G166" s="134">
        <v>0.81093899999999997</v>
      </c>
      <c r="H166" s="129">
        <f t="shared" si="27"/>
        <v>0.1369405461379517</v>
      </c>
      <c r="J166" s="313">
        <v>6.6821373599999997E-2</v>
      </c>
      <c r="K166" s="129">
        <f t="shared" si="28"/>
        <v>7.0119172537951704E-2</v>
      </c>
      <c r="M166" s="137">
        <f t="shared" si="30"/>
        <v>7.7729811597123707E-2</v>
      </c>
      <c r="N166" s="134">
        <v>1.4835216324220855</v>
      </c>
      <c r="O166" s="140">
        <f t="shared" si="26"/>
        <v>0</v>
      </c>
      <c r="P166" s="95">
        <f t="shared" si="29"/>
        <v>0</v>
      </c>
      <c r="Q166" s="111"/>
    </row>
    <row r="167" spans="2:17">
      <c r="B167" s="52" t="s">
        <v>918</v>
      </c>
      <c r="C167" s="134">
        <v>0.81</v>
      </c>
      <c r="D167" s="124">
        <v>0</v>
      </c>
      <c r="E167" s="124">
        <v>0</v>
      </c>
      <c r="F167" s="134">
        <v>0.90430230199999995</v>
      </c>
      <c r="G167" s="134">
        <v>0.70803499999999997</v>
      </c>
      <c r="H167" s="129">
        <f t="shared" si="27"/>
        <v>-9.4302301999999893E-2</v>
      </c>
      <c r="J167" s="313">
        <v>7.2344184159999991E-2</v>
      </c>
      <c r="K167" s="129">
        <f t="shared" si="28"/>
        <v>-0.16664648615999988</v>
      </c>
      <c r="M167" s="137">
        <f t="shared" si="30"/>
        <v>-0.17063132722181204</v>
      </c>
      <c r="N167" s="134">
        <v>1.6496620218178872</v>
      </c>
      <c r="O167" s="140">
        <f t="shared" si="26"/>
        <v>3.0961711432315401E-4</v>
      </c>
      <c r="P167" s="95">
        <f t="shared" si="29"/>
        <v>9.0145177115775348E-4</v>
      </c>
      <c r="Q167" s="111"/>
    </row>
    <row r="168" spans="2:17">
      <c r="B168" s="52" t="s">
        <v>919</v>
      </c>
      <c r="C168" s="134">
        <v>10.14800243263158</v>
      </c>
      <c r="D168" s="124">
        <v>0</v>
      </c>
      <c r="E168" s="124">
        <v>0</v>
      </c>
      <c r="F168" s="134">
        <v>8.1987767799999993</v>
      </c>
      <c r="G168" s="134">
        <v>7.1250260000000001</v>
      </c>
      <c r="H168" s="129">
        <f t="shared" si="27"/>
        <v>1.949225652631581</v>
      </c>
      <c r="J168" s="313">
        <v>0.6559021424</v>
      </c>
      <c r="K168" s="129">
        <f t="shared" si="28"/>
        <v>1.293323510231581</v>
      </c>
      <c r="M168" s="137">
        <f t="shared" si="30"/>
        <v>0.14606102847612171</v>
      </c>
      <c r="N168" s="134">
        <v>10.780328370452748</v>
      </c>
      <c r="O168" s="140">
        <f t="shared" si="26"/>
        <v>0</v>
      </c>
      <c r="P168" s="95">
        <f t="shared" si="29"/>
        <v>0</v>
      </c>
      <c r="Q168" s="111"/>
    </row>
    <row r="169" spans="2:17">
      <c r="B169" s="52" t="s">
        <v>920</v>
      </c>
      <c r="C169" s="134">
        <v>3.4871500000000002</v>
      </c>
      <c r="D169" s="124">
        <v>0</v>
      </c>
      <c r="E169" s="124">
        <v>0</v>
      </c>
      <c r="F169" s="134">
        <v>3.3279330900000001</v>
      </c>
      <c r="G169" s="134">
        <v>3.2310029999999998</v>
      </c>
      <c r="H169" s="129">
        <f t="shared" si="27"/>
        <v>0.15921691000000004</v>
      </c>
      <c r="J169" s="313">
        <v>0.26623464720000001</v>
      </c>
      <c r="K169" s="129">
        <f t="shared" si="28"/>
        <v>-0.10701773719999996</v>
      </c>
      <c r="M169" s="137">
        <f t="shared" si="30"/>
        <v>-2.9775387523613753E-2</v>
      </c>
      <c r="N169" s="134">
        <v>5.0961657670974114</v>
      </c>
      <c r="O169" s="140">
        <f t="shared" si="26"/>
        <v>9.5647479183789399E-4</v>
      </c>
      <c r="P169" s="95">
        <f t="shared" si="29"/>
        <v>8.4798539724288032E-5</v>
      </c>
      <c r="Q169" s="111"/>
    </row>
    <row r="170" spans="2:17">
      <c r="B170" s="52" t="s">
        <v>921</v>
      </c>
      <c r="C170" s="134">
        <v>0.19</v>
      </c>
      <c r="D170" s="124">
        <v>0</v>
      </c>
      <c r="E170" s="124">
        <v>0</v>
      </c>
      <c r="F170" s="134">
        <v>0.16956107200000001</v>
      </c>
      <c r="G170" s="134">
        <v>0.10288899999999999</v>
      </c>
      <c r="H170" s="129">
        <f t="shared" si="27"/>
        <v>2.0438927999999995E-2</v>
      </c>
      <c r="J170" s="313">
        <v>1.3564885760000001E-2</v>
      </c>
      <c r="K170" s="129">
        <f t="shared" si="28"/>
        <v>6.8740422399999942E-3</v>
      </c>
      <c r="M170" s="137">
        <f t="shared" si="30"/>
        <v>3.7537235704230038E-2</v>
      </c>
      <c r="N170" s="134">
        <v>0.30945330149440786</v>
      </c>
      <c r="O170" s="140">
        <f t="shared" si="26"/>
        <v>0</v>
      </c>
      <c r="P170" s="95">
        <f t="shared" si="29"/>
        <v>0</v>
      </c>
      <c r="Q170" s="111"/>
    </row>
    <row r="171" spans="2:17">
      <c r="B171" s="52" t="s">
        <v>922</v>
      </c>
      <c r="C171" s="134">
        <v>2.7733259238449435</v>
      </c>
      <c r="D171" s="124">
        <v>0</v>
      </c>
      <c r="E171" s="124">
        <v>0</v>
      </c>
      <c r="F171" s="134">
        <v>2.8998393400000002</v>
      </c>
      <c r="G171" s="134">
        <v>2.8153779999999999</v>
      </c>
      <c r="H171" s="129">
        <f t="shared" si="27"/>
        <v>-0.12651341615505673</v>
      </c>
      <c r="J171" s="313">
        <v>0.63230600248162827</v>
      </c>
      <c r="K171" s="129">
        <f t="shared" si="28"/>
        <v>-0.75881941863668501</v>
      </c>
      <c r="M171" s="137">
        <f t="shared" si="30"/>
        <v>-0.21483244460816855</v>
      </c>
      <c r="N171" s="134">
        <v>7.0182086801810035</v>
      </c>
      <c r="O171" s="140">
        <f t="shared" si="26"/>
        <v>1.3172137629020564E-3</v>
      </c>
      <c r="P171" s="95">
        <f t="shared" si="29"/>
        <v>6.0793339475360203E-3</v>
      </c>
      <c r="Q171" s="111"/>
    </row>
    <row r="172" spans="2:17">
      <c r="B172" s="52" t="s">
        <v>923</v>
      </c>
      <c r="C172" s="134">
        <v>9.9436490940521747</v>
      </c>
      <c r="D172" s="124">
        <v>0</v>
      </c>
      <c r="E172" s="124">
        <v>0</v>
      </c>
      <c r="F172" s="134">
        <v>7.4369852199999995</v>
      </c>
      <c r="G172" s="134">
        <v>7.2203739999999996</v>
      </c>
      <c r="H172" s="129">
        <f t="shared" si="27"/>
        <v>2.5066638740521752</v>
      </c>
      <c r="J172" s="313">
        <v>0.59495881760000002</v>
      </c>
      <c r="K172" s="129">
        <f t="shared" si="28"/>
        <v>1.9117050564521751</v>
      </c>
      <c r="M172" s="137">
        <f t="shared" si="30"/>
        <v>0.23801274604291267</v>
      </c>
      <c r="N172" s="134">
        <v>12.996095742106355</v>
      </c>
      <c r="O172" s="140">
        <f t="shared" si="26"/>
        <v>0</v>
      </c>
      <c r="P172" s="95">
        <f t="shared" si="29"/>
        <v>0</v>
      </c>
      <c r="Q172" s="111"/>
    </row>
    <row r="173" spans="2:17">
      <c r="B173" s="52" t="s">
        <v>924</v>
      </c>
      <c r="C173" s="134">
        <v>0.35133724003380273</v>
      </c>
      <c r="D173" s="124">
        <v>0</v>
      </c>
      <c r="E173" s="124">
        <v>0</v>
      </c>
      <c r="F173" s="134">
        <v>0.5529596200000001</v>
      </c>
      <c r="G173" s="134">
        <v>0.53685400000000005</v>
      </c>
      <c r="H173" s="129">
        <f t="shared" si="27"/>
        <v>-0.20162237996619736</v>
      </c>
      <c r="J173" s="313">
        <v>4.423676960000001E-2</v>
      </c>
      <c r="K173" s="129">
        <f t="shared" si="28"/>
        <v>-0.24585914956619737</v>
      </c>
      <c r="M173" s="137">
        <f t="shared" si="30"/>
        <v>-0.41168894160742148</v>
      </c>
      <c r="N173" s="134">
        <v>1.049149578693765</v>
      </c>
      <c r="O173" s="140">
        <f t="shared" si="26"/>
        <v>1.9690982804499338E-4</v>
      </c>
      <c r="P173" s="95">
        <f t="shared" si="29"/>
        <v>3.3373810529551367E-3</v>
      </c>
      <c r="Q173" s="111"/>
    </row>
    <row r="174" spans="2:17">
      <c r="B174" s="52" t="s">
        <v>925</v>
      </c>
      <c r="C174" s="134">
        <v>0.22593442042253514</v>
      </c>
      <c r="D174" s="124">
        <v>0</v>
      </c>
      <c r="E174" s="124">
        <v>0</v>
      </c>
      <c r="F174" s="134">
        <v>0.39734435000000001</v>
      </c>
      <c r="G174" s="134">
        <v>0.25664500000000001</v>
      </c>
      <c r="H174" s="129">
        <f t="shared" si="27"/>
        <v>-0.17140992957746487</v>
      </c>
      <c r="J174" s="313">
        <v>3.1787547999999999E-2</v>
      </c>
      <c r="K174" s="129">
        <f t="shared" si="28"/>
        <v>-0.20319747757746487</v>
      </c>
      <c r="M174" s="137">
        <f t="shared" si="30"/>
        <v>-0.47350821163488727</v>
      </c>
      <c r="N174" s="134">
        <v>0.41959769694157006</v>
      </c>
      <c r="O174" s="140">
        <f t="shared" si="26"/>
        <v>7.875226948640515E-5</v>
      </c>
      <c r="P174" s="95">
        <f t="shared" si="29"/>
        <v>1.7657048427353456E-3</v>
      </c>
      <c r="Q174" s="111"/>
    </row>
    <row r="175" spans="2:17">
      <c r="B175" s="52" t="s">
        <v>926</v>
      </c>
      <c r="C175" s="134">
        <v>1.0286432069052631</v>
      </c>
      <c r="D175" s="124">
        <v>0</v>
      </c>
      <c r="E175" s="124">
        <v>0</v>
      </c>
      <c r="F175" s="134">
        <v>0.62720506880000004</v>
      </c>
      <c r="G175" s="134">
        <v>0.47573199999999999</v>
      </c>
      <c r="H175" s="129">
        <f t="shared" si="27"/>
        <v>0.40143813810526308</v>
      </c>
      <c r="J175" s="313">
        <v>5.8864176072405551E-2</v>
      </c>
      <c r="K175" s="129">
        <f t="shared" si="28"/>
        <v>0.3425739620328575</v>
      </c>
      <c r="M175" s="137">
        <f t="shared" si="30"/>
        <v>0.49932855115312597</v>
      </c>
      <c r="N175" s="134">
        <v>0.98581929739544394</v>
      </c>
      <c r="O175" s="140">
        <f t="shared" si="26"/>
        <v>0</v>
      </c>
      <c r="P175" s="95">
        <f t="shared" si="29"/>
        <v>0</v>
      </c>
      <c r="Q175" s="111"/>
    </row>
    <row r="176" spans="2:17">
      <c r="B176" s="52" t="s">
        <v>927</v>
      </c>
      <c r="C176" s="134">
        <v>0.2</v>
      </c>
      <c r="D176" s="124">
        <v>0</v>
      </c>
      <c r="E176" s="124">
        <v>0</v>
      </c>
      <c r="F176" s="134">
        <v>0.17763804359999999</v>
      </c>
      <c r="G176" s="134">
        <v>0.13165199999999999</v>
      </c>
      <c r="H176" s="129">
        <f t="shared" si="27"/>
        <v>2.2361956400000021E-2</v>
      </c>
      <c r="J176" s="313">
        <v>1.4211043487999999E-2</v>
      </c>
      <c r="K176" s="129">
        <f t="shared" si="28"/>
        <v>8.1509129120000221E-3</v>
      </c>
      <c r="M176" s="137">
        <f t="shared" si="30"/>
        <v>4.2486065666089139E-2</v>
      </c>
      <c r="N176" s="134">
        <v>0.36284251842688747</v>
      </c>
      <c r="O176" s="140">
        <f t="shared" si="26"/>
        <v>0</v>
      </c>
      <c r="P176" s="95">
        <f t="shared" si="29"/>
        <v>0</v>
      </c>
      <c r="Q176" s="111"/>
    </row>
    <row r="177" spans="2:17">
      <c r="B177" s="52" t="s">
        <v>928</v>
      </c>
      <c r="C177" s="134">
        <v>1.9112908866666667E-2</v>
      </c>
      <c r="D177" s="124">
        <v>0</v>
      </c>
      <c r="E177" s="124">
        <v>0</v>
      </c>
      <c r="F177" s="134">
        <v>2.5330007200000001E-2</v>
      </c>
      <c r="G177" s="134">
        <v>1.6844000000000001E-2</v>
      </c>
      <c r="H177" s="129">
        <f t="shared" si="27"/>
        <v>-6.2170983333333339E-3</v>
      </c>
      <c r="J177" s="313">
        <v>2.0264005760000001E-3</v>
      </c>
      <c r="K177" s="129">
        <f t="shared" si="28"/>
        <v>-8.2434989093333345E-3</v>
      </c>
      <c r="M177" s="137">
        <f t="shared" si="30"/>
        <v>-0.30133703872353529</v>
      </c>
      <c r="N177" s="134">
        <v>3.7702709159975992E-2</v>
      </c>
      <c r="O177" s="140">
        <f t="shared" si="26"/>
        <v>7.0762397738981144E-6</v>
      </c>
      <c r="P177" s="95">
        <f t="shared" si="29"/>
        <v>6.4255095360725231E-5</v>
      </c>
      <c r="Q177" s="111"/>
    </row>
    <row r="178" spans="2:17">
      <c r="B178" s="52" t="s">
        <v>929</v>
      </c>
      <c r="C178" s="134">
        <v>7.0733365667368409</v>
      </c>
      <c r="D178" s="124">
        <v>0</v>
      </c>
      <c r="E178" s="124">
        <v>0</v>
      </c>
      <c r="F178" s="134">
        <v>7.6417702319999989</v>
      </c>
      <c r="G178" s="134">
        <v>6.1826619999999997</v>
      </c>
      <c r="H178" s="129">
        <f t="shared" si="27"/>
        <v>-0.56843366526315808</v>
      </c>
      <c r="J178" s="313">
        <v>0.61134161855999991</v>
      </c>
      <c r="K178" s="129">
        <f t="shared" si="28"/>
        <v>-1.1797752838231581</v>
      </c>
      <c r="M178" s="137">
        <f t="shared" si="30"/>
        <v>-0.14294914514494395</v>
      </c>
      <c r="N178" s="134">
        <v>13.4020097784268</v>
      </c>
      <c r="O178" s="140">
        <f t="shared" si="26"/>
        <v>2.5153586242802391E-3</v>
      </c>
      <c r="P178" s="95">
        <f t="shared" si="29"/>
        <v>5.1399990408468035E-3</v>
      </c>
      <c r="Q178" s="111"/>
    </row>
    <row r="179" spans="2:17">
      <c r="B179" s="52" t="s">
        <v>930</v>
      </c>
      <c r="C179" s="134">
        <v>0</v>
      </c>
      <c r="D179" s="124">
        <v>0</v>
      </c>
      <c r="E179" s="124">
        <v>0</v>
      </c>
      <c r="F179" s="134">
        <v>6.1783520000000007E-3</v>
      </c>
      <c r="G179" s="134">
        <v>3.7490000000000002E-3</v>
      </c>
      <c r="H179" s="129">
        <f t="shared" si="27"/>
        <v>-6.1783520000000007E-3</v>
      </c>
      <c r="J179" s="313">
        <v>4.9426816000000008E-4</v>
      </c>
      <c r="K179" s="129">
        <f t="shared" si="28"/>
        <v>-6.6726201600000009E-3</v>
      </c>
      <c r="M179" s="137">
        <f t="shared" si="30"/>
        <v>-1</v>
      </c>
      <c r="N179" s="134">
        <v>1.1576210091538624E-2</v>
      </c>
      <c r="O179" s="140">
        <f t="shared" si="26"/>
        <v>2.1726830804961313E-6</v>
      </c>
      <c r="P179" s="95">
        <f t="shared" si="29"/>
        <v>2.1726830804961314E-4</v>
      </c>
      <c r="Q179" s="111"/>
    </row>
    <row r="180" spans="2:17">
      <c r="B180" s="52" t="s">
        <v>931</v>
      </c>
      <c r="C180" s="134">
        <v>0.10283998064096388</v>
      </c>
      <c r="D180" s="124">
        <v>0</v>
      </c>
      <c r="E180" s="124">
        <v>0</v>
      </c>
      <c r="F180" s="134">
        <v>0.24490380040000001</v>
      </c>
      <c r="G180" s="134">
        <v>0.19489400000000001</v>
      </c>
      <c r="H180" s="129">
        <f t="shared" si="27"/>
        <v>-0.14206381975903615</v>
      </c>
      <c r="J180" s="313">
        <v>2.106022832744011E-2</v>
      </c>
      <c r="K180" s="129">
        <f t="shared" si="28"/>
        <v>-0.16312404808647626</v>
      </c>
      <c r="M180" s="137">
        <f t="shared" si="30"/>
        <v>-0.6133312420742647</v>
      </c>
      <c r="N180" s="134">
        <v>0.36984562318833586</v>
      </c>
      <c r="O180" s="140">
        <f t="shared" si="26"/>
        <v>6.9414542543952916E-5</v>
      </c>
      <c r="P180" s="95">
        <f t="shared" si="29"/>
        <v>2.6112030292364447E-3</v>
      </c>
      <c r="Q180" s="111"/>
    </row>
    <row r="181" spans="2:17">
      <c r="B181" s="52" t="s">
        <v>932</v>
      </c>
      <c r="C181" s="134">
        <v>13.871</v>
      </c>
      <c r="D181" s="124">
        <v>0</v>
      </c>
      <c r="E181" s="124">
        <v>0</v>
      </c>
      <c r="F181" s="134">
        <v>9.2218670700000001</v>
      </c>
      <c r="G181" s="134">
        <v>8.9532690000000006</v>
      </c>
      <c r="H181" s="129">
        <f t="shared" si="27"/>
        <v>4.6491329300000004</v>
      </c>
      <c r="J181" s="313">
        <v>2.5703830166806658</v>
      </c>
      <c r="K181" s="129">
        <f t="shared" si="28"/>
        <v>2.0787499133193346</v>
      </c>
      <c r="M181" s="137">
        <f t="shared" si="30"/>
        <v>0.17628102338732457</v>
      </c>
      <c r="N181" s="134">
        <v>20.424425242661687</v>
      </c>
      <c r="O181" s="140">
        <f t="shared" si="26"/>
        <v>0</v>
      </c>
      <c r="P181" s="95">
        <f t="shared" si="29"/>
        <v>0</v>
      </c>
      <c r="Q181" s="111"/>
    </row>
    <row r="182" spans="2:17">
      <c r="B182" s="52" t="s">
        <v>933</v>
      </c>
      <c r="C182" s="134">
        <v>211.33258107897979</v>
      </c>
      <c r="D182" s="124">
        <v>0</v>
      </c>
      <c r="E182" s="124">
        <v>0</v>
      </c>
      <c r="F182" s="134">
        <v>191.97549425</v>
      </c>
      <c r="G182" s="134">
        <v>186.38397499999999</v>
      </c>
      <c r="H182" s="129">
        <f t="shared" si="27"/>
        <v>19.357086828979789</v>
      </c>
      <c r="J182" s="313">
        <v>15.830609803756799</v>
      </c>
      <c r="K182" s="129">
        <f t="shared" si="28"/>
        <v>3.5264770252229898</v>
      </c>
      <c r="M182" s="137">
        <f t="shared" si="30"/>
        <v>1.6970035799866279E-2</v>
      </c>
      <c r="N182" s="134">
        <v>719.36203740892734</v>
      </c>
      <c r="O182" s="140">
        <f t="shared" si="26"/>
        <v>0</v>
      </c>
      <c r="P182" s="95">
        <f t="shared" si="29"/>
        <v>0</v>
      </c>
      <c r="Q182" s="111"/>
    </row>
    <row r="183" spans="2:17">
      <c r="B183" s="52" t="s">
        <v>934</v>
      </c>
      <c r="C183" s="134">
        <v>608.74347299999999</v>
      </c>
      <c r="D183" s="124">
        <v>0</v>
      </c>
      <c r="E183" s="124">
        <v>0</v>
      </c>
      <c r="F183" s="134">
        <v>409.44175913000004</v>
      </c>
      <c r="G183" s="134">
        <v>397.51627100000002</v>
      </c>
      <c r="H183" s="129">
        <f t="shared" si="27"/>
        <v>199.30171386999996</v>
      </c>
      <c r="J183" s="313">
        <v>32.7553407304</v>
      </c>
      <c r="K183" s="129">
        <f t="shared" si="28"/>
        <v>166.54637313959995</v>
      </c>
      <c r="M183" s="137">
        <f t="shared" si="30"/>
        <v>0.37663379789731322</v>
      </c>
      <c r="N183" s="134">
        <v>1281.9257763023686</v>
      </c>
      <c r="O183" s="140">
        <f t="shared" si="26"/>
        <v>0</v>
      </c>
      <c r="P183" s="95">
        <f t="shared" si="29"/>
        <v>0</v>
      </c>
      <c r="Q183" s="111"/>
    </row>
    <row r="184" spans="2:17">
      <c r="B184" s="52" t="s">
        <v>935</v>
      </c>
      <c r="C184" s="134">
        <v>9.2302943885244915</v>
      </c>
      <c r="D184" s="124">
        <v>0</v>
      </c>
      <c r="E184" s="124">
        <v>0</v>
      </c>
      <c r="F184" s="134">
        <v>9.0513639599999998</v>
      </c>
      <c r="G184" s="134">
        <v>8.7877320000000001</v>
      </c>
      <c r="H184" s="129">
        <f t="shared" si="27"/>
        <v>0.1789304285244917</v>
      </c>
      <c r="J184" s="313">
        <v>0.83113228538076356</v>
      </c>
      <c r="K184" s="129">
        <f t="shared" si="28"/>
        <v>-0.65220185685627186</v>
      </c>
      <c r="M184" s="137">
        <f t="shared" si="30"/>
        <v>-6.5995659463176773E-2</v>
      </c>
      <c r="N184" s="134">
        <v>35.207590984427569</v>
      </c>
      <c r="O184" s="140">
        <f t="shared" si="26"/>
        <v>6.6079430687601458E-3</v>
      </c>
      <c r="P184" s="95">
        <f t="shared" si="29"/>
        <v>2.8780414105346081E-3</v>
      </c>
      <c r="Q184" s="111"/>
    </row>
    <row r="185" spans="2:17">
      <c r="B185" s="52" t="s">
        <v>936</v>
      </c>
      <c r="C185" s="134">
        <v>18.256950973581631</v>
      </c>
      <c r="D185" s="124">
        <v>0</v>
      </c>
      <c r="E185" s="124">
        <v>0</v>
      </c>
      <c r="F185" s="134">
        <v>12.015047850000002</v>
      </c>
      <c r="G185" s="134">
        <v>11.665095000000001</v>
      </c>
      <c r="H185" s="129">
        <f t="shared" si="27"/>
        <v>6.2419031235816291</v>
      </c>
      <c r="J185" s="313">
        <v>1.0405381453887721</v>
      </c>
      <c r="K185" s="129">
        <f t="shared" si="28"/>
        <v>5.2013649781928573</v>
      </c>
      <c r="M185" s="137">
        <f t="shared" si="30"/>
        <v>0.3984014949639163</v>
      </c>
      <c r="N185" s="134">
        <v>48.083270211448458</v>
      </c>
      <c r="O185" s="140">
        <f t="shared" si="26"/>
        <v>0</v>
      </c>
      <c r="P185" s="95">
        <f t="shared" si="29"/>
        <v>0</v>
      </c>
      <c r="Q185" s="111"/>
    </row>
    <row r="186" spans="2:17">
      <c r="B186" s="52" t="s">
        <v>937</v>
      </c>
      <c r="C186" s="134">
        <v>22.795000000000002</v>
      </c>
      <c r="D186" s="124">
        <v>0</v>
      </c>
      <c r="E186" s="124">
        <v>0</v>
      </c>
      <c r="F186" s="134">
        <v>16.320067779999999</v>
      </c>
      <c r="G186" s="134">
        <v>15.844726</v>
      </c>
      <c r="H186" s="129">
        <f t="shared" si="27"/>
        <v>6.474932220000003</v>
      </c>
      <c r="J186" s="313">
        <v>1.6194051766966899</v>
      </c>
      <c r="K186" s="129">
        <f t="shared" si="28"/>
        <v>4.8555270433033133</v>
      </c>
      <c r="M186" s="137">
        <f t="shared" si="30"/>
        <v>0.27066163287092426</v>
      </c>
      <c r="N186" s="134">
        <v>50.776462694518237</v>
      </c>
      <c r="O186" s="140">
        <f t="shared" si="26"/>
        <v>0</v>
      </c>
      <c r="P186" s="95">
        <f t="shared" si="29"/>
        <v>0</v>
      </c>
      <c r="Q186" s="111"/>
    </row>
    <row r="187" spans="2:17">
      <c r="B187" s="52" t="s">
        <v>938</v>
      </c>
      <c r="C187" s="134">
        <v>1.955534693877551E-3</v>
      </c>
      <c r="D187" s="124">
        <v>0</v>
      </c>
      <c r="E187" s="124">
        <v>0</v>
      </c>
      <c r="F187" s="134">
        <v>2.678E-4</v>
      </c>
      <c r="G187" s="134">
        <v>2.5999999999999998E-4</v>
      </c>
      <c r="H187" s="129">
        <f t="shared" si="27"/>
        <v>1.6877346938775511E-3</v>
      </c>
      <c r="J187" s="313">
        <v>2.1424E-5</v>
      </c>
      <c r="K187" s="129">
        <f t="shared" si="28"/>
        <v>1.6663106938775512E-3</v>
      </c>
      <c r="M187" s="137">
        <f t="shared" si="30"/>
        <v>5.7613154298313809</v>
      </c>
      <c r="N187" s="134">
        <v>1.5451392911542934E-3</v>
      </c>
      <c r="O187" s="140">
        <f t="shared" si="26"/>
        <v>0</v>
      </c>
      <c r="P187" s="95">
        <f t="shared" si="29"/>
        <v>0</v>
      </c>
      <c r="Q187" s="111"/>
    </row>
    <row r="188" spans="2:17">
      <c r="B188" s="52" t="s">
        <v>939</v>
      </c>
      <c r="C188" s="134">
        <v>1.4999999999999999E-2</v>
      </c>
      <c r="D188" s="124">
        <v>0</v>
      </c>
      <c r="E188" s="124">
        <v>0</v>
      </c>
      <c r="F188" s="134">
        <v>1.29009972E-2</v>
      </c>
      <c r="G188" s="134">
        <v>6.7340000000000004E-3</v>
      </c>
      <c r="H188" s="129">
        <f>+C188+D188-E188-F188</f>
        <v>2.0990027999999994E-3</v>
      </c>
      <c r="J188" s="313">
        <v>1.0320797759999999E-3</v>
      </c>
      <c r="K188" s="129">
        <f>+H188-J188</f>
        <v>1.0669230239999995E-3</v>
      </c>
      <c r="M188" s="137">
        <f>+IF(ISERROR(K188/(F188+J188)),0,K188/(F188+J188))</f>
        <v>7.6574831664089377E-2</v>
      </c>
      <c r="N188" s="134">
        <v>3.553820369654874E-2</v>
      </c>
      <c r="O188" s="140">
        <f t="shared" si="26"/>
        <v>0</v>
      </c>
      <c r="P188" s="95">
        <f>(M188^2*O188)*100</f>
        <v>0</v>
      </c>
      <c r="Q188" s="111"/>
    </row>
    <row r="189" spans="2:17">
      <c r="B189" s="52" t="s">
        <v>940</v>
      </c>
      <c r="C189" s="134">
        <v>5.9125155333333334E-3</v>
      </c>
      <c r="D189" s="124">
        <v>0</v>
      </c>
      <c r="E189" s="124">
        <v>0</v>
      </c>
      <c r="F189" s="134">
        <v>6.1408600000000006E-3</v>
      </c>
      <c r="G189" s="134">
        <v>5.9620000000000003E-3</v>
      </c>
      <c r="H189" s="129">
        <f t="shared" ref="H189:H212" si="31">+C189+D189-E189-F189</f>
        <v>-2.2834446666666723E-4</v>
      </c>
      <c r="J189" s="313">
        <v>4.9126880000000006E-4</v>
      </c>
      <c r="K189" s="129">
        <f t="shared" ref="K189:K212" si="32">+H189-J189</f>
        <v>-7.1961326666666729E-4</v>
      </c>
      <c r="M189" s="137">
        <f>+IF(ISERROR(K189/(F189+J189)),0,K189/(F189+J189))</f>
        <v>-0.10850411509901123</v>
      </c>
      <c r="N189" s="134">
        <v>2.3152420183077248E-2</v>
      </c>
      <c r="O189" s="140">
        <f t="shared" si="26"/>
        <v>4.3453661609922627E-6</v>
      </c>
      <c r="P189" s="95">
        <f t="shared" ref="P189:P212" si="33">(M189^2*O189)*100</f>
        <v>5.115861717212814E-6</v>
      </c>
      <c r="Q189" s="111"/>
    </row>
    <row r="190" spans="2:17">
      <c r="B190" s="52" t="s">
        <v>941</v>
      </c>
      <c r="C190" s="134">
        <v>16.629295988979592</v>
      </c>
      <c r="D190" s="124">
        <v>0</v>
      </c>
      <c r="E190" s="124">
        <v>0</v>
      </c>
      <c r="F190" s="134">
        <v>17.510786920000001</v>
      </c>
      <c r="G190" s="134">
        <v>17.000764</v>
      </c>
      <c r="H190" s="129">
        <f t="shared" si="31"/>
        <v>-0.88149093102040865</v>
      </c>
      <c r="J190" s="313">
        <v>1.5386143566804127</v>
      </c>
      <c r="K190" s="129">
        <f t="shared" si="32"/>
        <v>-2.4201052877008213</v>
      </c>
      <c r="M190" s="137">
        <f t="shared" ref="M190:M212" si="34">+IF(ISERROR(K190/(F190+J190)),0,K190/(F190+J190))</f>
        <v>-0.12704364050871386</v>
      </c>
      <c r="N190" s="134">
        <v>37.904415184787531</v>
      </c>
      <c r="O190" s="140">
        <f t="shared" si="26"/>
        <v>7.1140970055721051E-3</v>
      </c>
      <c r="P190" s="95">
        <f t="shared" si="33"/>
        <v>1.1482214170596772E-2</v>
      </c>
      <c r="Q190" s="111"/>
    </row>
    <row r="191" spans="2:17">
      <c r="B191" s="52" t="s">
        <v>942</v>
      </c>
      <c r="C191" s="134">
        <v>92.640207193469379</v>
      </c>
      <c r="D191" s="124">
        <v>0</v>
      </c>
      <c r="E191" s="124">
        <v>0</v>
      </c>
      <c r="F191" s="134">
        <v>81.946759830000005</v>
      </c>
      <c r="G191" s="134">
        <v>79.559961000000001</v>
      </c>
      <c r="H191" s="129">
        <f t="shared" si="31"/>
        <v>10.693447363469375</v>
      </c>
      <c r="J191" s="313">
        <v>7.2003880655912713</v>
      </c>
      <c r="K191" s="129">
        <f t="shared" si="32"/>
        <v>3.4930592978781032</v>
      </c>
      <c r="M191" s="137">
        <f t="shared" si="34"/>
        <v>3.9183074056044487E-2</v>
      </c>
      <c r="N191" s="134">
        <v>208.03010662088968</v>
      </c>
      <c r="O191" s="140">
        <f t="shared" si="26"/>
        <v>0</v>
      </c>
      <c r="P191" s="95">
        <f t="shared" si="33"/>
        <v>0</v>
      </c>
      <c r="Q191" s="111"/>
    </row>
    <row r="192" spans="2:17">
      <c r="B192" s="52" t="s">
        <v>943</v>
      </c>
      <c r="C192" s="134">
        <v>4.5286937704081627</v>
      </c>
      <c r="D192" s="124">
        <v>0</v>
      </c>
      <c r="E192" s="124">
        <v>0</v>
      </c>
      <c r="F192" s="134">
        <v>5.0850842500000004</v>
      </c>
      <c r="G192" s="134">
        <v>4.9369750000000003</v>
      </c>
      <c r="H192" s="129">
        <f t="shared" si="31"/>
        <v>-0.55639047959183774</v>
      </c>
      <c r="J192" s="313">
        <v>0.44680936771854962</v>
      </c>
      <c r="K192" s="129">
        <f t="shared" si="32"/>
        <v>-1.0031998473103874</v>
      </c>
      <c r="M192" s="137">
        <f t="shared" si="34"/>
        <v>-0.18134836217695099</v>
      </c>
      <c r="N192" s="134">
        <v>8.5716575154843113</v>
      </c>
      <c r="O192" s="140">
        <f t="shared" si="26"/>
        <v>1.6087730879480757E-3</v>
      </c>
      <c r="P192" s="95">
        <f t="shared" si="33"/>
        <v>5.2908088090505585E-3</v>
      </c>
      <c r="Q192" s="111"/>
    </row>
    <row r="193" spans="2:17">
      <c r="B193" s="52" t="s">
        <v>944</v>
      </c>
      <c r="C193" s="134">
        <v>56.165724726759187</v>
      </c>
      <c r="D193" s="124">
        <v>0</v>
      </c>
      <c r="E193" s="124">
        <v>0</v>
      </c>
      <c r="F193" s="134">
        <v>48.738781150000001</v>
      </c>
      <c r="G193" s="134">
        <v>47.319204999999997</v>
      </c>
      <c r="H193" s="129">
        <f t="shared" si="31"/>
        <v>7.4269435767591858</v>
      </c>
      <c r="J193" s="313">
        <v>4.2825139011225355</v>
      </c>
      <c r="K193" s="129">
        <f t="shared" si="32"/>
        <v>3.1444296756366503</v>
      </c>
      <c r="M193" s="137">
        <f t="shared" si="34"/>
        <v>5.9305033432412897E-2</v>
      </c>
      <c r="N193" s="134">
        <v>106.05277255707014</v>
      </c>
      <c r="O193" s="140">
        <f t="shared" si="26"/>
        <v>0</v>
      </c>
      <c r="P193" s="95">
        <f t="shared" si="33"/>
        <v>0</v>
      </c>
      <c r="Q193" s="111"/>
    </row>
    <row r="194" spans="2:17">
      <c r="B194" s="52" t="s">
        <v>945</v>
      </c>
      <c r="C194" s="134">
        <v>48.815757394909177</v>
      </c>
      <c r="D194" s="124">
        <v>0</v>
      </c>
      <c r="E194" s="124">
        <v>0</v>
      </c>
      <c r="F194" s="134">
        <v>59.969156850000005</v>
      </c>
      <c r="G194" s="134">
        <v>50.225394999999999</v>
      </c>
      <c r="H194" s="129">
        <f t="shared" si="31"/>
        <v>-11.153399455090828</v>
      </c>
      <c r="J194" s="313">
        <v>4.7975325480000004</v>
      </c>
      <c r="K194" s="129">
        <f t="shared" si="32"/>
        <v>-15.950932003090827</v>
      </c>
      <c r="M194" s="137">
        <f t="shared" si="34"/>
        <v>-0.24628296044391285</v>
      </c>
      <c r="N194" s="134">
        <v>140.73347778486155</v>
      </c>
      <c r="O194" s="140">
        <f t="shared" si="26"/>
        <v>2.6413588179955556E-2</v>
      </c>
      <c r="P194" s="95">
        <f t="shared" si="33"/>
        <v>0.16021240254580002</v>
      </c>
      <c r="Q194" s="111"/>
    </row>
    <row r="195" spans="2:17">
      <c r="B195" s="52" t="s">
        <v>946</v>
      </c>
      <c r="C195" s="134">
        <v>16.782399999999999</v>
      </c>
      <c r="D195" s="124">
        <v>0</v>
      </c>
      <c r="E195" s="124">
        <v>0</v>
      </c>
      <c r="F195" s="134">
        <v>15.641678879999999</v>
      </c>
      <c r="G195" s="134">
        <v>15.186095999999999</v>
      </c>
      <c r="H195" s="129">
        <f t="shared" si="31"/>
        <v>1.1407211200000003</v>
      </c>
      <c r="J195" s="313">
        <v>1.2513343103999999</v>
      </c>
      <c r="K195" s="129">
        <f t="shared" si="32"/>
        <v>-0.11061319039999962</v>
      </c>
      <c r="M195" s="137">
        <f t="shared" si="34"/>
        <v>-6.5478662186127428E-3</v>
      </c>
      <c r="N195" s="134">
        <v>31.733128464629448</v>
      </c>
      <c r="O195" s="140">
        <f t="shared" si="26"/>
        <v>5.9558379436034214E-3</v>
      </c>
      <c r="P195" s="95">
        <f t="shared" si="33"/>
        <v>2.5535388371695344E-5</v>
      </c>
      <c r="Q195" s="111"/>
    </row>
    <row r="196" spans="2:17">
      <c r="B196" s="52" t="s">
        <v>947</v>
      </c>
      <c r="C196" s="134">
        <v>11.656163480879593</v>
      </c>
      <c r="D196" s="124">
        <v>0</v>
      </c>
      <c r="E196" s="124">
        <v>0</v>
      </c>
      <c r="F196" s="134">
        <v>14.05234665</v>
      </c>
      <c r="G196" s="134">
        <v>13.643055</v>
      </c>
      <c r="H196" s="129">
        <f t="shared" si="31"/>
        <v>-2.3961831691204072</v>
      </c>
      <c r="J196" s="313">
        <v>1.124187732</v>
      </c>
      <c r="K196" s="129">
        <f t="shared" si="32"/>
        <v>-3.5203709011204074</v>
      </c>
      <c r="M196" s="137">
        <f t="shared" si="34"/>
        <v>-0.23196144867537832</v>
      </c>
      <c r="N196" s="134">
        <v>30.894845503278866</v>
      </c>
      <c r="O196" s="140">
        <f t="shared" si="26"/>
        <v>5.7985046546951751E-3</v>
      </c>
      <c r="P196" s="95">
        <f t="shared" si="33"/>
        <v>3.1199500057571532E-2</v>
      </c>
      <c r="Q196" s="111"/>
    </row>
    <row r="197" spans="2:17">
      <c r="B197" s="52" t="s">
        <v>948</v>
      </c>
      <c r="C197" s="134">
        <v>8.8702039999999993</v>
      </c>
      <c r="D197" s="124">
        <v>0</v>
      </c>
      <c r="E197" s="124">
        <v>0</v>
      </c>
      <c r="F197" s="134">
        <v>5.4466657500000002</v>
      </c>
      <c r="G197" s="134">
        <v>5.2880250000000002</v>
      </c>
      <c r="H197" s="129">
        <f t="shared" si="31"/>
        <v>3.4235382499999991</v>
      </c>
      <c r="J197" s="313">
        <v>0.43573326000000001</v>
      </c>
      <c r="K197" s="129">
        <f t="shared" si="32"/>
        <v>2.987804989999999</v>
      </c>
      <c r="M197" s="137">
        <f t="shared" si="34"/>
        <v>0.50792287040045569</v>
      </c>
      <c r="N197" s="134">
        <v>12.885233975838533</v>
      </c>
      <c r="O197" s="140">
        <f t="shared" si="26"/>
        <v>0</v>
      </c>
      <c r="P197" s="95">
        <f t="shared" si="33"/>
        <v>0</v>
      </c>
      <c r="Q197" s="111"/>
    </row>
    <row r="198" spans="2:17">
      <c r="B198" s="52" t="s">
        <v>949</v>
      </c>
      <c r="C198" s="134">
        <v>3.4250970930695654</v>
      </c>
      <c r="D198" s="124">
        <v>0</v>
      </c>
      <c r="E198" s="124">
        <v>0</v>
      </c>
      <c r="F198" s="134">
        <v>3.1012579000000002</v>
      </c>
      <c r="G198" s="134">
        <v>3.0109300000000001</v>
      </c>
      <c r="H198" s="129">
        <f t="shared" si="31"/>
        <v>0.32383919306956521</v>
      </c>
      <c r="J198" s="313">
        <v>0.24810063200000002</v>
      </c>
      <c r="K198" s="129">
        <f t="shared" si="32"/>
        <v>7.5738561069565197E-2</v>
      </c>
      <c r="M198" s="137">
        <f t="shared" si="34"/>
        <v>2.2612855669512179E-2</v>
      </c>
      <c r="N198" s="134">
        <v>4.8974595785729056</v>
      </c>
      <c r="O198" s="140">
        <f t="shared" si="26"/>
        <v>0</v>
      </c>
      <c r="P198" s="95">
        <f t="shared" si="33"/>
        <v>0</v>
      </c>
      <c r="Q198" s="111"/>
    </row>
    <row r="199" spans="2:17">
      <c r="B199" s="52" t="s">
        <v>950</v>
      </c>
      <c r="C199" s="134">
        <v>6.0791369999999993</v>
      </c>
      <c r="D199" s="124">
        <v>0</v>
      </c>
      <c r="E199" s="124">
        <v>0</v>
      </c>
      <c r="F199" s="134">
        <v>5.9093623499999994</v>
      </c>
      <c r="G199" s="134">
        <v>5.7372449999999997</v>
      </c>
      <c r="H199" s="129">
        <f t="shared" si="31"/>
        <v>0.16977464999999992</v>
      </c>
      <c r="J199" s="313">
        <v>0.47274898799999998</v>
      </c>
      <c r="K199" s="129">
        <f t="shared" si="32"/>
        <v>-0.30297433800000007</v>
      </c>
      <c r="M199" s="137">
        <f t="shared" si="34"/>
        <v>-4.7472430666642827E-2</v>
      </c>
      <c r="N199" s="134">
        <v>12.293431510422792</v>
      </c>
      <c r="O199" s="140">
        <f t="shared" si="26"/>
        <v>2.3072949119553807E-3</v>
      </c>
      <c r="P199" s="95">
        <f t="shared" si="33"/>
        <v>5.1997928934554888E-4</v>
      </c>
      <c r="Q199" s="111"/>
    </row>
    <row r="200" spans="2:17">
      <c r="B200" s="52" t="s">
        <v>951</v>
      </c>
      <c r="C200" s="134">
        <v>119.73587173455257</v>
      </c>
      <c r="D200" s="124">
        <v>0</v>
      </c>
      <c r="E200" s="124">
        <v>0</v>
      </c>
      <c r="F200" s="134">
        <v>111.98717950999999</v>
      </c>
      <c r="G200" s="134">
        <v>108.72541699999999</v>
      </c>
      <c r="H200" s="129">
        <f t="shared" si="31"/>
        <v>7.7486922245525847</v>
      </c>
      <c r="J200" s="313">
        <v>8.9589743607999992</v>
      </c>
      <c r="K200" s="129">
        <f t="shared" si="32"/>
        <v>-1.2102821362474145</v>
      </c>
      <c r="M200" s="137">
        <f t="shared" si="34"/>
        <v>-1.0006784817153353E-2</v>
      </c>
      <c r="N200" s="134">
        <v>160.64811551596375</v>
      </c>
      <c r="O200" s="140">
        <f t="shared" si="26"/>
        <v>3.0151270557040397E-2</v>
      </c>
      <c r="P200" s="95">
        <f t="shared" si="33"/>
        <v>3.0192198608333198E-4</v>
      </c>
      <c r="Q200" s="111"/>
    </row>
    <row r="201" spans="2:17">
      <c r="B201" s="52" t="s">
        <v>952</v>
      </c>
      <c r="C201" s="134">
        <v>57.772286797230606</v>
      </c>
      <c r="D201" s="124">
        <v>0</v>
      </c>
      <c r="E201" s="124">
        <v>0</v>
      </c>
      <c r="F201" s="134">
        <v>67.15624308000001</v>
      </c>
      <c r="G201" s="134">
        <v>65.200236000000004</v>
      </c>
      <c r="H201" s="129">
        <f t="shared" si="31"/>
        <v>-9.3839562827694039</v>
      </c>
      <c r="J201" s="313">
        <v>5.3724994464000009</v>
      </c>
      <c r="K201" s="129">
        <f t="shared" si="32"/>
        <v>-14.756455729169405</v>
      </c>
      <c r="M201" s="137">
        <f t="shared" si="34"/>
        <v>-0.20345666028606724</v>
      </c>
      <c r="N201" s="134">
        <v>169.55257195998112</v>
      </c>
      <c r="O201" s="140">
        <f t="shared" si="26"/>
        <v>3.1822505071959252E-2</v>
      </c>
      <c r="P201" s="95">
        <f t="shared" si="33"/>
        <v>0.13172802698849939</v>
      </c>
      <c r="Q201" s="111"/>
    </row>
    <row r="202" spans="2:17">
      <c r="B202" s="52" t="s">
        <v>953</v>
      </c>
      <c r="C202" s="134">
        <v>139.37107237798079</v>
      </c>
      <c r="D202" s="124">
        <v>0</v>
      </c>
      <c r="E202" s="124">
        <v>0</v>
      </c>
      <c r="F202" s="134">
        <v>129.23760509000002</v>
      </c>
      <c r="G202" s="134">
        <v>125.473403</v>
      </c>
      <c r="H202" s="129">
        <f t="shared" si="31"/>
        <v>10.133467287980778</v>
      </c>
      <c r="J202" s="313">
        <v>10.678914801060282</v>
      </c>
      <c r="K202" s="129">
        <f t="shared" si="32"/>
        <v>-0.54544751307950357</v>
      </c>
      <c r="M202" s="137">
        <f t="shared" si="34"/>
        <v>-3.8983782151256461E-3</v>
      </c>
      <c r="N202" s="134">
        <v>408.58638716870752</v>
      </c>
      <c r="O202" s="140">
        <f t="shared" si="26"/>
        <v>7.668560982418228E-2</v>
      </c>
      <c r="P202" s="95">
        <f t="shared" si="33"/>
        <v>1.1654182601389145E-4</v>
      </c>
      <c r="Q202" s="111"/>
    </row>
    <row r="203" spans="2:17">
      <c r="B203" s="52" t="s">
        <v>954</v>
      </c>
      <c r="C203" s="134">
        <v>13.993</v>
      </c>
      <c r="D203" s="124">
        <v>0</v>
      </c>
      <c r="E203" s="124">
        <v>0</v>
      </c>
      <c r="F203" s="134">
        <v>11.535058579999999</v>
      </c>
      <c r="G203" s="134">
        <v>11.199085999999999</v>
      </c>
      <c r="H203" s="129">
        <f t="shared" si="31"/>
        <v>2.4579414200000009</v>
      </c>
      <c r="J203" s="313">
        <v>0.95314291622222891</v>
      </c>
      <c r="K203" s="129">
        <f t="shared" si="32"/>
        <v>1.504798503777772</v>
      </c>
      <c r="M203" s="137">
        <f t="shared" si="34"/>
        <v>0.1204976156280778</v>
      </c>
      <c r="N203" s="134">
        <v>18.054902958761861</v>
      </c>
      <c r="O203" s="140">
        <f t="shared" si="26"/>
        <v>0</v>
      </c>
      <c r="P203" s="95">
        <f t="shared" si="33"/>
        <v>0</v>
      </c>
      <c r="Q203" s="111"/>
    </row>
    <row r="204" spans="2:17">
      <c r="B204" s="52"/>
      <c r="C204" s="124"/>
      <c r="D204" s="124"/>
      <c r="E204" s="124"/>
      <c r="F204" s="124"/>
      <c r="G204" s="124"/>
      <c r="H204" s="129">
        <f t="shared" si="31"/>
        <v>0</v>
      </c>
      <c r="J204" s="131"/>
      <c r="K204" s="129">
        <f t="shared" si="32"/>
        <v>0</v>
      </c>
      <c r="M204" s="137">
        <f t="shared" si="34"/>
        <v>0</v>
      </c>
      <c r="N204" s="134"/>
      <c r="O204" s="140">
        <f t="shared" si="26"/>
        <v>0</v>
      </c>
      <c r="P204" s="95">
        <f t="shared" si="33"/>
        <v>0</v>
      </c>
      <c r="Q204" s="111"/>
    </row>
    <row r="205" spans="2:17">
      <c r="B205" s="52"/>
      <c r="C205" s="124"/>
      <c r="D205" s="124"/>
      <c r="E205" s="124"/>
      <c r="F205" s="124"/>
      <c r="G205" s="124"/>
      <c r="H205" s="129">
        <f t="shared" si="31"/>
        <v>0</v>
      </c>
      <c r="J205" s="131"/>
      <c r="K205" s="129">
        <f t="shared" si="32"/>
        <v>0</v>
      </c>
      <c r="M205" s="137">
        <f t="shared" si="34"/>
        <v>0</v>
      </c>
      <c r="N205" s="134"/>
      <c r="O205" s="140">
        <f t="shared" si="26"/>
        <v>0</v>
      </c>
      <c r="P205" s="95">
        <f t="shared" si="33"/>
        <v>0</v>
      </c>
      <c r="Q205" s="111"/>
    </row>
    <row r="206" spans="2:17">
      <c r="B206" s="52"/>
      <c r="C206" s="124"/>
      <c r="D206" s="124"/>
      <c r="E206" s="124"/>
      <c r="F206" s="124"/>
      <c r="G206" s="124"/>
      <c r="H206" s="129">
        <f t="shared" si="31"/>
        <v>0</v>
      </c>
      <c r="J206" s="131"/>
      <c r="K206" s="129">
        <f t="shared" si="32"/>
        <v>0</v>
      </c>
      <c r="M206" s="137">
        <f t="shared" si="34"/>
        <v>0</v>
      </c>
      <c r="N206" s="134"/>
      <c r="O206" s="140">
        <f t="shared" ref="O206:O262" si="35">IF(K206&lt;0,N206/$N$263,0)</f>
        <v>0</v>
      </c>
      <c r="P206" s="95">
        <f t="shared" si="33"/>
        <v>0</v>
      </c>
      <c r="Q206" s="111"/>
    </row>
    <row r="207" spans="2:17">
      <c r="B207" s="52"/>
      <c r="C207" s="124"/>
      <c r="D207" s="124"/>
      <c r="E207" s="124"/>
      <c r="F207" s="124"/>
      <c r="G207" s="124"/>
      <c r="H207" s="129">
        <f t="shared" si="31"/>
        <v>0</v>
      </c>
      <c r="J207" s="131"/>
      <c r="K207" s="129">
        <f t="shared" si="32"/>
        <v>0</v>
      </c>
      <c r="M207" s="137">
        <f t="shared" si="34"/>
        <v>0</v>
      </c>
      <c r="N207" s="134"/>
      <c r="O207" s="140">
        <f t="shared" si="35"/>
        <v>0</v>
      </c>
      <c r="P207" s="95">
        <f t="shared" si="33"/>
        <v>0</v>
      </c>
      <c r="Q207" s="111"/>
    </row>
    <row r="208" spans="2:17">
      <c r="B208" s="52"/>
      <c r="C208" s="124"/>
      <c r="D208" s="124"/>
      <c r="E208" s="124"/>
      <c r="F208" s="124"/>
      <c r="G208" s="124"/>
      <c r="H208" s="129">
        <f t="shared" si="31"/>
        <v>0</v>
      </c>
      <c r="J208" s="131"/>
      <c r="K208" s="129">
        <f t="shared" si="32"/>
        <v>0</v>
      </c>
      <c r="M208" s="137">
        <f t="shared" si="34"/>
        <v>0</v>
      </c>
      <c r="N208" s="134"/>
      <c r="O208" s="140">
        <f t="shared" si="35"/>
        <v>0</v>
      </c>
      <c r="P208" s="95">
        <f t="shared" si="33"/>
        <v>0</v>
      </c>
      <c r="Q208" s="111"/>
    </row>
    <row r="209" spans="2:17">
      <c r="B209" s="52"/>
      <c r="C209" s="124"/>
      <c r="D209" s="124"/>
      <c r="E209" s="124"/>
      <c r="F209" s="124"/>
      <c r="G209" s="124"/>
      <c r="H209" s="129">
        <f t="shared" si="31"/>
        <v>0</v>
      </c>
      <c r="J209" s="131"/>
      <c r="K209" s="129">
        <f t="shared" si="32"/>
        <v>0</v>
      </c>
      <c r="M209" s="137">
        <f t="shared" si="34"/>
        <v>0</v>
      </c>
      <c r="N209" s="134"/>
      <c r="O209" s="140">
        <f t="shared" si="35"/>
        <v>0</v>
      </c>
      <c r="P209" s="95">
        <f t="shared" si="33"/>
        <v>0</v>
      </c>
      <c r="Q209" s="111"/>
    </row>
    <row r="210" spans="2:17">
      <c r="B210" s="52"/>
      <c r="C210" s="124"/>
      <c r="D210" s="124"/>
      <c r="E210" s="124"/>
      <c r="F210" s="124"/>
      <c r="G210" s="124"/>
      <c r="H210" s="129">
        <f t="shared" si="31"/>
        <v>0</v>
      </c>
      <c r="J210" s="131"/>
      <c r="K210" s="129">
        <f t="shared" si="32"/>
        <v>0</v>
      </c>
      <c r="M210" s="137">
        <f t="shared" si="34"/>
        <v>0</v>
      </c>
      <c r="N210" s="134"/>
      <c r="O210" s="140">
        <f t="shared" si="35"/>
        <v>0</v>
      </c>
      <c r="P210" s="95">
        <f t="shared" si="33"/>
        <v>0</v>
      </c>
      <c r="Q210" s="111"/>
    </row>
    <row r="211" spans="2:17">
      <c r="B211" s="52"/>
      <c r="C211" s="124"/>
      <c r="D211" s="124"/>
      <c r="E211" s="124"/>
      <c r="F211" s="124"/>
      <c r="G211" s="124"/>
      <c r="H211" s="129">
        <f t="shared" si="31"/>
        <v>0</v>
      </c>
      <c r="J211" s="131"/>
      <c r="K211" s="129">
        <f t="shared" si="32"/>
        <v>0</v>
      </c>
      <c r="M211" s="137">
        <f t="shared" si="34"/>
        <v>0</v>
      </c>
      <c r="N211" s="134"/>
      <c r="O211" s="140">
        <f t="shared" si="35"/>
        <v>0</v>
      </c>
      <c r="P211" s="95">
        <f t="shared" si="33"/>
        <v>0</v>
      </c>
      <c r="Q211" s="111"/>
    </row>
    <row r="212" spans="2:17">
      <c r="B212" s="52"/>
      <c r="C212" s="124"/>
      <c r="D212" s="124"/>
      <c r="E212" s="124"/>
      <c r="F212" s="124"/>
      <c r="G212" s="124"/>
      <c r="H212" s="129">
        <f t="shared" si="31"/>
        <v>0</v>
      </c>
      <c r="J212" s="131"/>
      <c r="K212" s="129">
        <f t="shared" si="32"/>
        <v>0</v>
      </c>
      <c r="M212" s="137">
        <f t="shared" si="34"/>
        <v>0</v>
      </c>
      <c r="N212" s="134"/>
      <c r="O212" s="140">
        <f t="shared" si="35"/>
        <v>0</v>
      </c>
      <c r="P212" s="95">
        <f t="shared" si="33"/>
        <v>0</v>
      </c>
      <c r="Q212" s="111"/>
    </row>
    <row r="213" spans="2:17">
      <c r="B213" s="52"/>
      <c r="C213" s="124"/>
      <c r="D213" s="124"/>
      <c r="E213" s="124"/>
      <c r="F213" s="124"/>
      <c r="G213" s="124"/>
      <c r="H213" s="129">
        <f>+C213+D213-E213-F213</f>
        <v>0</v>
      </c>
      <c r="J213" s="131"/>
      <c r="K213" s="129">
        <f>+H213-J213</f>
        <v>0</v>
      </c>
      <c r="M213" s="137">
        <f>+IF(ISERROR(K213/(F213+J213)),0,K213/(F213+J213))</f>
        <v>0</v>
      </c>
      <c r="N213" s="134"/>
      <c r="O213" s="140">
        <f t="shared" si="35"/>
        <v>0</v>
      </c>
      <c r="P213" s="95">
        <f>(M213^2*O213)*100</f>
        <v>0</v>
      </c>
      <c r="Q213" s="111"/>
    </row>
    <row r="214" spans="2:17">
      <c r="B214" s="52"/>
      <c r="C214" s="124"/>
      <c r="D214" s="124"/>
      <c r="E214" s="124"/>
      <c r="F214" s="124"/>
      <c r="G214" s="124"/>
      <c r="H214" s="129">
        <f t="shared" ref="H214:H237" si="36">+C214+D214-E214-F214</f>
        <v>0</v>
      </c>
      <c r="J214" s="131"/>
      <c r="K214" s="129">
        <f t="shared" ref="K214:K237" si="37">+H214-J214</f>
        <v>0</v>
      </c>
      <c r="M214" s="137">
        <f>+IF(ISERROR(K214/(F214+J214)),0,K214/(F214+J214))</f>
        <v>0</v>
      </c>
      <c r="N214" s="134"/>
      <c r="O214" s="140">
        <f t="shared" si="35"/>
        <v>0</v>
      </c>
      <c r="P214" s="95">
        <f t="shared" ref="P214:P237" si="38">(M214^2*O214)*100</f>
        <v>0</v>
      </c>
      <c r="Q214" s="111"/>
    </row>
    <row r="215" spans="2:17">
      <c r="B215" s="52"/>
      <c r="C215" s="124"/>
      <c r="D215" s="124"/>
      <c r="E215" s="124"/>
      <c r="F215" s="124"/>
      <c r="G215" s="124"/>
      <c r="H215" s="129">
        <f t="shared" si="36"/>
        <v>0</v>
      </c>
      <c r="J215" s="131"/>
      <c r="K215" s="129">
        <f t="shared" si="37"/>
        <v>0</v>
      </c>
      <c r="M215" s="137">
        <f t="shared" ref="M215:M237" si="39">+IF(ISERROR(K215/(F215+J215)),0,K215/(F215+J215))</f>
        <v>0</v>
      </c>
      <c r="N215" s="134"/>
      <c r="O215" s="140">
        <f t="shared" si="35"/>
        <v>0</v>
      </c>
      <c r="P215" s="95">
        <f t="shared" si="38"/>
        <v>0</v>
      </c>
      <c r="Q215" s="111"/>
    </row>
    <row r="216" spans="2:17">
      <c r="B216" s="52"/>
      <c r="C216" s="124"/>
      <c r="D216" s="124"/>
      <c r="E216" s="124"/>
      <c r="F216" s="124"/>
      <c r="G216" s="124"/>
      <c r="H216" s="129">
        <f t="shared" si="36"/>
        <v>0</v>
      </c>
      <c r="J216" s="131"/>
      <c r="K216" s="129">
        <f t="shared" si="37"/>
        <v>0</v>
      </c>
      <c r="M216" s="137">
        <f t="shared" si="39"/>
        <v>0</v>
      </c>
      <c r="N216" s="134"/>
      <c r="O216" s="140">
        <f t="shared" si="35"/>
        <v>0</v>
      </c>
      <c r="P216" s="95">
        <f t="shared" si="38"/>
        <v>0</v>
      </c>
      <c r="Q216" s="111"/>
    </row>
    <row r="217" spans="2:17">
      <c r="B217" s="52"/>
      <c r="C217" s="124"/>
      <c r="D217" s="124"/>
      <c r="E217" s="124"/>
      <c r="F217" s="124"/>
      <c r="G217" s="124"/>
      <c r="H217" s="129">
        <f t="shared" si="36"/>
        <v>0</v>
      </c>
      <c r="J217" s="131"/>
      <c r="K217" s="129">
        <f t="shared" si="37"/>
        <v>0</v>
      </c>
      <c r="M217" s="137">
        <f t="shared" si="39"/>
        <v>0</v>
      </c>
      <c r="N217" s="134"/>
      <c r="O217" s="140">
        <f t="shared" si="35"/>
        <v>0</v>
      </c>
      <c r="P217" s="95">
        <f t="shared" si="38"/>
        <v>0</v>
      </c>
      <c r="Q217" s="111"/>
    </row>
    <row r="218" spans="2:17">
      <c r="B218" s="52"/>
      <c r="C218" s="124"/>
      <c r="D218" s="124"/>
      <c r="E218" s="124"/>
      <c r="F218" s="124"/>
      <c r="G218" s="124"/>
      <c r="H218" s="129">
        <f t="shared" si="36"/>
        <v>0</v>
      </c>
      <c r="J218" s="131"/>
      <c r="K218" s="129">
        <f t="shared" si="37"/>
        <v>0</v>
      </c>
      <c r="M218" s="137">
        <f t="shared" si="39"/>
        <v>0</v>
      </c>
      <c r="N218" s="134"/>
      <c r="O218" s="140">
        <f t="shared" si="35"/>
        <v>0</v>
      </c>
      <c r="P218" s="95">
        <f t="shared" si="38"/>
        <v>0</v>
      </c>
      <c r="Q218" s="111"/>
    </row>
    <row r="219" spans="2:17">
      <c r="B219" s="52"/>
      <c r="C219" s="124"/>
      <c r="D219" s="124"/>
      <c r="E219" s="124"/>
      <c r="F219" s="124"/>
      <c r="G219" s="124"/>
      <c r="H219" s="129">
        <f t="shared" si="36"/>
        <v>0</v>
      </c>
      <c r="J219" s="131"/>
      <c r="K219" s="129">
        <f t="shared" si="37"/>
        <v>0</v>
      </c>
      <c r="M219" s="137">
        <f t="shared" si="39"/>
        <v>0</v>
      </c>
      <c r="N219" s="134"/>
      <c r="O219" s="140">
        <f t="shared" si="35"/>
        <v>0</v>
      </c>
      <c r="P219" s="95">
        <f t="shared" si="38"/>
        <v>0</v>
      </c>
      <c r="Q219" s="111"/>
    </row>
    <row r="220" spans="2:17">
      <c r="B220" s="52"/>
      <c r="C220" s="124"/>
      <c r="D220" s="124"/>
      <c r="E220" s="124"/>
      <c r="F220" s="124"/>
      <c r="G220" s="124"/>
      <c r="H220" s="129">
        <f t="shared" si="36"/>
        <v>0</v>
      </c>
      <c r="J220" s="131"/>
      <c r="K220" s="129">
        <f t="shared" si="37"/>
        <v>0</v>
      </c>
      <c r="M220" s="137">
        <f t="shared" si="39"/>
        <v>0</v>
      </c>
      <c r="N220" s="134"/>
      <c r="O220" s="140">
        <f t="shared" si="35"/>
        <v>0</v>
      </c>
      <c r="P220" s="95">
        <f t="shared" si="38"/>
        <v>0</v>
      </c>
      <c r="Q220" s="111"/>
    </row>
    <row r="221" spans="2:17">
      <c r="B221" s="52"/>
      <c r="C221" s="124"/>
      <c r="D221" s="124"/>
      <c r="E221" s="124"/>
      <c r="F221" s="124"/>
      <c r="G221" s="124"/>
      <c r="H221" s="129">
        <f t="shared" si="36"/>
        <v>0</v>
      </c>
      <c r="J221" s="131"/>
      <c r="K221" s="129">
        <f t="shared" si="37"/>
        <v>0</v>
      </c>
      <c r="M221" s="137">
        <f t="shared" si="39"/>
        <v>0</v>
      </c>
      <c r="N221" s="134"/>
      <c r="O221" s="140">
        <f t="shared" si="35"/>
        <v>0</v>
      </c>
      <c r="P221" s="95">
        <f t="shared" si="38"/>
        <v>0</v>
      </c>
      <c r="Q221" s="111"/>
    </row>
    <row r="222" spans="2:17">
      <c r="B222" s="52"/>
      <c r="C222" s="124"/>
      <c r="D222" s="124"/>
      <c r="E222" s="124"/>
      <c r="F222" s="124"/>
      <c r="G222" s="124"/>
      <c r="H222" s="129">
        <f t="shared" si="36"/>
        <v>0</v>
      </c>
      <c r="J222" s="131"/>
      <c r="K222" s="129">
        <f t="shared" si="37"/>
        <v>0</v>
      </c>
      <c r="M222" s="137">
        <f t="shared" si="39"/>
        <v>0</v>
      </c>
      <c r="N222" s="134"/>
      <c r="O222" s="140">
        <f t="shared" si="35"/>
        <v>0</v>
      </c>
      <c r="P222" s="95">
        <f t="shared" si="38"/>
        <v>0</v>
      </c>
      <c r="Q222" s="111"/>
    </row>
    <row r="223" spans="2:17">
      <c r="B223" s="52"/>
      <c r="C223" s="124"/>
      <c r="D223" s="124"/>
      <c r="E223" s="124"/>
      <c r="F223" s="124"/>
      <c r="G223" s="124"/>
      <c r="H223" s="129">
        <f t="shared" si="36"/>
        <v>0</v>
      </c>
      <c r="J223" s="131"/>
      <c r="K223" s="129">
        <f t="shared" si="37"/>
        <v>0</v>
      </c>
      <c r="M223" s="137">
        <f t="shared" si="39"/>
        <v>0</v>
      </c>
      <c r="N223" s="134"/>
      <c r="O223" s="140">
        <f t="shared" si="35"/>
        <v>0</v>
      </c>
      <c r="P223" s="95">
        <f t="shared" si="38"/>
        <v>0</v>
      </c>
      <c r="Q223" s="111"/>
    </row>
    <row r="224" spans="2:17">
      <c r="B224" s="52"/>
      <c r="C224" s="124"/>
      <c r="D224" s="124"/>
      <c r="E224" s="124"/>
      <c r="F224" s="124"/>
      <c r="G224" s="124"/>
      <c r="H224" s="129">
        <f t="shared" si="36"/>
        <v>0</v>
      </c>
      <c r="J224" s="131"/>
      <c r="K224" s="129">
        <f t="shared" si="37"/>
        <v>0</v>
      </c>
      <c r="M224" s="137">
        <f t="shared" si="39"/>
        <v>0</v>
      </c>
      <c r="N224" s="134"/>
      <c r="O224" s="140">
        <f t="shared" si="35"/>
        <v>0</v>
      </c>
      <c r="P224" s="95">
        <f t="shared" si="38"/>
        <v>0</v>
      </c>
      <c r="Q224" s="111"/>
    </row>
    <row r="225" spans="2:17">
      <c r="B225" s="52"/>
      <c r="C225" s="124"/>
      <c r="D225" s="124"/>
      <c r="E225" s="124"/>
      <c r="F225" s="124"/>
      <c r="G225" s="124"/>
      <c r="H225" s="129">
        <f t="shared" si="36"/>
        <v>0</v>
      </c>
      <c r="J225" s="131"/>
      <c r="K225" s="129">
        <f t="shared" si="37"/>
        <v>0</v>
      </c>
      <c r="M225" s="137">
        <f t="shared" si="39"/>
        <v>0</v>
      </c>
      <c r="N225" s="134"/>
      <c r="O225" s="140">
        <f t="shared" si="35"/>
        <v>0</v>
      </c>
      <c r="P225" s="95">
        <f t="shared" si="38"/>
        <v>0</v>
      </c>
      <c r="Q225" s="111"/>
    </row>
    <row r="226" spans="2:17">
      <c r="B226" s="52"/>
      <c r="C226" s="124"/>
      <c r="D226" s="124"/>
      <c r="E226" s="124"/>
      <c r="F226" s="124"/>
      <c r="G226" s="124"/>
      <c r="H226" s="129">
        <f t="shared" si="36"/>
        <v>0</v>
      </c>
      <c r="J226" s="131"/>
      <c r="K226" s="129">
        <f t="shared" si="37"/>
        <v>0</v>
      </c>
      <c r="M226" s="137">
        <f t="shared" si="39"/>
        <v>0</v>
      </c>
      <c r="N226" s="134"/>
      <c r="O226" s="140">
        <f t="shared" si="35"/>
        <v>0</v>
      </c>
      <c r="P226" s="95">
        <f t="shared" si="38"/>
        <v>0</v>
      </c>
      <c r="Q226" s="111"/>
    </row>
    <row r="227" spans="2:17">
      <c r="B227" s="52"/>
      <c r="C227" s="124"/>
      <c r="D227" s="124"/>
      <c r="E227" s="124"/>
      <c r="F227" s="124"/>
      <c r="G227" s="124"/>
      <c r="H227" s="129">
        <f t="shared" si="36"/>
        <v>0</v>
      </c>
      <c r="J227" s="131"/>
      <c r="K227" s="129">
        <f t="shared" si="37"/>
        <v>0</v>
      </c>
      <c r="M227" s="137">
        <f t="shared" si="39"/>
        <v>0</v>
      </c>
      <c r="N227" s="134"/>
      <c r="O227" s="140">
        <f t="shared" si="35"/>
        <v>0</v>
      </c>
      <c r="P227" s="95">
        <f t="shared" si="38"/>
        <v>0</v>
      </c>
      <c r="Q227" s="111"/>
    </row>
    <row r="228" spans="2:17">
      <c r="B228" s="52"/>
      <c r="C228" s="124"/>
      <c r="D228" s="124"/>
      <c r="E228" s="124"/>
      <c r="F228" s="124"/>
      <c r="G228" s="124"/>
      <c r="H228" s="129">
        <f t="shared" si="36"/>
        <v>0</v>
      </c>
      <c r="J228" s="131"/>
      <c r="K228" s="129">
        <f t="shared" si="37"/>
        <v>0</v>
      </c>
      <c r="M228" s="137">
        <f t="shared" si="39"/>
        <v>0</v>
      </c>
      <c r="N228" s="134"/>
      <c r="O228" s="140">
        <f t="shared" si="35"/>
        <v>0</v>
      </c>
      <c r="P228" s="95">
        <f t="shared" si="38"/>
        <v>0</v>
      </c>
      <c r="Q228" s="111"/>
    </row>
    <row r="229" spans="2:17">
      <c r="B229" s="52"/>
      <c r="C229" s="124"/>
      <c r="D229" s="124"/>
      <c r="E229" s="124"/>
      <c r="F229" s="124"/>
      <c r="G229" s="124"/>
      <c r="H229" s="129">
        <f t="shared" si="36"/>
        <v>0</v>
      </c>
      <c r="J229" s="131"/>
      <c r="K229" s="129">
        <f t="shared" si="37"/>
        <v>0</v>
      </c>
      <c r="M229" s="137">
        <f t="shared" si="39"/>
        <v>0</v>
      </c>
      <c r="N229" s="134"/>
      <c r="O229" s="140">
        <f t="shared" si="35"/>
        <v>0</v>
      </c>
      <c r="P229" s="95">
        <f t="shared" si="38"/>
        <v>0</v>
      </c>
      <c r="Q229" s="111"/>
    </row>
    <row r="230" spans="2:17">
      <c r="B230" s="52"/>
      <c r="C230" s="124"/>
      <c r="D230" s="124"/>
      <c r="E230" s="124"/>
      <c r="F230" s="124"/>
      <c r="G230" s="124"/>
      <c r="H230" s="129">
        <f t="shared" si="36"/>
        <v>0</v>
      </c>
      <c r="J230" s="131"/>
      <c r="K230" s="129">
        <f t="shared" si="37"/>
        <v>0</v>
      </c>
      <c r="M230" s="137">
        <f t="shared" si="39"/>
        <v>0</v>
      </c>
      <c r="N230" s="134"/>
      <c r="O230" s="140">
        <f t="shared" si="35"/>
        <v>0</v>
      </c>
      <c r="P230" s="95">
        <f t="shared" si="38"/>
        <v>0</v>
      </c>
      <c r="Q230" s="111"/>
    </row>
    <row r="231" spans="2:17">
      <c r="B231" s="52"/>
      <c r="C231" s="124"/>
      <c r="D231" s="124"/>
      <c r="E231" s="124"/>
      <c r="F231" s="124"/>
      <c r="G231" s="124"/>
      <c r="H231" s="129">
        <f t="shared" si="36"/>
        <v>0</v>
      </c>
      <c r="J231" s="131"/>
      <c r="K231" s="129">
        <f t="shared" si="37"/>
        <v>0</v>
      </c>
      <c r="M231" s="137">
        <f t="shared" si="39"/>
        <v>0</v>
      </c>
      <c r="N231" s="134"/>
      <c r="O231" s="140">
        <f t="shared" si="35"/>
        <v>0</v>
      </c>
      <c r="P231" s="95">
        <f t="shared" si="38"/>
        <v>0</v>
      </c>
      <c r="Q231" s="111"/>
    </row>
    <row r="232" spans="2:17">
      <c r="B232" s="52"/>
      <c r="C232" s="124"/>
      <c r="D232" s="124"/>
      <c r="E232" s="124"/>
      <c r="F232" s="124"/>
      <c r="G232" s="124"/>
      <c r="H232" s="129">
        <f t="shared" si="36"/>
        <v>0</v>
      </c>
      <c r="J232" s="131"/>
      <c r="K232" s="129">
        <f t="shared" si="37"/>
        <v>0</v>
      </c>
      <c r="M232" s="137">
        <f t="shared" si="39"/>
        <v>0</v>
      </c>
      <c r="N232" s="134"/>
      <c r="O232" s="140">
        <f t="shared" si="35"/>
        <v>0</v>
      </c>
      <c r="P232" s="95">
        <f t="shared" si="38"/>
        <v>0</v>
      </c>
      <c r="Q232" s="111"/>
    </row>
    <row r="233" spans="2:17">
      <c r="B233" s="52"/>
      <c r="C233" s="124"/>
      <c r="D233" s="124"/>
      <c r="E233" s="124"/>
      <c r="F233" s="124"/>
      <c r="G233" s="124"/>
      <c r="H233" s="129">
        <f t="shared" si="36"/>
        <v>0</v>
      </c>
      <c r="J233" s="131"/>
      <c r="K233" s="129">
        <f t="shared" si="37"/>
        <v>0</v>
      </c>
      <c r="M233" s="137">
        <f t="shared" si="39"/>
        <v>0</v>
      </c>
      <c r="N233" s="134"/>
      <c r="O233" s="140">
        <f t="shared" si="35"/>
        <v>0</v>
      </c>
      <c r="P233" s="95">
        <f t="shared" si="38"/>
        <v>0</v>
      </c>
      <c r="Q233" s="111"/>
    </row>
    <row r="234" spans="2:17">
      <c r="B234" s="52"/>
      <c r="C234" s="124"/>
      <c r="D234" s="124"/>
      <c r="E234" s="124"/>
      <c r="F234" s="124"/>
      <c r="G234" s="124"/>
      <c r="H234" s="129">
        <f t="shared" si="36"/>
        <v>0</v>
      </c>
      <c r="J234" s="131"/>
      <c r="K234" s="129">
        <f t="shared" si="37"/>
        <v>0</v>
      </c>
      <c r="M234" s="137">
        <f t="shared" si="39"/>
        <v>0</v>
      </c>
      <c r="N234" s="134"/>
      <c r="O234" s="140">
        <f t="shared" si="35"/>
        <v>0</v>
      </c>
      <c r="P234" s="95">
        <f t="shared" si="38"/>
        <v>0</v>
      </c>
      <c r="Q234" s="111"/>
    </row>
    <row r="235" spans="2:17">
      <c r="B235" s="52"/>
      <c r="C235" s="124"/>
      <c r="D235" s="124"/>
      <c r="E235" s="124"/>
      <c r="F235" s="124"/>
      <c r="G235" s="124"/>
      <c r="H235" s="129">
        <f t="shared" si="36"/>
        <v>0</v>
      </c>
      <c r="J235" s="131"/>
      <c r="K235" s="129">
        <f t="shared" si="37"/>
        <v>0</v>
      </c>
      <c r="M235" s="137">
        <f t="shared" si="39"/>
        <v>0</v>
      </c>
      <c r="N235" s="134"/>
      <c r="O235" s="140">
        <f t="shared" si="35"/>
        <v>0</v>
      </c>
      <c r="P235" s="95">
        <f t="shared" si="38"/>
        <v>0</v>
      </c>
      <c r="Q235" s="111"/>
    </row>
    <row r="236" spans="2:17">
      <c r="B236" s="52"/>
      <c r="C236" s="124"/>
      <c r="D236" s="124"/>
      <c r="E236" s="124"/>
      <c r="F236" s="124"/>
      <c r="G236" s="124"/>
      <c r="H236" s="129">
        <f t="shared" si="36"/>
        <v>0</v>
      </c>
      <c r="J236" s="131"/>
      <c r="K236" s="129">
        <f t="shared" si="37"/>
        <v>0</v>
      </c>
      <c r="M236" s="137">
        <f t="shared" si="39"/>
        <v>0</v>
      </c>
      <c r="N236" s="134"/>
      <c r="O236" s="140">
        <f t="shared" si="35"/>
        <v>0</v>
      </c>
      <c r="P236" s="95">
        <f t="shared" si="38"/>
        <v>0</v>
      </c>
      <c r="Q236" s="111"/>
    </row>
    <row r="237" spans="2:17">
      <c r="B237" s="52"/>
      <c r="C237" s="124"/>
      <c r="D237" s="124"/>
      <c r="E237" s="124"/>
      <c r="F237" s="124"/>
      <c r="G237" s="124"/>
      <c r="H237" s="129">
        <f t="shared" si="36"/>
        <v>0</v>
      </c>
      <c r="J237" s="131"/>
      <c r="K237" s="129">
        <f t="shared" si="37"/>
        <v>0</v>
      </c>
      <c r="M237" s="137">
        <f t="shared" si="39"/>
        <v>0</v>
      </c>
      <c r="N237" s="134"/>
      <c r="O237" s="140">
        <f t="shared" si="35"/>
        <v>0</v>
      </c>
      <c r="P237" s="95">
        <f t="shared" si="38"/>
        <v>0</v>
      </c>
      <c r="Q237" s="111"/>
    </row>
    <row r="238" spans="2:17">
      <c r="B238" s="52"/>
      <c r="C238" s="124"/>
      <c r="D238" s="124"/>
      <c r="E238" s="124"/>
      <c r="F238" s="124"/>
      <c r="G238" s="124"/>
      <c r="H238" s="129">
        <f>+C238+D238-E238-F238</f>
        <v>0</v>
      </c>
      <c r="J238" s="131"/>
      <c r="K238" s="129">
        <f>+H238-J238</f>
        <v>0</v>
      </c>
      <c r="M238" s="137">
        <f>+IF(ISERROR(K238/(F238+J238)),0,K238/(F238+J238))</f>
        <v>0</v>
      </c>
      <c r="N238" s="134"/>
      <c r="O238" s="140">
        <f t="shared" si="35"/>
        <v>0</v>
      </c>
      <c r="P238" s="95">
        <f>(M238^2*O238)*100</f>
        <v>0</v>
      </c>
      <c r="Q238" s="111"/>
    </row>
    <row r="239" spans="2:17">
      <c r="B239" s="52"/>
      <c r="C239" s="124"/>
      <c r="D239" s="124"/>
      <c r="E239" s="124"/>
      <c r="F239" s="124"/>
      <c r="G239" s="124"/>
      <c r="H239" s="129">
        <f t="shared" ref="H239:H262" si="40">+C239+D239-E239-F239</f>
        <v>0</v>
      </c>
      <c r="J239" s="131"/>
      <c r="K239" s="129">
        <f t="shared" ref="K239:K262" si="41">+H239-J239</f>
        <v>0</v>
      </c>
      <c r="M239" s="137">
        <f>+IF(ISERROR(K239/(F239+J239)),0,K239/(F239+J239))</f>
        <v>0</v>
      </c>
      <c r="N239" s="134"/>
      <c r="O239" s="140">
        <f t="shared" si="35"/>
        <v>0</v>
      </c>
      <c r="P239" s="95">
        <f t="shared" ref="P239:P261" si="42">(M239^2*O239)*100</f>
        <v>0</v>
      </c>
      <c r="Q239" s="111"/>
    </row>
    <row r="240" spans="2:17">
      <c r="B240" s="52"/>
      <c r="C240" s="124"/>
      <c r="D240" s="124"/>
      <c r="E240" s="124"/>
      <c r="F240" s="124"/>
      <c r="G240" s="124"/>
      <c r="H240" s="129">
        <f t="shared" si="40"/>
        <v>0</v>
      </c>
      <c r="J240" s="131"/>
      <c r="K240" s="129">
        <f t="shared" si="41"/>
        <v>0</v>
      </c>
      <c r="M240" s="137">
        <f t="shared" ref="M240:M262" si="43">+IF(ISERROR(K240/(F240+J240)),0,K240/(F240+J240))</f>
        <v>0</v>
      </c>
      <c r="N240" s="134"/>
      <c r="O240" s="140">
        <f t="shared" si="35"/>
        <v>0</v>
      </c>
      <c r="P240" s="95">
        <f t="shared" si="42"/>
        <v>0</v>
      </c>
      <c r="Q240" s="111"/>
    </row>
    <row r="241" spans="2:17">
      <c r="B241" s="52"/>
      <c r="C241" s="124"/>
      <c r="D241" s="124"/>
      <c r="E241" s="124"/>
      <c r="F241" s="124"/>
      <c r="G241" s="124"/>
      <c r="H241" s="129">
        <f t="shared" si="40"/>
        <v>0</v>
      </c>
      <c r="J241" s="131"/>
      <c r="K241" s="129">
        <f t="shared" si="41"/>
        <v>0</v>
      </c>
      <c r="M241" s="137">
        <f t="shared" si="43"/>
        <v>0</v>
      </c>
      <c r="N241" s="134"/>
      <c r="O241" s="140">
        <f t="shared" si="35"/>
        <v>0</v>
      </c>
      <c r="P241" s="95">
        <f t="shared" si="42"/>
        <v>0</v>
      </c>
      <c r="Q241" s="111"/>
    </row>
    <row r="242" spans="2:17">
      <c r="B242" s="52"/>
      <c r="C242" s="124"/>
      <c r="D242" s="124"/>
      <c r="E242" s="124"/>
      <c r="F242" s="124"/>
      <c r="G242" s="124"/>
      <c r="H242" s="129">
        <f t="shared" si="40"/>
        <v>0</v>
      </c>
      <c r="J242" s="131"/>
      <c r="K242" s="129">
        <f t="shared" si="41"/>
        <v>0</v>
      </c>
      <c r="M242" s="137">
        <f t="shared" si="43"/>
        <v>0</v>
      </c>
      <c r="N242" s="134"/>
      <c r="O242" s="140">
        <f t="shared" si="35"/>
        <v>0</v>
      </c>
      <c r="P242" s="95">
        <f t="shared" si="42"/>
        <v>0</v>
      </c>
      <c r="Q242" s="111"/>
    </row>
    <row r="243" spans="2:17">
      <c r="B243" s="52"/>
      <c r="C243" s="124"/>
      <c r="D243" s="124"/>
      <c r="E243" s="124"/>
      <c r="F243" s="124"/>
      <c r="G243" s="124"/>
      <c r="H243" s="129">
        <f t="shared" si="40"/>
        <v>0</v>
      </c>
      <c r="J243" s="131"/>
      <c r="K243" s="129">
        <f t="shared" si="41"/>
        <v>0</v>
      </c>
      <c r="M243" s="137">
        <f t="shared" si="43"/>
        <v>0</v>
      </c>
      <c r="N243" s="134"/>
      <c r="O243" s="140">
        <f t="shared" si="35"/>
        <v>0</v>
      </c>
      <c r="P243" s="95">
        <f t="shared" si="42"/>
        <v>0</v>
      </c>
      <c r="Q243" s="111"/>
    </row>
    <row r="244" spans="2:17">
      <c r="B244" s="52"/>
      <c r="C244" s="124"/>
      <c r="D244" s="124"/>
      <c r="E244" s="124"/>
      <c r="F244" s="124"/>
      <c r="G244" s="124"/>
      <c r="H244" s="129">
        <f t="shared" si="40"/>
        <v>0</v>
      </c>
      <c r="J244" s="131"/>
      <c r="K244" s="129">
        <f t="shared" si="41"/>
        <v>0</v>
      </c>
      <c r="M244" s="137">
        <f t="shared" si="43"/>
        <v>0</v>
      </c>
      <c r="N244" s="134"/>
      <c r="O244" s="140">
        <f t="shared" si="35"/>
        <v>0</v>
      </c>
      <c r="P244" s="95">
        <f t="shared" si="42"/>
        <v>0</v>
      </c>
      <c r="Q244" s="111"/>
    </row>
    <row r="245" spans="2:17">
      <c r="B245" s="52"/>
      <c r="C245" s="124"/>
      <c r="D245" s="124"/>
      <c r="E245" s="124"/>
      <c r="F245" s="124"/>
      <c r="G245" s="124"/>
      <c r="H245" s="129">
        <f t="shared" si="40"/>
        <v>0</v>
      </c>
      <c r="J245" s="131"/>
      <c r="K245" s="129">
        <f t="shared" si="41"/>
        <v>0</v>
      </c>
      <c r="M245" s="137">
        <f t="shared" si="43"/>
        <v>0</v>
      </c>
      <c r="N245" s="134"/>
      <c r="O245" s="140">
        <f t="shared" si="35"/>
        <v>0</v>
      </c>
      <c r="P245" s="95">
        <f t="shared" si="42"/>
        <v>0</v>
      </c>
      <c r="Q245" s="111"/>
    </row>
    <row r="246" spans="2:17">
      <c r="B246" s="52"/>
      <c r="C246" s="124"/>
      <c r="D246" s="124"/>
      <c r="E246" s="124"/>
      <c r="F246" s="124"/>
      <c r="G246" s="124"/>
      <c r="H246" s="129">
        <f t="shared" si="40"/>
        <v>0</v>
      </c>
      <c r="J246" s="131"/>
      <c r="K246" s="129">
        <f t="shared" si="41"/>
        <v>0</v>
      </c>
      <c r="M246" s="137">
        <f t="shared" si="43"/>
        <v>0</v>
      </c>
      <c r="N246" s="134"/>
      <c r="O246" s="140">
        <f t="shared" si="35"/>
        <v>0</v>
      </c>
      <c r="P246" s="95">
        <f t="shared" si="42"/>
        <v>0</v>
      </c>
      <c r="Q246" s="111"/>
    </row>
    <row r="247" spans="2:17">
      <c r="B247" s="52"/>
      <c r="C247" s="124"/>
      <c r="D247" s="124"/>
      <c r="E247" s="124"/>
      <c r="F247" s="124"/>
      <c r="G247" s="124"/>
      <c r="H247" s="129">
        <f t="shared" si="40"/>
        <v>0</v>
      </c>
      <c r="J247" s="131"/>
      <c r="K247" s="129">
        <f t="shared" si="41"/>
        <v>0</v>
      </c>
      <c r="M247" s="137">
        <f t="shared" si="43"/>
        <v>0</v>
      </c>
      <c r="N247" s="134"/>
      <c r="O247" s="140">
        <f t="shared" si="35"/>
        <v>0</v>
      </c>
      <c r="P247" s="95">
        <f t="shared" si="42"/>
        <v>0</v>
      </c>
      <c r="Q247" s="111"/>
    </row>
    <row r="248" spans="2:17">
      <c r="B248" s="52"/>
      <c r="C248" s="124"/>
      <c r="D248" s="124"/>
      <c r="E248" s="124"/>
      <c r="F248" s="124"/>
      <c r="G248" s="124"/>
      <c r="H248" s="129">
        <f t="shared" si="40"/>
        <v>0</v>
      </c>
      <c r="J248" s="131"/>
      <c r="K248" s="129">
        <f t="shared" si="41"/>
        <v>0</v>
      </c>
      <c r="M248" s="137">
        <f t="shared" si="43"/>
        <v>0</v>
      </c>
      <c r="N248" s="134"/>
      <c r="O248" s="140">
        <f t="shared" si="35"/>
        <v>0</v>
      </c>
      <c r="P248" s="95">
        <f t="shared" si="42"/>
        <v>0</v>
      </c>
      <c r="Q248" s="111"/>
    </row>
    <row r="249" spans="2:17">
      <c r="B249" s="52"/>
      <c r="C249" s="124"/>
      <c r="D249" s="124"/>
      <c r="E249" s="124"/>
      <c r="F249" s="124"/>
      <c r="G249" s="124"/>
      <c r="H249" s="129">
        <f t="shared" si="40"/>
        <v>0</v>
      </c>
      <c r="J249" s="131"/>
      <c r="K249" s="129">
        <f t="shared" si="41"/>
        <v>0</v>
      </c>
      <c r="M249" s="137">
        <f t="shared" si="43"/>
        <v>0</v>
      </c>
      <c r="N249" s="134"/>
      <c r="O249" s="140">
        <f t="shared" si="35"/>
        <v>0</v>
      </c>
      <c r="P249" s="95">
        <f t="shared" si="42"/>
        <v>0</v>
      </c>
      <c r="Q249" s="111"/>
    </row>
    <row r="250" spans="2:17">
      <c r="B250" s="52"/>
      <c r="C250" s="124"/>
      <c r="D250" s="124"/>
      <c r="E250" s="124"/>
      <c r="F250" s="124"/>
      <c r="G250" s="124"/>
      <c r="H250" s="129">
        <f t="shared" si="40"/>
        <v>0</v>
      </c>
      <c r="J250" s="131"/>
      <c r="K250" s="129">
        <f t="shared" si="41"/>
        <v>0</v>
      </c>
      <c r="M250" s="137">
        <f t="shared" si="43"/>
        <v>0</v>
      </c>
      <c r="N250" s="134"/>
      <c r="O250" s="140">
        <f t="shared" si="35"/>
        <v>0</v>
      </c>
      <c r="P250" s="95">
        <f t="shared" si="42"/>
        <v>0</v>
      </c>
      <c r="Q250" s="111"/>
    </row>
    <row r="251" spans="2:17">
      <c r="B251" s="52"/>
      <c r="C251" s="124"/>
      <c r="D251" s="124"/>
      <c r="E251" s="124"/>
      <c r="F251" s="124"/>
      <c r="G251" s="124"/>
      <c r="H251" s="129">
        <f t="shared" si="40"/>
        <v>0</v>
      </c>
      <c r="J251" s="131"/>
      <c r="K251" s="129">
        <f t="shared" si="41"/>
        <v>0</v>
      </c>
      <c r="M251" s="137">
        <f t="shared" si="43"/>
        <v>0</v>
      </c>
      <c r="N251" s="134"/>
      <c r="O251" s="140">
        <f t="shared" si="35"/>
        <v>0</v>
      </c>
      <c r="P251" s="95">
        <f t="shared" si="42"/>
        <v>0</v>
      </c>
      <c r="Q251" s="111"/>
    </row>
    <row r="252" spans="2:17">
      <c r="B252" s="52"/>
      <c r="C252" s="124"/>
      <c r="D252" s="124"/>
      <c r="E252" s="124"/>
      <c r="F252" s="124"/>
      <c r="G252" s="124"/>
      <c r="H252" s="129">
        <f t="shared" si="40"/>
        <v>0</v>
      </c>
      <c r="J252" s="131"/>
      <c r="K252" s="129">
        <f t="shared" si="41"/>
        <v>0</v>
      </c>
      <c r="M252" s="137">
        <f t="shared" si="43"/>
        <v>0</v>
      </c>
      <c r="N252" s="134"/>
      <c r="O252" s="140">
        <f t="shared" si="35"/>
        <v>0</v>
      </c>
      <c r="P252" s="95">
        <f t="shared" si="42"/>
        <v>0</v>
      </c>
      <c r="Q252" s="111"/>
    </row>
    <row r="253" spans="2:17">
      <c r="B253" s="52"/>
      <c r="C253" s="124"/>
      <c r="D253" s="124"/>
      <c r="E253" s="124"/>
      <c r="F253" s="124"/>
      <c r="G253" s="124"/>
      <c r="H253" s="129">
        <f t="shared" si="40"/>
        <v>0</v>
      </c>
      <c r="J253" s="131"/>
      <c r="K253" s="129">
        <f t="shared" si="41"/>
        <v>0</v>
      </c>
      <c r="M253" s="137">
        <f t="shared" si="43"/>
        <v>0</v>
      </c>
      <c r="N253" s="134"/>
      <c r="O253" s="140">
        <f t="shared" si="35"/>
        <v>0</v>
      </c>
      <c r="P253" s="95">
        <f t="shared" si="42"/>
        <v>0</v>
      </c>
      <c r="Q253" s="111"/>
    </row>
    <row r="254" spans="2:17">
      <c r="B254" s="52"/>
      <c r="C254" s="124"/>
      <c r="D254" s="124"/>
      <c r="E254" s="124"/>
      <c r="F254" s="124"/>
      <c r="G254" s="124"/>
      <c r="H254" s="129">
        <f t="shared" si="40"/>
        <v>0</v>
      </c>
      <c r="J254" s="131"/>
      <c r="K254" s="129">
        <f t="shared" si="41"/>
        <v>0</v>
      </c>
      <c r="M254" s="137">
        <f t="shared" si="43"/>
        <v>0</v>
      </c>
      <c r="N254" s="134"/>
      <c r="O254" s="140">
        <f t="shared" si="35"/>
        <v>0</v>
      </c>
      <c r="P254" s="95">
        <f t="shared" si="42"/>
        <v>0</v>
      </c>
      <c r="Q254" s="111"/>
    </row>
    <row r="255" spans="2:17">
      <c r="B255" s="52"/>
      <c r="C255" s="124"/>
      <c r="D255" s="124"/>
      <c r="E255" s="124"/>
      <c r="F255" s="124"/>
      <c r="G255" s="124"/>
      <c r="H255" s="129">
        <f t="shared" si="40"/>
        <v>0</v>
      </c>
      <c r="J255" s="131"/>
      <c r="K255" s="129">
        <f t="shared" si="41"/>
        <v>0</v>
      </c>
      <c r="M255" s="137">
        <f t="shared" si="43"/>
        <v>0</v>
      </c>
      <c r="N255" s="134"/>
      <c r="O255" s="140">
        <f t="shared" si="35"/>
        <v>0</v>
      </c>
      <c r="P255" s="95">
        <f t="shared" si="42"/>
        <v>0</v>
      </c>
      <c r="Q255" s="111"/>
    </row>
    <row r="256" spans="2:17">
      <c r="B256" s="52"/>
      <c r="C256" s="124"/>
      <c r="D256" s="124"/>
      <c r="E256" s="124"/>
      <c r="F256" s="124"/>
      <c r="G256" s="124"/>
      <c r="H256" s="129">
        <f t="shared" si="40"/>
        <v>0</v>
      </c>
      <c r="J256" s="131"/>
      <c r="K256" s="129">
        <f t="shared" si="41"/>
        <v>0</v>
      </c>
      <c r="M256" s="137">
        <f t="shared" si="43"/>
        <v>0</v>
      </c>
      <c r="N256" s="134"/>
      <c r="O256" s="140">
        <f t="shared" si="35"/>
        <v>0</v>
      </c>
      <c r="P256" s="95">
        <f t="shared" si="42"/>
        <v>0</v>
      </c>
      <c r="Q256" s="111"/>
    </row>
    <row r="257" spans="1:18">
      <c r="B257" s="52"/>
      <c r="C257" s="124"/>
      <c r="D257" s="124"/>
      <c r="E257" s="124"/>
      <c r="F257" s="124"/>
      <c r="G257" s="124"/>
      <c r="H257" s="129">
        <f t="shared" si="40"/>
        <v>0</v>
      </c>
      <c r="J257" s="131"/>
      <c r="K257" s="129">
        <f t="shared" si="41"/>
        <v>0</v>
      </c>
      <c r="M257" s="137">
        <f t="shared" si="43"/>
        <v>0</v>
      </c>
      <c r="N257" s="134"/>
      <c r="O257" s="140">
        <f t="shared" si="35"/>
        <v>0</v>
      </c>
      <c r="P257" s="95">
        <f t="shared" si="42"/>
        <v>0</v>
      </c>
      <c r="Q257" s="111"/>
    </row>
    <row r="258" spans="1:18">
      <c r="B258" s="52"/>
      <c r="C258" s="124"/>
      <c r="D258" s="124"/>
      <c r="E258" s="124"/>
      <c r="F258" s="124"/>
      <c r="G258" s="124"/>
      <c r="H258" s="129">
        <f t="shared" si="40"/>
        <v>0</v>
      </c>
      <c r="J258" s="131"/>
      <c r="K258" s="129">
        <f t="shared" si="41"/>
        <v>0</v>
      </c>
      <c r="M258" s="137">
        <f t="shared" si="43"/>
        <v>0</v>
      </c>
      <c r="N258" s="134"/>
      <c r="O258" s="140">
        <f t="shared" si="35"/>
        <v>0</v>
      </c>
      <c r="P258" s="95">
        <f t="shared" si="42"/>
        <v>0</v>
      </c>
      <c r="Q258" s="111"/>
    </row>
    <row r="259" spans="1:18">
      <c r="B259" s="52"/>
      <c r="C259" s="124"/>
      <c r="D259" s="124"/>
      <c r="E259" s="124"/>
      <c r="F259" s="124"/>
      <c r="G259" s="124"/>
      <c r="H259" s="129">
        <f t="shared" si="40"/>
        <v>0</v>
      </c>
      <c r="J259" s="131"/>
      <c r="K259" s="129">
        <f t="shared" si="41"/>
        <v>0</v>
      </c>
      <c r="M259" s="137">
        <f t="shared" si="43"/>
        <v>0</v>
      </c>
      <c r="N259" s="134"/>
      <c r="O259" s="140">
        <f t="shared" si="35"/>
        <v>0</v>
      </c>
      <c r="P259" s="95">
        <f t="shared" si="42"/>
        <v>0</v>
      </c>
      <c r="Q259" s="111"/>
    </row>
    <row r="260" spans="1:18">
      <c r="B260" s="52"/>
      <c r="C260" s="124"/>
      <c r="D260" s="124"/>
      <c r="E260" s="124"/>
      <c r="F260" s="124"/>
      <c r="G260" s="124"/>
      <c r="H260" s="129">
        <f t="shared" si="40"/>
        <v>0</v>
      </c>
      <c r="J260" s="131"/>
      <c r="K260" s="129">
        <f t="shared" si="41"/>
        <v>0</v>
      </c>
      <c r="M260" s="137">
        <f t="shared" si="43"/>
        <v>0</v>
      </c>
      <c r="N260" s="134"/>
      <c r="O260" s="140">
        <f t="shared" si="35"/>
        <v>0</v>
      </c>
      <c r="P260" s="95">
        <f t="shared" si="42"/>
        <v>0</v>
      </c>
      <c r="Q260" s="111"/>
    </row>
    <row r="261" spans="1:18">
      <c r="B261" s="52"/>
      <c r="C261" s="124"/>
      <c r="D261" s="124"/>
      <c r="E261" s="124"/>
      <c r="F261" s="124"/>
      <c r="G261" s="124"/>
      <c r="H261" s="129">
        <f t="shared" si="40"/>
        <v>0</v>
      </c>
      <c r="J261" s="131"/>
      <c r="K261" s="129">
        <f t="shared" si="41"/>
        <v>0</v>
      </c>
      <c r="M261" s="137">
        <f t="shared" si="43"/>
        <v>0</v>
      </c>
      <c r="N261" s="134"/>
      <c r="O261" s="140">
        <f t="shared" si="35"/>
        <v>0</v>
      </c>
      <c r="P261" s="95">
        <f t="shared" si="42"/>
        <v>0</v>
      </c>
      <c r="Q261" s="111"/>
    </row>
    <row r="262" spans="1:18" ht="13" thickBot="1">
      <c r="B262" s="54"/>
      <c r="C262" s="125"/>
      <c r="D262" s="125"/>
      <c r="E262" s="125"/>
      <c r="F262" s="125"/>
      <c r="G262" s="125"/>
      <c r="H262" s="130">
        <f t="shared" si="40"/>
        <v>0</v>
      </c>
      <c r="J262" s="132"/>
      <c r="K262" s="130">
        <f t="shared" si="41"/>
        <v>0</v>
      </c>
      <c r="M262" s="138">
        <f t="shared" si="43"/>
        <v>0</v>
      </c>
      <c r="N262" s="135"/>
      <c r="O262" s="141">
        <f t="shared" si="35"/>
        <v>0</v>
      </c>
      <c r="P262" s="96">
        <f>(M262^2*O262)*100</f>
        <v>0</v>
      </c>
      <c r="Q262" s="111"/>
    </row>
    <row r="263" spans="1:18" ht="13.5" thickBot="1">
      <c r="B263" s="112" t="s">
        <v>955</v>
      </c>
      <c r="C263" s="126">
        <f>SUM(C13:C262)</f>
        <v>2231.2971084482624</v>
      </c>
      <c r="D263" s="126">
        <f>SUM(D13:D262)</f>
        <v>0</v>
      </c>
      <c r="E263" s="126">
        <f>SUM(E13:E262)</f>
        <v>0</v>
      </c>
      <c r="F263" s="126">
        <f>SUM(F13:F262)</f>
        <v>1925.7458226434999</v>
      </c>
      <c r="G263" s="127">
        <f>SUM(G13:G262)</f>
        <v>1836.9536909999995</v>
      </c>
      <c r="H263" s="111"/>
      <c r="I263" s="113"/>
      <c r="J263" s="113"/>
      <c r="K263" s="111"/>
      <c r="L263" s="113"/>
      <c r="M263" s="114"/>
      <c r="N263" s="97">
        <f>SUM(N13:N262)</f>
        <v>5328.0711740504748</v>
      </c>
      <c r="O263" s="115"/>
      <c r="P263" s="97">
        <f>SUM(P13:P262)</f>
        <v>0.69785941172811816</v>
      </c>
      <c r="Q263" s="142">
        <f>(1-P263)*100</f>
        <v>30.214058827188182</v>
      </c>
      <c r="R263" s="315">
        <f>1-SUM(O13:O262)</f>
        <v>0.55194724441741583</v>
      </c>
    </row>
    <row r="267" spans="1:18" ht="13" thickBot="1"/>
    <row r="268" spans="1:18" customFormat="1">
      <c r="A268" s="15" t="s">
        <v>241</v>
      </c>
      <c r="B268" s="4"/>
      <c r="C268" s="4"/>
      <c r="D268" s="4"/>
      <c r="E268" s="4"/>
      <c r="F268" s="16"/>
    </row>
    <row r="269" spans="1:18" customFormat="1">
      <c r="A269" s="10"/>
      <c r="B269" s="2"/>
      <c r="C269" s="2"/>
      <c r="D269" s="2"/>
      <c r="E269" s="2"/>
      <c r="F269" s="17"/>
    </row>
    <row r="270" spans="1:18" customFormat="1">
      <c r="A270" s="7" t="s">
        <v>44</v>
      </c>
      <c r="B270" s="2"/>
      <c r="C270" s="2"/>
      <c r="D270" s="2"/>
      <c r="E270" s="2"/>
      <c r="F270" s="17"/>
    </row>
    <row r="271" spans="1:18" customFormat="1">
      <c r="A271" s="10"/>
      <c r="B271" s="2"/>
      <c r="C271" s="2"/>
      <c r="D271" s="2"/>
      <c r="E271" s="2"/>
      <c r="F271" s="17"/>
    </row>
    <row r="272" spans="1:18" customFormat="1" ht="13" thickBot="1">
      <c r="A272" s="252" t="s">
        <v>961</v>
      </c>
      <c r="B272" s="253"/>
      <c r="C272" s="253" t="s">
        <v>956</v>
      </c>
      <c r="D272" s="12"/>
      <c r="E272" s="12"/>
      <c r="F272" s="18"/>
    </row>
    <row r="273" spans="2:3" customFormat="1"/>
    <row r="275" spans="2:3">
      <c r="B275" s="19"/>
      <c r="C275" s="46"/>
    </row>
  </sheetData>
  <mergeCells count="17">
    <mergeCell ref="A6:G6"/>
    <mergeCell ref="A7:G7"/>
    <mergeCell ref="B10:B12"/>
    <mergeCell ref="C10:C12"/>
    <mergeCell ref="D10:D12"/>
    <mergeCell ref="E10:E12"/>
    <mergeCell ref="F10:F12"/>
    <mergeCell ref="G10:G12"/>
    <mergeCell ref="P10:P12"/>
    <mergeCell ref="Q10:Q12"/>
    <mergeCell ref="R10:R12"/>
    <mergeCell ref="H10:H12"/>
    <mergeCell ref="J10:J12"/>
    <mergeCell ref="K10:K12"/>
    <mergeCell ref="M10:M12"/>
    <mergeCell ref="N10:N12"/>
    <mergeCell ref="O10:O12"/>
  </mergeCells>
  <pageMargins left="0.74803149606299213" right="0.74803149606299213" top="0.98425196850393704" bottom="0.98425196850393704" header="0.51181102362204722" footer="0.51181102362204722"/>
  <pageSetup paperSize="8" scale="20" orientation="landscape" r:id="rId1"/>
  <headerFooter alignWithMargins="0">
    <oddFooter>&amp;R&amp;"CG Omega,Regular" Date: Feb 2010
Revision 13.0&amp;L&amp;"Calibri"&amp;11&amp;K000000&amp;"CG Omega,Regular"Table 1 of 10_x000D_&amp;1#&amp;"Arial"&amp;11&amp;K000000SW Private Commercial</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A3646-36C1-4A6E-88AA-E60641E5180D}">
  <sheetPr>
    <pageSetUpPr fitToPage="1"/>
  </sheetPr>
  <dimension ref="A1:R275"/>
  <sheetViews>
    <sheetView zoomScaleNormal="100" zoomScalePageLayoutView="55" workbookViewId="0">
      <selection sqref="A1:XFD1048576"/>
    </sheetView>
  </sheetViews>
  <sheetFormatPr defaultColWidth="9.1796875" defaultRowHeight="12.5"/>
  <cols>
    <col min="1" max="1" width="7.1796875" style="107" customWidth="1"/>
    <col min="2" max="2" width="54.81640625" style="107" customWidth="1"/>
    <col min="3" max="3" width="19.81640625" style="107" customWidth="1"/>
    <col min="4" max="4" width="16.1796875" style="107" customWidth="1"/>
    <col min="5" max="5" width="12.1796875" style="107" customWidth="1"/>
    <col min="6" max="6" width="19.1796875" style="107" customWidth="1"/>
    <col min="7" max="7" width="20.54296875" style="107" customWidth="1"/>
    <col min="8" max="8" width="18" style="107" customWidth="1"/>
    <col min="9" max="9" width="1.81640625" style="107" customWidth="1"/>
    <col min="10" max="10" width="14.54296875" style="107" customWidth="1"/>
    <col min="11" max="11" width="11.81640625" style="107" customWidth="1"/>
    <col min="12" max="12" width="2.453125" style="107" customWidth="1"/>
    <col min="13" max="13" width="23.54296875" style="107" customWidth="1"/>
    <col min="14" max="14" width="12.453125" style="107" customWidth="1"/>
    <col min="15" max="15" width="23.7265625" style="107" customWidth="1"/>
    <col min="16" max="16" width="25.7265625" style="107" customWidth="1"/>
    <col min="17" max="17" width="12.7265625" style="107" customWidth="1"/>
    <col min="18" max="18" width="15.7265625" style="107" customWidth="1"/>
    <col min="19" max="16384" width="9.1796875" style="107"/>
  </cols>
  <sheetData>
    <row r="1" spans="1:18" s="101" customFormat="1" ht="20">
      <c r="A1" s="99" t="s">
        <v>0</v>
      </c>
      <c r="B1" s="100"/>
      <c r="C1" s="100"/>
    </row>
    <row r="2" spans="1:18" s="101" customFormat="1" ht="20"/>
    <row r="3" spans="1:18" s="101" customFormat="1" ht="20">
      <c r="A3" s="102" t="s">
        <v>1</v>
      </c>
      <c r="B3" s="103"/>
      <c r="C3" s="103"/>
      <c r="D3" s="104"/>
      <c r="E3" s="104"/>
      <c r="F3" s="104"/>
      <c r="G3" s="104"/>
      <c r="H3" s="104"/>
      <c r="I3" s="104"/>
      <c r="J3" s="104"/>
      <c r="K3" s="104"/>
      <c r="L3" s="104"/>
      <c r="M3" s="104"/>
      <c r="N3" s="104"/>
      <c r="O3" s="104"/>
      <c r="P3" s="104"/>
      <c r="Q3" s="104"/>
      <c r="R3" s="104"/>
    </row>
    <row r="4" spans="1:18" ht="15.5">
      <c r="A4" s="105"/>
      <c r="B4" s="106"/>
      <c r="C4" s="106"/>
    </row>
    <row r="5" spans="1:18" ht="16" thickBot="1">
      <c r="A5" s="105"/>
      <c r="B5" s="106"/>
      <c r="C5" s="106"/>
    </row>
    <row r="6" spans="1:18" ht="20">
      <c r="A6" s="1381" t="s">
        <v>2</v>
      </c>
      <c r="B6" s="1382"/>
      <c r="C6" s="1382"/>
      <c r="D6" s="1382"/>
      <c r="E6" s="1382"/>
      <c r="F6" s="1382"/>
      <c r="G6" s="1383"/>
    </row>
    <row r="7" spans="1:18" ht="20">
      <c r="A7" s="1384" t="s">
        <v>960</v>
      </c>
      <c r="B7" s="1385"/>
      <c r="C7" s="1385"/>
      <c r="D7" s="1385"/>
      <c r="E7" s="1385"/>
      <c r="F7" s="1385"/>
      <c r="G7" s="1386"/>
    </row>
    <row r="8" spans="1:18" ht="16" customHeight="1" thickBot="1">
      <c r="A8" s="105"/>
      <c r="R8" s="480"/>
    </row>
    <row r="9" spans="1:18" ht="16" customHeight="1" thickBot="1">
      <c r="A9" s="105"/>
      <c r="B9" s="108">
        <v>1</v>
      </c>
      <c r="C9" s="109">
        <v>2</v>
      </c>
      <c r="D9" s="109">
        <v>3</v>
      </c>
      <c r="E9" s="109">
        <v>4</v>
      </c>
      <c r="F9" s="109">
        <v>5</v>
      </c>
      <c r="G9" s="109">
        <v>6</v>
      </c>
      <c r="H9" s="110">
        <v>7</v>
      </c>
      <c r="J9" s="108">
        <v>8</v>
      </c>
      <c r="K9" s="110">
        <v>9</v>
      </c>
      <c r="M9" s="108">
        <v>10</v>
      </c>
      <c r="N9" s="109">
        <v>11</v>
      </c>
      <c r="O9" s="109">
        <v>12</v>
      </c>
      <c r="P9" s="109">
        <v>13</v>
      </c>
      <c r="Q9" s="110">
        <v>14</v>
      </c>
      <c r="R9" s="110">
        <v>15</v>
      </c>
    </row>
    <row r="10" spans="1:18" ht="12.65" customHeight="1">
      <c r="B10" s="1378" t="s">
        <v>756</v>
      </c>
      <c r="C10" s="1366" t="s">
        <v>1399</v>
      </c>
      <c r="D10" s="1366" t="s">
        <v>1398</v>
      </c>
      <c r="E10" s="1366" t="s">
        <v>757</v>
      </c>
      <c r="F10" s="1366" t="s">
        <v>758</v>
      </c>
      <c r="G10" s="1366" t="s">
        <v>759</v>
      </c>
      <c r="H10" s="1369" t="s">
        <v>1400</v>
      </c>
      <c r="J10" s="1372" t="s">
        <v>1404</v>
      </c>
      <c r="K10" s="1375" t="s">
        <v>1402</v>
      </c>
      <c r="M10" s="1378" t="s">
        <v>760</v>
      </c>
      <c r="N10" s="1366" t="s">
        <v>761</v>
      </c>
      <c r="O10" s="1366" t="s">
        <v>762</v>
      </c>
      <c r="P10" s="1366" t="s">
        <v>763</v>
      </c>
      <c r="Q10" s="1369" t="s">
        <v>710</v>
      </c>
      <c r="R10" s="1369" t="s">
        <v>723</v>
      </c>
    </row>
    <row r="11" spans="1:18" ht="12.65" customHeight="1">
      <c r="B11" s="1379"/>
      <c r="C11" s="1366"/>
      <c r="D11" s="1366"/>
      <c r="E11" s="1366"/>
      <c r="F11" s="1366"/>
      <c r="G11" s="1366"/>
      <c r="H11" s="1370" t="s">
        <v>695</v>
      </c>
      <c r="J11" s="1373" t="s">
        <v>695</v>
      </c>
      <c r="K11" s="1376" t="s">
        <v>695</v>
      </c>
      <c r="M11" s="1379"/>
      <c r="N11" s="1367"/>
      <c r="O11" s="1367"/>
      <c r="P11" s="1367"/>
      <c r="Q11" s="1370"/>
      <c r="R11" s="1370"/>
    </row>
    <row r="12" spans="1:18" ht="13" customHeight="1">
      <c r="B12" s="1380"/>
      <c r="C12" s="1387"/>
      <c r="D12" s="1387"/>
      <c r="E12" s="1387"/>
      <c r="F12" s="1387"/>
      <c r="G12" s="1387"/>
      <c r="H12" s="1371"/>
      <c r="J12" s="1374"/>
      <c r="K12" s="1377"/>
      <c r="M12" s="1380"/>
      <c r="N12" s="1368"/>
      <c r="O12" s="1368"/>
      <c r="P12" s="1368"/>
      <c r="Q12" s="1371"/>
      <c r="R12" s="1371"/>
    </row>
    <row r="13" spans="1:18">
      <c r="B13" s="51"/>
      <c r="C13" s="133"/>
      <c r="D13" s="123"/>
      <c r="E13" s="123"/>
      <c r="F13" s="133"/>
      <c r="G13" s="133"/>
      <c r="H13" s="128">
        <f>+C13+D13-E13-F13</f>
        <v>0</v>
      </c>
      <c r="J13" s="312"/>
      <c r="K13" s="128">
        <f>+H13-J13</f>
        <v>0</v>
      </c>
      <c r="M13" s="136">
        <f>+IF(ISERROR(K13/(F13+J13)),0,K13/(F13+J13))</f>
        <v>0</v>
      </c>
      <c r="N13" s="133"/>
      <c r="O13" s="139">
        <f>IF(K13&lt;0,N13/$N$263,0)</f>
        <v>0</v>
      </c>
      <c r="P13" s="94">
        <f>(M13^2*O13)*100</f>
        <v>0</v>
      </c>
      <c r="Q13" s="111"/>
    </row>
    <row r="14" spans="1:18">
      <c r="B14" s="52"/>
      <c r="C14" s="134"/>
      <c r="D14" s="124"/>
      <c r="E14" s="124"/>
      <c r="F14" s="134"/>
      <c r="G14" s="134"/>
      <c r="H14" s="129">
        <f>+C14+D14-E14-F14</f>
        <v>0</v>
      </c>
      <c r="J14" s="313"/>
      <c r="K14" s="129">
        <f t="shared" ref="K14:K37" si="0">+H14-J14</f>
        <v>0</v>
      </c>
      <c r="M14" s="137">
        <f>+IF(ISERROR(K14/(F14+J14)),0,K14/(F14+J14))</f>
        <v>0</v>
      </c>
      <c r="N14" s="134"/>
      <c r="O14" s="140">
        <f t="shared" ref="O14:O77" si="1">IF(K14&lt;0,N14/$N$263,0)</f>
        <v>0</v>
      </c>
      <c r="P14" s="95">
        <f t="shared" ref="P14:P37" si="2">(M14^2*O14)*100</f>
        <v>0</v>
      </c>
      <c r="Q14" s="111"/>
    </row>
    <row r="15" spans="1:18">
      <c r="B15" s="52"/>
      <c r="C15" s="134"/>
      <c r="D15" s="124"/>
      <c r="E15" s="124"/>
      <c r="F15" s="134"/>
      <c r="G15" s="134"/>
      <c r="H15" s="129">
        <f t="shared" ref="H15:H37" si="3">+C15+D15-E15-F15</f>
        <v>0</v>
      </c>
      <c r="J15" s="313"/>
      <c r="K15" s="129">
        <f t="shared" si="0"/>
        <v>0</v>
      </c>
      <c r="M15" s="137">
        <f>+IF(ISERROR(K15/(F15+J15)),0,K15/(F15+J15))</f>
        <v>0</v>
      </c>
      <c r="N15" s="134"/>
      <c r="O15" s="140">
        <f>IF(K15&lt;0,N15/$N$263,0)</f>
        <v>0</v>
      </c>
      <c r="P15" s="95">
        <f>(M15^2*O15)*100</f>
        <v>0</v>
      </c>
      <c r="Q15" s="111"/>
    </row>
    <row r="16" spans="1:18">
      <c r="B16" s="52"/>
      <c r="C16" s="134"/>
      <c r="D16" s="124"/>
      <c r="E16" s="124"/>
      <c r="F16" s="134"/>
      <c r="G16" s="134"/>
      <c r="H16" s="129">
        <f t="shared" si="3"/>
        <v>0</v>
      </c>
      <c r="J16" s="313"/>
      <c r="K16" s="129">
        <f t="shared" si="0"/>
        <v>0</v>
      </c>
      <c r="M16" s="137">
        <f t="shared" ref="M16:M37" si="4">+IF(ISERROR(K16/(F16+J16)),0,K16/(F16+J16))</f>
        <v>0</v>
      </c>
      <c r="N16" s="134"/>
      <c r="O16" s="140">
        <f>IF(K16&lt;0,N16/$N$263,0)</f>
        <v>0</v>
      </c>
      <c r="P16" s="95">
        <f>(M16^2*O16)*100</f>
        <v>0</v>
      </c>
      <c r="Q16" s="111"/>
    </row>
    <row r="17" spans="2:17">
      <c r="B17" s="52"/>
      <c r="C17" s="134"/>
      <c r="D17" s="124"/>
      <c r="E17" s="124"/>
      <c r="F17" s="134"/>
      <c r="G17" s="134"/>
      <c r="H17" s="129">
        <f t="shared" si="3"/>
        <v>0</v>
      </c>
      <c r="J17" s="313"/>
      <c r="K17" s="129">
        <f t="shared" si="0"/>
        <v>0</v>
      </c>
      <c r="M17" s="137">
        <f t="shared" si="4"/>
        <v>0</v>
      </c>
      <c r="N17" s="134"/>
      <c r="O17" s="140">
        <f t="shared" si="1"/>
        <v>0</v>
      </c>
      <c r="P17" s="95">
        <f t="shared" si="2"/>
        <v>0</v>
      </c>
      <c r="Q17" s="111"/>
    </row>
    <row r="18" spans="2:17">
      <c r="B18" s="52"/>
      <c r="C18" s="134"/>
      <c r="D18" s="124"/>
      <c r="E18" s="124"/>
      <c r="F18" s="134"/>
      <c r="G18" s="134"/>
      <c r="H18" s="129">
        <f t="shared" si="3"/>
        <v>0</v>
      </c>
      <c r="J18" s="313"/>
      <c r="K18" s="129">
        <f t="shared" si="0"/>
        <v>0</v>
      </c>
      <c r="M18" s="137">
        <f t="shared" si="4"/>
        <v>0</v>
      </c>
      <c r="N18" s="134"/>
      <c r="O18" s="140">
        <f t="shared" si="1"/>
        <v>0</v>
      </c>
      <c r="P18" s="95">
        <f t="shared" si="2"/>
        <v>0</v>
      </c>
      <c r="Q18" s="111"/>
    </row>
    <row r="19" spans="2:17">
      <c r="B19" s="52"/>
      <c r="C19" s="134"/>
      <c r="D19" s="124"/>
      <c r="E19" s="124"/>
      <c r="F19" s="134"/>
      <c r="G19" s="134"/>
      <c r="H19" s="129">
        <f t="shared" si="3"/>
        <v>0</v>
      </c>
      <c r="J19" s="313"/>
      <c r="K19" s="129">
        <f t="shared" si="0"/>
        <v>0</v>
      </c>
      <c r="M19" s="137">
        <f t="shared" si="4"/>
        <v>0</v>
      </c>
      <c r="N19" s="134"/>
      <c r="O19" s="140">
        <f t="shared" si="1"/>
        <v>0</v>
      </c>
      <c r="P19" s="95">
        <f t="shared" si="2"/>
        <v>0</v>
      </c>
      <c r="Q19" s="111"/>
    </row>
    <row r="20" spans="2:17">
      <c r="B20" s="52"/>
      <c r="C20" s="134"/>
      <c r="D20" s="124"/>
      <c r="E20" s="124"/>
      <c r="F20" s="134"/>
      <c r="G20" s="134"/>
      <c r="H20" s="129">
        <f t="shared" si="3"/>
        <v>0</v>
      </c>
      <c r="J20" s="313"/>
      <c r="K20" s="129">
        <f t="shared" si="0"/>
        <v>0</v>
      </c>
      <c r="M20" s="137">
        <f t="shared" si="4"/>
        <v>0</v>
      </c>
      <c r="N20" s="134"/>
      <c r="O20" s="140">
        <f t="shared" si="1"/>
        <v>0</v>
      </c>
      <c r="P20" s="95">
        <f t="shared" si="2"/>
        <v>0</v>
      </c>
      <c r="Q20" s="111"/>
    </row>
    <row r="21" spans="2:17">
      <c r="B21" s="52"/>
      <c r="C21" s="134"/>
      <c r="D21" s="124"/>
      <c r="E21" s="124"/>
      <c r="F21" s="134"/>
      <c r="G21" s="134"/>
      <c r="H21" s="129">
        <f t="shared" si="3"/>
        <v>0</v>
      </c>
      <c r="J21" s="313"/>
      <c r="K21" s="129">
        <f t="shared" si="0"/>
        <v>0</v>
      </c>
      <c r="M21" s="137">
        <f t="shared" si="4"/>
        <v>0</v>
      </c>
      <c r="N21" s="134"/>
      <c r="O21" s="140">
        <f t="shared" si="1"/>
        <v>0</v>
      </c>
      <c r="P21" s="95">
        <f t="shared" si="2"/>
        <v>0</v>
      </c>
      <c r="Q21" s="111"/>
    </row>
    <row r="22" spans="2:17">
      <c r="B22" s="52"/>
      <c r="C22" s="134"/>
      <c r="D22" s="124"/>
      <c r="E22" s="124"/>
      <c r="F22" s="134"/>
      <c r="G22" s="134"/>
      <c r="H22" s="129">
        <f t="shared" si="3"/>
        <v>0</v>
      </c>
      <c r="J22" s="313"/>
      <c r="K22" s="129">
        <f t="shared" si="0"/>
        <v>0</v>
      </c>
      <c r="M22" s="137">
        <f t="shared" si="4"/>
        <v>0</v>
      </c>
      <c r="N22" s="134"/>
      <c r="O22" s="140">
        <f t="shared" si="1"/>
        <v>0</v>
      </c>
      <c r="P22" s="95">
        <f t="shared" si="2"/>
        <v>0</v>
      </c>
      <c r="Q22" s="111"/>
    </row>
    <row r="23" spans="2:17">
      <c r="B23" s="52"/>
      <c r="C23" s="134"/>
      <c r="D23" s="124"/>
      <c r="E23" s="124"/>
      <c r="F23" s="134"/>
      <c r="G23" s="134"/>
      <c r="H23" s="129">
        <f t="shared" si="3"/>
        <v>0</v>
      </c>
      <c r="J23" s="313"/>
      <c r="K23" s="129">
        <f t="shared" si="0"/>
        <v>0</v>
      </c>
      <c r="M23" s="137">
        <f t="shared" si="4"/>
        <v>0</v>
      </c>
      <c r="N23" s="134"/>
      <c r="O23" s="140">
        <f t="shared" si="1"/>
        <v>0</v>
      </c>
      <c r="P23" s="95">
        <f t="shared" si="2"/>
        <v>0</v>
      </c>
      <c r="Q23" s="111"/>
    </row>
    <row r="24" spans="2:17">
      <c r="B24" s="52"/>
      <c r="C24" s="134"/>
      <c r="D24" s="124"/>
      <c r="E24" s="124"/>
      <c r="F24" s="134"/>
      <c r="G24" s="134"/>
      <c r="H24" s="129">
        <f t="shared" si="3"/>
        <v>0</v>
      </c>
      <c r="J24" s="313"/>
      <c r="K24" s="129">
        <f t="shared" si="0"/>
        <v>0</v>
      </c>
      <c r="M24" s="137">
        <f t="shared" si="4"/>
        <v>0</v>
      </c>
      <c r="N24" s="134"/>
      <c r="O24" s="140">
        <f t="shared" si="1"/>
        <v>0</v>
      </c>
      <c r="P24" s="95">
        <f t="shared" si="2"/>
        <v>0</v>
      </c>
      <c r="Q24" s="111"/>
    </row>
    <row r="25" spans="2:17">
      <c r="B25" s="52"/>
      <c r="C25" s="134"/>
      <c r="D25" s="124"/>
      <c r="E25" s="124"/>
      <c r="F25" s="134"/>
      <c r="G25" s="134"/>
      <c r="H25" s="129">
        <f t="shared" si="3"/>
        <v>0</v>
      </c>
      <c r="J25" s="313"/>
      <c r="K25" s="129">
        <f t="shared" si="0"/>
        <v>0</v>
      </c>
      <c r="M25" s="137">
        <f t="shared" si="4"/>
        <v>0</v>
      </c>
      <c r="N25" s="134"/>
      <c r="O25" s="140">
        <f t="shared" si="1"/>
        <v>0</v>
      </c>
      <c r="P25" s="95">
        <f t="shared" si="2"/>
        <v>0</v>
      </c>
      <c r="Q25" s="111"/>
    </row>
    <row r="26" spans="2:17">
      <c r="B26" s="52"/>
      <c r="C26" s="134"/>
      <c r="D26" s="124"/>
      <c r="E26" s="124"/>
      <c r="F26" s="134"/>
      <c r="G26" s="134"/>
      <c r="H26" s="129">
        <f t="shared" si="3"/>
        <v>0</v>
      </c>
      <c r="J26" s="313"/>
      <c r="K26" s="129">
        <f t="shared" si="0"/>
        <v>0</v>
      </c>
      <c r="M26" s="137">
        <f t="shared" si="4"/>
        <v>0</v>
      </c>
      <c r="N26" s="134"/>
      <c r="O26" s="140">
        <f t="shared" si="1"/>
        <v>0</v>
      </c>
      <c r="P26" s="95">
        <f t="shared" si="2"/>
        <v>0</v>
      </c>
      <c r="Q26" s="111"/>
    </row>
    <row r="27" spans="2:17">
      <c r="B27" s="52"/>
      <c r="C27" s="134"/>
      <c r="D27" s="124"/>
      <c r="E27" s="124"/>
      <c r="F27" s="134"/>
      <c r="G27" s="134"/>
      <c r="H27" s="129">
        <f t="shared" si="3"/>
        <v>0</v>
      </c>
      <c r="J27" s="313"/>
      <c r="K27" s="129">
        <f t="shared" si="0"/>
        <v>0</v>
      </c>
      <c r="M27" s="137">
        <f t="shared" si="4"/>
        <v>0</v>
      </c>
      <c r="N27" s="134"/>
      <c r="O27" s="140">
        <f t="shared" si="1"/>
        <v>0</v>
      </c>
      <c r="P27" s="95">
        <f t="shared" si="2"/>
        <v>0</v>
      </c>
      <c r="Q27" s="111"/>
    </row>
    <row r="28" spans="2:17">
      <c r="B28" s="52"/>
      <c r="C28" s="134"/>
      <c r="D28" s="124"/>
      <c r="E28" s="124"/>
      <c r="F28" s="134"/>
      <c r="G28" s="134"/>
      <c r="H28" s="129">
        <f t="shared" si="3"/>
        <v>0</v>
      </c>
      <c r="J28" s="313"/>
      <c r="K28" s="129">
        <f t="shared" si="0"/>
        <v>0</v>
      </c>
      <c r="M28" s="137">
        <f t="shared" si="4"/>
        <v>0</v>
      </c>
      <c r="N28" s="134"/>
      <c r="O28" s="140">
        <f t="shared" si="1"/>
        <v>0</v>
      </c>
      <c r="P28" s="95">
        <f t="shared" si="2"/>
        <v>0</v>
      </c>
      <c r="Q28" s="111"/>
    </row>
    <row r="29" spans="2:17">
      <c r="B29" s="52"/>
      <c r="C29" s="134"/>
      <c r="D29" s="124"/>
      <c r="E29" s="124"/>
      <c r="F29" s="134"/>
      <c r="G29" s="134"/>
      <c r="H29" s="129">
        <f t="shared" si="3"/>
        <v>0</v>
      </c>
      <c r="J29" s="313"/>
      <c r="K29" s="129">
        <f t="shared" si="0"/>
        <v>0</v>
      </c>
      <c r="M29" s="137">
        <f t="shared" si="4"/>
        <v>0</v>
      </c>
      <c r="N29" s="134"/>
      <c r="O29" s="140">
        <f t="shared" si="1"/>
        <v>0</v>
      </c>
      <c r="P29" s="95">
        <f t="shared" si="2"/>
        <v>0</v>
      </c>
      <c r="Q29" s="111"/>
    </row>
    <row r="30" spans="2:17">
      <c r="B30" s="52"/>
      <c r="C30" s="134"/>
      <c r="D30" s="124"/>
      <c r="E30" s="124"/>
      <c r="F30" s="134"/>
      <c r="G30" s="134"/>
      <c r="H30" s="129">
        <f t="shared" si="3"/>
        <v>0</v>
      </c>
      <c r="J30" s="313"/>
      <c r="K30" s="129">
        <f t="shared" si="0"/>
        <v>0</v>
      </c>
      <c r="M30" s="137">
        <f t="shared" si="4"/>
        <v>0</v>
      </c>
      <c r="N30" s="134"/>
      <c r="O30" s="140">
        <f t="shared" si="1"/>
        <v>0</v>
      </c>
      <c r="P30" s="95">
        <f t="shared" si="2"/>
        <v>0</v>
      </c>
      <c r="Q30" s="111"/>
    </row>
    <row r="31" spans="2:17">
      <c r="B31" s="52"/>
      <c r="C31" s="134"/>
      <c r="D31" s="124"/>
      <c r="E31" s="124"/>
      <c r="F31" s="134"/>
      <c r="G31" s="134"/>
      <c r="H31" s="129">
        <f t="shared" si="3"/>
        <v>0</v>
      </c>
      <c r="J31" s="313"/>
      <c r="K31" s="129">
        <f t="shared" si="0"/>
        <v>0</v>
      </c>
      <c r="M31" s="137">
        <f t="shared" si="4"/>
        <v>0</v>
      </c>
      <c r="N31" s="134"/>
      <c r="O31" s="140">
        <f t="shared" si="1"/>
        <v>0</v>
      </c>
      <c r="P31" s="95">
        <f t="shared" si="2"/>
        <v>0</v>
      </c>
      <c r="Q31" s="111"/>
    </row>
    <row r="32" spans="2:17">
      <c r="B32" s="52"/>
      <c r="C32" s="134"/>
      <c r="D32" s="124"/>
      <c r="E32" s="124"/>
      <c r="F32" s="134"/>
      <c r="G32" s="134"/>
      <c r="H32" s="129">
        <f t="shared" si="3"/>
        <v>0</v>
      </c>
      <c r="J32" s="313"/>
      <c r="K32" s="129">
        <f t="shared" si="0"/>
        <v>0</v>
      </c>
      <c r="M32" s="137">
        <f t="shared" si="4"/>
        <v>0</v>
      </c>
      <c r="N32" s="134"/>
      <c r="O32" s="140">
        <f t="shared" si="1"/>
        <v>0</v>
      </c>
      <c r="P32" s="95">
        <f t="shared" si="2"/>
        <v>0</v>
      </c>
      <c r="Q32" s="111"/>
    </row>
    <row r="33" spans="2:17">
      <c r="B33" s="52"/>
      <c r="C33" s="134"/>
      <c r="D33" s="124"/>
      <c r="E33" s="124"/>
      <c r="F33" s="134"/>
      <c r="G33" s="134"/>
      <c r="H33" s="129">
        <f t="shared" si="3"/>
        <v>0</v>
      </c>
      <c r="J33" s="313"/>
      <c r="K33" s="129">
        <f t="shared" si="0"/>
        <v>0</v>
      </c>
      <c r="M33" s="137">
        <f t="shared" si="4"/>
        <v>0</v>
      </c>
      <c r="N33" s="134"/>
      <c r="O33" s="140">
        <f t="shared" si="1"/>
        <v>0</v>
      </c>
      <c r="P33" s="95">
        <f t="shared" si="2"/>
        <v>0</v>
      </c>
      <c r="Q33" s="111"/>
    </row>
    <row r="34" spans="2:17">
      <c r="B34" s="52"/>
      <c r="C34" s="134"/>
      <c r="D34" s="124"/>
      <c r="E34" s="124"/>
      <c r="F34" s="134"/>
      <c r="G34" s="134"/>
      <c r="H34" s="129">
        <f t="shared" si="3"/>
        <v>0</v>
      </c>
      <c r="J34" s="313"/>
      <c r="K34" s="129">
        <f t="shared" si="0"/>
        <v>0</v>
      </c>
      <c r="M34" s="137">
        <f t="shared" si="4"/>
        <v>0</v>
      </c>
      <c r="N34" s="134"/>
      <c r="O34" s="140">
        <f t="shared" si="1"/>
        <v>0</v>
      </c>
      <c r="P34" s="95">
        <f t="shared" si="2"/>
        <v>0</v>
      </c>
      <c r="Q34" s="111"/>
    </row>
    <row r="35" spans="2:17">
      <c r="B35" s="52"/>
      <c r="C35" s="134"/>
      <c r="D35" s="124"/>
      <c r="E35" s="124"/>
      <c r="F35" s="134"/>
      <c r="G35" s="134"/>
      <c r="H35" s="129">
        <f t="shared" si="3"/>
        <v>0</v>
      </c>
      <c r="J35" s="313"/>
      <c r="K35" s="129">
        <f t="shared" si="0"/>
        <v>0</v>
      </c>
      <c r="M35" s="137">
        <f t="shared" si="4"/>
        <v>0</v>
      </c>
      <c r="N35" s="134"/>
      <c r="O35" s="140">
        <f t="shared" si="1"/>
        <v>0</v>
      </c>
      <c r="P35" s="95">
        <f t="shared" si="2"/>
        <v>0</v>
      </c>
      <c r="Q35" s="111"/>
    </row>
    <row r="36" spans="2:17">
      <c r="B36" s="52"/>
      <c r="C36" s="134"/>
      <c r="D36" s="124"/>
      <c r="E36" s="124"/>
      <c r="F36" s="134"/>
      <c r="G36" s="134"/>
      <c r="H36" s="129">
        <f t="shared" si="3"/>
        <v>0</v>
      </c>
      <c r="J36" s="313"/>
      <c r="K36" s="129">
        <f t="shared" si="0"/>
        <v>0</v>
      </c>
      <c r="M36" s="137">
        <f t="shared" si="4"/>
        <v>0</v>
      </c>
      <c r="N36" s="134"/>
      <c r="O36" s="140">
        <f t="shared" si="1"/>
        <v>0</v>
      </c>
      <c r="P36" s="95">
        <f t="shared" si="2"/>
        <v>0</v>
      </c>
      <c r="Q36" s="111"/>
    </row>
    <row r="37" spans="2:17">
      <c r="B37" s="143"/>
      <c r="C37" s="147"/>
      <c r="D37" s="144"/>
      <c r="E37" s="144"/>
      <c r="F37" s="147"/>
      <c r="G37" s="147"/>
      <c r="H37" s="145">
        <f t="shared" si="3"/>
        <v>0</v>
      </c>
      <c r="J37" s="314"/>
      <c r="K37" s="145">
        <f t="shared" si="0"/>
        <v>0</v>
      </c>
      <c r="M37" s="146">
        <f t="shared" si="4"/>
        <v>0</v>
      </c>
      <c r="N37" s="147"/>
      <c r="O37" s="148">
        <f t="shared" si="1"/>
        <v>0</v>
      </c>
      <c r="P37" s="149">
        <f t="shared" si="2"/>
        <v>0</v>
      </c>
      <c r="Q37" s="111"/>
    </row>
    <row r="38" spans="2:17">
      <c r="B38" s="52"/>
      <c r="C38" s="134"/>
      <c r="D38" s="124"/>
      <c r="E38" s="124"/>
      <c r="F38" s="134"/>
      <c r="G38" s="134"/>
      <c r="H38" s="129">
        <f>+C38+D38-E38-F38</f>
        <v>0</v>
      </c>
      <c r="J38" s="313"/>
      <c r="K38" s="129">
        <f>+H38-J38</f>
        <v>0</v>
      </c>
      <c r="M38" s="137">
        <f>+IF(ISERROR(K38/(F38+J38)),0,K38/(F38+J38))</f>
        <v>0</v>
      </c>
      <c r="N38" s="134"/>
      <c r="O38" s="140">
        <f t="shared" si="1"/>
        <v>0</v>
      </c>
      <c r="P38" s="95">
        <f>(M38^2*O38)*100</f>
        <v>0</v>
      </c>
      <c r="Q38" s="111"/>
    </row>
    <row r="39" spans="2:17">
      <c r="B39" s="52"/>
      <c r="C39" s="134"/>
      <c r="D39" s="124"/>
      <c r="E39" s="124"/>
      <c r="F39" s="134"/>
      <c r="G39" s="134"/>
      <c r="H39" s="129">
        <f t="shared" ref="H39:H62" si="5">+C39+D39-E39-F39</f>
        <v>0</v>
      </c>
      <c r="J39" s="313"/>
      <c r="K39" s="129">
        <f t="shared" ref="K39:K62" si="6">+H39-J39</f>
        <v>0</v>
      </c>
      <c r="M39" s="137">
        <f>+IF(ISERROR(K39/(F39+J39)),0,K39/(F39+J39))</f>
        <v>0</v>
      </c>
      <c r="N39" s="134"/>
      <c r="O39" s="140">
        <f t="shared" si="1"/>
        <v>0</v>
      </c>
      <c r="P39" s="95">
        <f t="shared" ref="P39:P62" si="7">(M39^2*O39)*100</f>
        <v>0</v>
      </c>
      <c r="Q39" s="111"/>
    </row>
    <row r="40" spans="2:17">
      <c r="B40" s="52"/>
      <c r="C40" s="134"/>
      <c r="D40" s="124"/>
      <c r="E40" s="124"/>
      <c r="F40" s="134"/>
      <c r="G40" s="134"/>
      <c r="H40" s="129">
        <f t="shared" si="5"/>
        <v>0</v>
      </c>
      <c r="J40" s="313"/>
      <c r="K40" s="129">
        <f t="shared" si="6"/>
        <v>0</v>
      </c>
      <c r="M40" s="137">
        <f t="shared" ref="M40:M62" si="8">+IF(ISERROR(K40/(F40+J40)),0,K40/(F40+J40))</f>
        <v>0</v>
      </c>
      <c r="N40" s="134"/>
      <c r="O40" s="140">
        <f t="shared" si="1"/>
        <v>0</v>
      </c>
      <c r="P40" s="95">
        <f t="shared" si="7"/>
        <v>0</v>
      </c>
      <c r="Q40" s="111"/>
    </row>
    <row r="41" spans="2:17">
      <c r="B41" s="52"/>
      <c r="C41" s="134"/>
      <c r="D41" s="124"/>
      <c r="E41" s="124"/>
      <c r="F41" s="134"/>
      <c r="G41" s="134"/>
      <c r="H41" s="129">
        <f t="shared" si="5"/>
        <v>0</v>
      </c>
      <c r="J41" s="313"/>
      <c r="K41" s="129">
        <f t="shared" si="6"/>
        <v>0</v>
      </c>
      <c r="M41" s="137">
        <f t="shared" si="8"/>
        <v>0</v>
      </c>
      <c r="N41" s="134"/>
      <c r="O41" s="140">
        <f t="shared" si="1"/>
        <v>0</v>
      </c>
      <c r="P41" s="95">
        <f t="shared" si="7"/>
        <v>0</v>
      </c>
      <c r="Q41" s="111"/>
    </row>
    <row r="42" spans="2:17">
      <c r="B42" s="52"/>
      <c r="C42" s="134"/>
      <c r="D42" s="124"/>
      <c r="E42" s="124"/>
      <c r="F42" s="134"/>
      <c r="G42" s="134"/>
      <c r="H42" s="129">
        <f t="shared" si="5"/>
        <v>0</v>
      </c>
      <c r="J42" s="313"/>
      <c r="K42" s="129">
        <f t="shared" si="6"/>
        <v>0</v>
      </c>
      <c r="M42" s="137">
        <f t="shared" si="8"/>
        <v>0</v>
      </c>
      <c r="N42" s="134"/>
      <c r="O42" s="140">
        <f t="shared" si="1"/>
        <v>0</v>
      </c>
      <c r="P42" s="95">
        <f t="shared" si="7"/>
        <v>0</v>
      </c>
      <c r="Q42" s="111"/>
    </row>
    <row r="43" spans="2:17">
      <c r="B43" s="52"/>
      <c r="C43" s="134"/>
      <c r="D43" s="124"/>
      <c r="E43" s="124"/>
      <c r="F43" s="134"/>
      <c r="G43" s="134"/>
      <c r="H43" s="129">
        <f t="shared" si="5"/>
        <v>0</v>
      </c>
      <c r="J43" s="313"/>
      <c r="K43" s="129">
        <f t="shared" si="6"/>
        <v>0</v>
      </c>
      <c r="M43" s="137">
        <f t="shared" si="8"/>
        <v>0</v>
      </c>
      <c r="N43" s="134"/>
      <c r="O43" s="140">
        <f t="shared" si="1"/>
        <v>0</v>
      </c>
      <c r="P43" s="95">
        <f t="shared" si="7"/>
        <v>0</v>
      </c>
      <c r="Q43" s="111"/>
    </row>
    <row r="44" spans="2:17">
      <c r="B44" s="52"/>
      <c r="C44" s="134"/>
      <c r="D44" s="124"/>
      <c r="E44" s="124"/>
      <c r="F44" s="134"/>
      <c r="G44" s="134"/>
      <c r="H44" s="129">
        <f t="shared" si="5"/>
        <v>0</v>
      </c>
      <c r="J44" s="313"/>
      <c r="K44" s="129">
        <f t="shared" si="6"/>
        <v>0</v>
      </c>
      <c r="M44" s="137">
        <f t="shared" si="8"/>
        <v>0</v>
      </c>
      <c r="N44" s="134"/>
      <c r="O44" s="140">
        <f t="shared" si="1"/>
        <v>0</v>
      </c>
      <c r="P44" s="95">
        <f t="shared" si="7"/>
        <v>0</v>
      </c>
      <c r="Q44" s="111"/>
    </row>
    <row r="45" spans="2:17">
      <c r="B45" s="52"/>
      <c r="C45" s="134"/>
      <c r="D45" s="124"/>
      <c r="E45" s="124"/>
      <c r="F45" s="134"/>
      <c r="G45" s="134"/>
      <c r="H45" s="129">
        <f t="shared" si="5"/>
        <v>0</v>
      </c>
      <c r="J45" s="313"/>
      <c r="K45" s="129">
        <f t="shared" si="6"/>
        <v>0</v>
      </c>
      <c r="M45" s="137">
        <f t="shared" si="8"/>
        <v>0</v>
      </c>
      <c r="N45" s="134"/>
      <c r="O45" s="140">
        <f t="shared" si="1"/>
        <v>0</v>
      </c>
      <c r="P45" s="95">
        <f t="shared" si="7"/>
        <v>0</v>
      </c>
      <c r="Q45" s="111"/>
    </row>
    <row r="46" spans="2:17">
      <c r="B46" s="52"/>
      <c r="C46" s="134"/>
      <c r="D46" s="124"/>
      <c r="E46" s="124"/>
      <c r="F46" s="134"/>
      <c r="G46" s="134"/>
      <c r="H46" s="129">
        <f t="shared" si="5"/>
        <v>0</v>
      </c>
      <c r="J46" s="313"/>
      <c r="K46" s="129">
        <f t="shared" si="6"/>
        <v>0</v>
      </c>
      <c r="M46" s="137">
        <f t="shared" si="8"/>
        <v>0</v>
      </c>
      <c r="N46" s="134"/>
      <c r="O46" s="140">
        <f t="shared" si="1"/>
        <v>0</v>
      </c>
      <c r="P46" s="95">
        <f t="shared" si="7"/>
        <v>0</v>
      </c>
      <c r="Q46" s="111"/>
    </row>
    <row r="47" spans="2:17">
      <c r="B47" s="52"/>
      <c r="C47" s="134"/>
      <c r="D47" s="124"/>
      <c r="E47" s="124"/>
      <c r="F47" s="134"/>
      <c r="G47" s="134"/>
      <c r="H47" s="129">
        <f t="shared" si="5"/>
        <v>0</v>
      </c>
      <c r="J47" s="313"/>
      <c r="K47" s="129">
        <f t="shared" si="6"/>
        <v>0</v>
      </c>
      <c r="M47" s="137">
        <f t="shared" si="8"/>
        <v>0</v>
      </c>
      <c r="N47" s="134"/>
      <c r="O47" s="140">
        <f t="shared" si="1"/>
        <v>0</v>
      </c>
      <c r="P47" s="95">
        <f t="shared" si="7"/>
        <v>0</v>
      </c>
      <c r="Q47" s="111"/>
    </row>
    <row r="48" spans="2:17">
      <c r="B48" s="52"/>
      <c r="C48" s="134"/>
      <c r="D48" s="124"/>
      <c r="E48" s="124"/>
      <c r="F48" s="134"/>
      <c r="G48" s="134"/>
      <c r="H48" s="129">
        <f t="shared" si="5"/>
        <v>0</v>
      </c>
      <c r="J48" s="313"/>
      <c r="K48" s="129">
        <f t="shared" si="6"/>
        <v>0</v>
      </c>
      <c r="M48" s="137">
        <f t="shared" si="8"/>
        <v>0</v>
      </c>
      <c r="N48" s="134"/>
      <c r="O48" s="140">
        <f t="shared" si="1"/>
        <v>0</v>
      </c>
      <c r="P48" s="95">
        <f t="shared" si="7"/>
        <v>0</v>
      </c>
      <c r="Q48" s="111"/>
    </row>
    <row r="49" spans="2:17">
      <c r="B49" s="52"/>
      <c r="C49" s="134"/>
      <c r="D49" s="124"/>
      <c r="E49" s="124"/>
      <c r="F49" s="134"/>
      <c r="G49" s="134"/>
      <c r="H49" s="129">
        <f t="shared" si="5"/>
        <v>0</v>
      </c>
      <c r="J49" s="313"/>
      <c r="K49" s="129">
        <f t="shared" si="6"/>
        <v>0</v>
      </c>
      <c r="M49" s="137">
        <f t="shared" si="8"/>
        <v>0</v>
      </c>
      <c r="N49" s="134"/>
      <c r="O49" s="140">
        <f t="shared" si="1"/>
        <v>0</v>
      </c>
      <c r="P49" s="95">
        <f t="shared" si="7"/>
        <v>0</v>
      </c>
      <c r="Q49" s="111"/>
    </row>
    <row r="50" spans="2:17">
      <c r="B50" s="52"/>
      <c r="C50" s="134"/>
      <c r="D50" s="124"/>
      <c r="E50" s="124"/>
      <c r="F50" s="134"/>
      <c r="G50" s="134"/>
      <c r="H50" s="129">
        <f t="shared" si="5"/>
        <v>0</v>
      </c>
      <c r="J50" s="313"/>
      <c r="K50" s="129">
        <f t="shared" si="6"/>
        <v>0</v>
      </c>
      <c r="M50" s="137">
        <f t="shared" si="8"/>
        <v>0</v>
      </c>
      <c r="N50" s="134"/>
      <c r="O50" s="140">
        <f t="shared" si="1"/>
        <v>0</v>
      </c>
      <c r="P50" s="95">
        <f t="shared" si="7"/>
        <v>0</v>
      </c>
      <c r="Q50" s="111"/>
    </row>
    <row r="51" spans="2:17">
      <c r="B51" s="52"/>
      <c r="C51" s="134"/>
      <c r="D51" s="124"/>
      <c r="E51" s="124"/>
      <c r="F51" s="134"/>
      <c r="G51" s="134"/>
      <c r="H51" s="129">
        <f t="shared" si="5"/>
        <v>0</v>
      </c>
      <c r="J51" s="313"/>
      <c r="K51" s="129">
        <f t="shared" si="6"/>
        <v>0</v>
      </c>
      <c r="M51" s="137">
        <f t="shared" si="8"/>
        <v>0</v>
      </c>
      <c r="N51" s="134"/>
      <c r="O51" s="140">
        <f t="shared" si="1"/>
        <v>0</v>
      </c>
      <c r="P51" s="95">
        <f t="shared" si="7"/>
        <v>0</v>
      </c>
      <c r="Q51" s="111"/>
    </row>
    <row r="52" spans="2:17">
      <c r="B52" s="52"/>
      <c r="C52" s="134"/>
      <c r="D52" s="124"/>
      <c r="E52" s="124"/>
      <c r="F52" s="134"/>
      <c r="G52" s="134"/>
      <c r="H52" s="129">
        <f t="shared" si="5"/>
        <v>0</v>
      </c>
      <c r="J52" s="313"/>
      <c r="K52" s="129">
        <f t="shared" si="6"/>
        <v>0</v>
      </c>
      <c r="M52" s="137">
        <f t="shared" si="8"/>
        <v>0</v>
      </c>
      <c r="N52" s="134"/>
      <c r="O52" s="140">
        <f t="shared" si="1"/>
        <v>0</v>
      </c>
      <c r="P52" s="95">
        <f t="shared" si="7"/>
        <v>0</v>
      </c>
      <c r="Q52" s="111"/>
    </row>
    <row r="53" spans="2:17">
      <c r="B53" s="52"/>
      <c r="C53" s="134"/>
      <c r="D53" s="124"/>
      <c r="E53" s="124"/>
      <c r="F53" s="134"/>
      <c r="G53" s="134"/>
      <c r="H53" s="129">
        <f t="shared" si="5"/>
        <v>0</v>
      </c>
      <c r="J53" s="313"/>
      <c r="K53" s="129">
        <f t="shared" si="6"/>
        <v>0</v>
      </c>
      <c r="M53" s="137">
        <f t="shared" si="8"/>
        <v>0</v>
      </c>
      <c r="N53" s="134"/>
      <c r="O53" s="140">
        <f t="shared" si="1"/>
        <v>0</v>
      </c>
      <c r="P53" s="95">
        <f t="shared" si="7"/>
        <v>0</v>
      </c>
      <c r="Q53" s="111"/>
    </row>
    <row r="54" spans="2:17">
      <c r="B54" s="52"/>
      <c r="C54" s="134"/>
      <c r="D54" s="124"/>
      <c r="E54" s="124"/>
      <c r="F54" s="134"/>
      <c r="G54" s="134"/>
      <c r="H54" s="129">
        <f t="shared" si="5"/>
        <v>0</v>
      </c>
      <c r="J54" s="313"/>
      <c r="K54" s="129">
        <f t="shared" si="6"/>
        <v>0</v>
      </c>
      <c r="M54" s="137">
        <f t="shared" si="8"/>
        <v>0</v>
      </c>
      <c r="N54" s="134"/>
      <c r="O54" s="140">
        <f t="shared" si="1"/>
        <v>0</v>
      </c>
      <c r="P54" s="95">
        <f t="shared" si="7"/>
        <v>0</v>
      </c>
      <c r="Q54" s="111"/>
    </row>
    <row r="55" spans="2:17">
      <c r="B55" s="52"/>
      <c r="C55" s="134"/>
      <c r="D55" s="124"/>
      <c r="E55" s="124"/>
      <c r="F55" s="134"/>
      <c r="G55" s="134"/>
      <c r="H55" s="129">
        <f t="shared" si="5"/>
        <v>0</v>
      </c>
      <c r="J55" s="313"/>
      <c r="K55" s="129">
        <f t="shared" si="6"/>
        <v>0</v>
      </c>
      <c r="M55" s="137">
        <f t="shared" si="8"/>
        <v>0</v>
      </c>
      <c r="N55" s="134"/>
      <c r="O55" s="140">
        <f t="shared" si="1"/>
        <v>0</v>
      </c>
      <c r="P55" s="95">
        <f t="shared" si="7"/>
        <v>0</v>
      </c>
      <c r="Q55" s="111"/>
    </row>
    <row r="56" spans="2:17">
      <c r="B56" s="52"/>
      <c r="C56" s="134"/>
      <c r="D56" s="124"/>
      <c r="E56" s="124"/>
      <c r="F56" s="134"/>
      <c r="G56" s="134"/>
      <c r="H56" s="129">
        <f t="shared" si="5"/>
        <v>0</v>
      </c>
      <c r="J56" s="313"/>
      <c r="K56" s="129">
        <f t="shared" si="6"/>
        <v>0</v>
      </c>
      <c r="M56" s="137">
        <f t="shared" si="8"/>
        <v>0</v>
      </c>
      <c r="N56" s="134"/>
      <c r="O56" s="140">
        <f t="shared" si="1"/>
        <v>0</v>
      </c>
      <c r="P56" s="95">
        <f t="shared" si="7"/>
        <v>0</v>
      </c>
      <c r="Q56" s="111"/>
    </row>
    <row r="57" spans="2:17">
      <c r="B57" s="52"/>
      <c r="C57" s="134"/>
      <c r="D57" s="124"/>
      <c r="E57" s="124"/>
      <c r="F57" s="134"/>
      <c r="G57" s="134"/>
      <c r="H57" s="129">
        <f t="shared" si="5"/>
        <v>0</v>
      </c>
      <c r="J57" s="313"/>
      <c r="K57" s="129">
        <f t="shared" si="6"/>
        <v>0</v>
      </c>
      <c r="M57" s="137">
        <f t="shared" si="8"/>
        <v>0</v>
      </c>
      <c r="N57" s="134"/>
      <c r="O57" s="140">
        <f t="shared" si="1"/>
        <v>0</v>
      </c>
      <c r="P57" s="95">
        <f t="shared" si="7"/>
        <v>0</v>
      </c>
      <c r="Q57" s="111"/>
    </row>
    <row r="58" spans="2:17">
      <c r="B58" s="52"/>
      <c r="C58" s="134"/>
      <c r="D58" s="124"/>
      <c r="E58" s="124"/>
      <c r="F58" s="134"/>
      <c r="G58" s="134"/>
      <c r="H58" s="129">
        <f t="shared" si="5"/>
        <v>0</v>
      </c>
      <c r="J58" s="313"/>
      <c r="K58" s="129">
        <f t="shared" si="6"/>
        <v>0</v>
      </c>
      <c r="M58" s="137">
        <f t="shared" si="8"/>
        <v>0</v>
      </c>
      <c r="N58" s="134"/>
      <c r="O58" s="140">
        <f t="shared" si="1"/>
        <v>0</v>
      </c>
      <c r="P58" s="95">
        <f t="shared" si="7"/>
        <v>0</v>
      </c>
      <c r="Q58" s="111"/>
    </row>
    <row r="59" spans="2:17">
      <c r="B59" s="52"/>
      <c r="C59" s="134"/>
      <c r="D59" s="124"/>
      <c r="E59" s="124"/>
      <c r="F59" s="134"/>
      <c r="G59" s="134"/>
      <c r="H59" s="129">
        <f t="shared" si="5"/>
        <v>0</v>
      </c>
      <c r="J59" s="313"/>
      <c r="K59" s="129">
        <f t="shared" si="6"/>
        <v>0</v>
      </c>
      <c r="M59" s="137">
        <f t="shared" si="8"/>
        <v>0</v>
      </c>
      <c r="N59" s="134"/>
      <c r="O59" s="140">
        <f t="shared" si="1"/>
        <v>0</v>
      </c>
      <c r="P59" s="95">
        <f t="shared" si="7"/>
        <v>0</v>
      </c>
      <c r="Q59" s="111"/>
    </row>
    <row r="60" spans="2:17">
      <c r="B60" s="52"/>
      <c r="C60" s="134"/>
      <c r="D60" s="124"/>
      <c r="E60" s="124"/>
      <c r="F60" s="134"/>
      <c r="G60" s="134"/>
      <c r="H60" s="129">
        <f t="shared" si="5"/>
        <v>0</v>
      </c>
      <c r="J60" s="313"/>
      <c r="K60" s="129">
        <f t="shared" si="6"/>
        <v>0</v>
      </c>
      <c r="M60" s="137">
        <f t="shared" si="8"/>
        <v>0</v>
      </c>
      <c r="N60" s="134"/>
      <c r="O60" s="140">
        <f t="shared" si="1"/>
        <v>0</v>
      </c>
      <c r="P60" s="95">
        <f t="shared" si="7"/>
        <v>0</v>
      </c>
      <c r="Q60" s="111"/>
    </row>
    <row r="61" spans="2:17">
      <c r="B61" s="52"/>
      <c r="C61" s="134"/>
      <c r="D61" s="124"/>
      <c r="E61" s="124"/>
      <c r="F61" s="134"/>
      <c r="G61" s="134"/>
      <c r="H61" s="129">
        <f t="shared" si="5"/>
        <v>0</v>
      </c>
      <c r="J61" s="313"/>
      <c r="K61" s="129">
        <f t="shared" si="6"/>
        <v>0</v>
      </c>
      <c r="M61" s="137">
        <f t="shared" si="8"/>
        <v>0</v>
      </c>
      <c r="N61" s="134"/>
      <c r="O61" s="140">
        <f t="shared" si="1"/>
        <v>0</v>
      </c>
      <c r="P61" s="95">
        <f t="shared" si="7"/>
        <v>0</v>
      </c>
      <c r="Q61" s="111"/>
    </row>
    <row r="62" spans="2:17">
      <c r="B62" s="52"/>
      <c r="C62" s="134"/>
      <c r="D62" s="124"/>
      <c r="E62" s="124"/>
      <c r="F62" s="134"/>
      <c r="G62" s="134"/>
      <c r="H62" s="129">
        <f t="shared" si="5"/>
        <v>0</v>
      </c>
      <c r="J62" s="313"/>
      <c r="K62" s="129">
        <f t="shared" si="6"/>
        <v>0</v>
      </c>
      <c r="M62" s="137">
        <f t="shared" si="8"/>
        <v>0</v>
      </c>
      <c r="N62" s="134"/>
      <c r="O62" s="140">
        <f t="shared" si="1"/>
        <v>0</v>
      </c>
      <c r="P62" s="95">
        <f t="shared" si="7"/>
        <v>0</v>
      </c>
      <c r="Q62" s="111"/>
    </row>
    <row r="63" spans="2:17">
      <c r="B63" s="52"/>
      <c r="C63" s="134"/>
      <c r="D63" s="124"/>
      <c r="E63" s="124"/>
      <c r="F63" s="134"/>
      <c r="G63" s="134"/>
      <c r="H63" s="129">
        <f>+C63+D63-E63-F63</f>
        <v>0</v>
      </c>
      <c r="J63" s="313"/>
      <c r="K63" s="129">
        <f>+H63-J63</f>
        <v>0</v>
      </c>
      <c r="M63" s="137">
        <f>+IF(ISERROR(K63/(F63+J63)),0,K63/(F63+J63))</f>
        <v>0</v>
      </c>
      <c r="N63" s="134"/>
      <c r="O63" s="140">
        <f t="shared" si="1"/>
        <v>0</v>
      </c>
      <c r="P63" s="95">
        <f>(M63^2*O63)*100</f>
        <v>0</v>
      </c>
      <c r="Q63" s="111"/>
    </row>
    <row r="64" spans="2:17">
      <c r="B64" s="52"/>
      <c r="C64" s="134"/>
      <c r="D64" s="124"/>
      <c r="E64" s="124"/>
      <c r="F64" s="134"/>
      <c r="G64" s="134"/>
      <c r="H64" s="129">
        <f t="shared" ref="H64:H87" si="9">+C64+D64-E64-F64</f>
        <v>0</v>
      </c>
      <c r="J64" s="313"/>
      <c r="K64" s="129">
        <f t="shared" ref="K64:K87" si="10">+H64-J64</f>
        <v>0</v>
      </c>
      <c r="M64" s="137">
        <f>+IF(ISERROR(K64/(F64+J64)),0,K64/(F64+J64))</f>
        <v>0</v>
      </c>
      <c r="N64" s="134"/>
      <c r="O64" s="140">
        <f t="shared" si="1"/>
        <v>0</v>
      </c>
      <c r="P64" s="95">
        <f t="shared" ref="P64:P87" si="11">(M64^2*O64)*100</f>
        <v>0</v>
      </c>
      <c r="Q64" s="111"/>
    </row>
    <row r="65" spans="2:17">
      <c r="B65" s="52"/>
      <c r="C65" s="134"/>
      <c r="D65" s="124"/>
      <c r="E65" s="124"/>
      <c r="F65" s="134"/>
      <c r="G65" s="134"/>
      <c r="H65" s="129">
        <f t="shared" si="9"/>
        <v>0</v>
      </c>
      <c r="J65" s="313"/>
      <c r="K65" s="129">
        <f t="shared" si="10"/>
        <v>0</v>
      </c>
      <c r="M65" s="137">
        <f t="shared" ref="M65:M87" si="12">+IF(ISERROR(K65/(F65+J65)),0,K65/(F65+J65))</f>
        <v>0</v>
      </c>
      <c r="N65" s="134"/>
      <c r="O65" s="140">
        <f t="shared" si="1"/>
        <v>0</v>
      </c>
      <c r="P65" s="95">
        <f t="shared" si="11"/>
        <v>0</v>
      </c>
      <c r="Q65" s="111"/>
    </row>
    <row r="66" spans="2:17">
      <c r="B66" s="52"/>
      <c r="C66" s="134"/>
      <c r="D66" s="124"/>
      <c r="E66" s="124"/>
      <c r="F66" s="134"/>
      <c r="G66" s="134"/>
      <c r="H66" s="129">
        <f t="shared" si="9"/>
        <v>0</v>
      </c>
      <c r="J66" s="313"/>
      <c r="K66" s="129">
        <f t="shared" si="10"/>
        <v>0</v>
      </c>
      <c r="M66" s="137">
        <f t="shared" si="12"/>
        <v>0</v>
      </c>
      <c r="N66" s="134"/>
      <c r="O66" s="140">
        <f t="shared" si="1"/>
        <v>0</v>
      </c>
      <c r="P66" s="95">
        <f t="shared" si="11"/>
        <v>0</v>
      </c>
      <c r="Q66" s="111"/>
    </row>
    <row r="67" spans="2:17">
      <c r="B67" s="52"/>
      <c r="C67" s="134"/>
      <c r="D67" s="124"/>
      <c r="E67" s="124"/>
      <c r="F67" s="134"/>
      <c r="G67" s="134"/>
      <c r="H67" s="129">
        <f t="shared" si="9"/>
        <v>0</v>
      </c>
      <c r="J67" s="313"/>
      <c r="K67" s="129">
        <f t="shared" si="10"/>
        <v>0</v>
      </c>
      <c r="M67" s="137">
        <f t="shared" si="12"/>
        <v>0</v>
      </c>
      <c r="N67" s="134"/>
      <c r="O67" s="140">
        <f t="shared" si="1"/>
        <v>0</v>
      </c>
      <c r="P67" s="95">
        <f t="shared" si="11"/>
        <v>0</v>
      </c>
      <c r="Q67" s="111"/>
    </row>
    <row r="68" spans="2:17">
      <c r="B68" s="52"/>
      <c r="C68" s="134"/>
      <c r="D68" s="124"/>
      <c r="E68" s="124"/>
      <c r="F68" s="134"/>
      <c r="G68" s="134"/>
      <c r="H68" s="129">
        <f t="shared" si="9"/>
        <v>0</v>
      </c>
      <c r="J68" s="313"/>
      <c r="K68" s="129">
        <f t="shared" si="10"/>
        <v>0</v>
      </c>
      <c r="M68" s="137">
        <f t="shared" si="12"/>
        <v>0</v>
      </c>
      <c r="N68" s="134"/>
      <c r="O68" s="140">
        <f t="shared" si="1"/>
        <v>0</v>
      </c>
      <c r="P68" s="95">
        <f t="shared" si="11"/>
        <v>0</v>
      </c>
      <c r="Q68" s="111"/>
    </row>
    <row r="69" spans="2:17">
      <c r="B69" s="52"/>
      <c r="C69" s="134"/>
      <c r="D69" s="124"/>
      <c r="E69" s="124"/>
      <c r="F69" s="134"/>
      <c r="G69" s="134"/>
      <c r="H69" s="129">
        <f t="shared" si="9"/>
        <v>0</v>
      </c>
      <c r="J69" s="313"/>
      <c r="K69" s="129">
        <f t="shared" si="10"/>
        <v>0</v>
      </c>
      <c r="M69" s="137">
        <f t="shared" si="12"/>
        <v>0</v>
      </c>
      <c r="N69" s="134"/>
      <c r="O69" s="140">
        <f t="shared" si="1"/>
        <v>0</v>
      </c>
      <c r="P69" s="95">
        <f t="shared" si="11"/>
        <v>0</v>
      </c>
      <c r="Q69" s="111"/>
    </row>
    <row r="70" spans="2:17">
      <c r="B70" s="52"/>
      <c r="C70" s="134"/>
      <c r="D70" s="124"/>
      <c r="E70" s="124"/>
      <c r="F70" s="134"/>
      <c r="G70" s="134"/>
      <c r="H70" s="129">
        <f t="shared" si="9"/>
        <v>0</v>
      </c>
      <c r="J70" s="313"/>
      <c r="K70" s="129">
        <f t="shared" si="10"/>
        <v>0</v>
      </c>
      <c r="M70" s="137">
        <f t="shared" si="12"/>
        <v>0</v>
      </c>
      <c r="N70" s="134"/>
      <c r="O70" s="140">
        <f t="shared" si="1"/>
        <v>0</v>
      </c>
      <c r="P70" s="95">
        <f t="shared" si="11"/>
        <v>0</v>
      </c>
      <c r="Q70" s="111"/>
    </row>
    <row r="71" spans="2:17">
      <c r="B71" s="52"/>
      <c r="C71" s="134"/>
      <c r="D71" s="124"/>
      <c r="E71" s="124"/>
      <c r="F71" s="134"/>
      <c r="G71" s="134"/>
      <c r="H71" s="129">
        <f t="shared" si="9"/>
        <v>0</v>
      </c>
      <c r="J71" s="313"/>
      <c r="K71" s="129">
        <f t="shared" si="10"/>
        <v>0</v>
      </c>
      <c r="M71" s="137">
        <f t="shared" si="12"/>
        <v>0</v>
      </c>
      <c r="N71" s="134"/>
      <c r="O71" s="140">
        <f t="shared" si="1"/>
        <v>0</v>
      </c>
      <c r="P71" s="95">
        <f t="shared" si="11"/>
        <v>0</v>
      </c>
      <c r="Q71" s="111"/>
    </row>
    <row r="72" spans="2:17">
      <c r="B72" s="52"/>
      <c r="C72" s="134"/>
      <c r="D72" s="124"/>
      <c r="E72" s="124"/>
      <c r="F72" s="134"/>
      <c r="G72" s="134"/>
      <c r="H72" s="129">
        <f t="shared" si="9"/>
        <v>0</v>
      </c>
      <c r="J72" s="313"/>
      <c r="K72" s="129">
        <f t="shared" si="10"/>
        <v>0</v>
      </c>
      <c r="M72" s="137">
        <f t="shared" si="12"/>
        <v>0</v>
      </c>
      <c r="N72" s="134"/>
      <c r="O72" s="140">
        <f t="shared" si="1"/>
        <v>0</v>
      </c>
      <c r="P72" s="95">
        <f t="shared" si="11"/>
        <v>0</v>
      </c>
      <c r="Q72" s="111"/>
    </row>
    <row r="73" spans="2:17">
      <c r="B73" s="52"/>
      <c r="C73" s="134"/>
      <c r="D73" s="124"/>
      <c r="E73" s="124"/>
      <c r="F73" s="134"/>
      <c r="G73" s="134"/>
      <c r="H73" s="129">
        <f t="shared" si="9"/>
        <v>0</v>
      </c>
      <c r="J73" s="313"/>
      <c r="K73" s="129">
        <f t="shared" si="10"/>
        <v>0</v>
      </c>
      <c r="M73" s="137">
        <f t="shared" si="12"/>
        <v>0</v>
      </c>
      <c r="N73" s="134"/>
      <c r="O73" s="140">
        <f t="shared" si="1"/>
        <v>0</v>
      </c>
      <c r="P73" s="95">
        <f t="shared" si="11"/>
        <v>0</v>
      </c>
      <c r="Q73" s="111"/>
    </row>
    <row r="74" spans="2:17">
      <c r="B74" s="52"/>
      <c r="C74" s="134"/>
      <c r="D74" s="124"/>
      <c r="E74" s="124"/>
      <c r="F74" s="134"/>
      <c r="G74" s="134"/>
      <c r="H74" s="129">
        <f t="shared" si="9"/>
        <v>0</v>
      </c>
      <c r="J74" s="313"/>
      <c r="K74" s="129">
        <f t="shared" si="10"/>
        <v>0</v>
      </c>
      <c r="M74" s="137">
        <f t="shared" si="12"/>
        <v>0</v>
      </c>
      <c r="N74" s="134"/>
      <c r="O74" s="140">
        <f t="shared" si="1"/>
        <v>0</v>
      </c>
      <c r="P74" s="95">
        <f t="shared" si="11"/>
        <v>0</v>
      </c>
      <c r="Q74" s="111"/>
    </row>
    <row r="75" spans="2:17">
      <c r="B75" s="52"/>
      <c r="C75" s="134"/>
      <c r="D75" s="124"/>
      <c r="E75" s="124"/>
      <c r="F75" s="134"/>
      <c r="G75" s="134"/>
      <c r="H75" s="129">
        <f t="shared" si="9"/>
        <v>0</v>
      </c>
      <c r="J75" s="313"/>
      <c r="K75" s="129">
        <f t="shared" si="10"/>
        <v>0</v>
      </c>
      <c r="M75" s="137">
        <f t="shared" si="12"/>
        <v>0</v>
      </c>
      <c r="N75" s="134"/>
      <c r="O75" s="140">
        <f t="shared" si="1"/>
        <v>0</v>
      </c>
      <c r="P75" s="95">
        <f t="shared" si="11"/>
        <v>0</v>
      </c>
      <c r="Q75" s="111"/>
    </row>
    <row r="76" spans="2:17">
      <c r="B76" s="52"/>
      <c r="C76" s="134"/>
      <c r="D76" s="124"/>
      <c r="E76" s="124"/>
      <c r="F76" s="134"/>
      <c r="G76" s="134"/>
      <c r="H76" s="129">
        <f t="shared" si="9"/>
        <v>0</v>
      </c>
      <c r="J76" s="313"/>
      <c r="K76" s="129">
        <f t="shared" si="10"/>
        <v>0</v>
      </c>
      <c r="M76" s="137">
        <f t="shared" si="12"/>
        <v>0</v>
      </c>
      <c r="N76" s="134"/>
      <c r="O76" s="140">
        <f t="shared" si="1"/>
        <v>0</v>
      </c>
      <c r="P76" s="95">
        <f t="shared" si="11"/>
        <v>0</v>
      </c>
      <c r="Q76" s="111"/>
    </row>
    <row r="77" spans="2:17">
      <c r="B77" s="52"/>
      <c r="C77" s="134"/>
      <c r="D77" s="124"/>
      <c r="E77" s="124"/>
      <c r="F77" s="134"/>
      <c r="G77" s="134"/>
      <c r="H77" s="129">
        <f t="shared" si="9"/>
        <v>0</v>
      </c>
      <c r="J77" s="313"/>
      <c r="K77" s="129">
        <f t="shared" si="10"/>
        <v>0</v>
      </c>
      <c r="M77" s="137">
        <f t="shared" si="12"/>
        <v>0</v>
      </c>
      <c r="N77" s="134"/>
      <c r="O77" s="140">
        <f t="shared" si="1"/>
        <v>0</v>
      </c>
      <c r="P77" s="95">
        <f t="shared" si="11"/>
        <v>0</v>
      </c>
      <c r="Q77" s="111"/>
    </row>
    <row r="78" spans="2:17">
      <c r="B78" s="52"/>
      <c r="C78" s="134"/>
      <c r="D78" s="124"/>
      <c r="E78" s="124"/>
      <c r="F78" s="134"/>
      <c r="G78" s="134"/>
      <c r="H78" s="129">
        <f t="shared" si="9"/>
        <v>0</v>
      </c>
      <c r="J78" s="313"/>
      <c r="K78" s="129">
        <f t="shared" si="10"/>
        <v>0</v>
      </c>
      <c r="M78" s="137">
        <f t="shared" si="12"/>
        <v>0</v>
      </c>
      <c r="N78" s="134"/>
      <c r="O78" s="140">
        <f t="shared" ref="O78:O141" si="13">IF(K78&lt;0,N78/$N$263,0)</f>
        <v>0</v>
      </c>
      <c r="P78" s="95">
        <f t="shared" si="11"/>
        <v>0</v>
      </c>
      <c r="Q78" s="111"/>
    </row>
    <row r="79" spans="2:17">
      <c r="B79" s="52"/>
      <c r="C79" s="134"/>
      <c r="D79" s="124"/>
      <c r="E79" s="124"/>
      <c r="F79" s="134"/>
      <c r="G79" s="134"/>
      <c r="H79" s="129">
        <f t="shared" si="9"/>
        <v>0</v>
      </c>
      <c r="J79" s="313"/>
      <c r="K79" s="129">
        <f t="shared" si="10"/>
        <v>0</v>
      </c>
      <c r="M79" s="137">
        <f t="shared" si="12"/>
        <v>0</v>
      </c>
      <c r="N79" s="134"/>
      <c r="O79" s="140">
        <f t="shared" si="13"/>
        <v>0</v>
      </c>
      <c r="P79" s="95">
        <f t="shared" si="11"/>
        <v>0</v>
      </c>
      <c r="Q79" s="111"/>
    </row>
    <row r="80" spans="2:17">
      <c r="B80" s="52"/>
      <c r="C80" s="134"/>
      <c r="D80" s="124"/>
      <c r="E80" s="124"/>
      <c r="F80" s="134"/>
      <c r="G80" s="134"/>
      <c r="H80" s="129">
        <f t="shared" si="9"/>
        <v>0</v>
      </c>
      <c r="J80" s="313"/>
      <c r="K80" s="129">
        <f t="shared" si="10"/>
        <v>0</v>
      </c>
      <c r="M80" s="137">
        <f t="shared" si="12"/>
        <v>0</v>
      </c>
      <c r="N80" s="134"/>
      <c r="O80" s="140">
        <f t="shared" si="13"/>
        <v>0</v>
      </c>
      <c r="P80" s="95">
        <f t="shared" si="11"/>
        <v>0</v>
      </c>
      <c r="Q80" s="111"/>
    </row>
    <row r="81" spans="2:17">
      <c r="B81" s="52"/>
      <c r="C81" s="134"/>
      <c r="D81" s="124"/>
      <c r="E81" s="124"/>
      <c r="F81" s="134"/>
      <c r="G81" s="134"/>
      <c r="H81" s="129">
        <f t="shared" si="9"/>
        <v>0</v>
      </c>
      <c r="J81" s="313"/>
      <c r="K81" s="129">
        <f t="shared" si="10"/>
        <v>0</v>
      </c>
      <c r="M81" s="137">
        <f t="shared" si="12"/>
        <v>0</v>
      </c>
      <c r="N81" s="134"/>
      <c r="O81" s="140">
        <f t="shared" si="13"/>
        <v>0</v>
      </c>
      <c r="P81" s="95">
        <f t="shared" si="11"/>
        <v>0</v>
      </c>
      <c r="Q81" s="111"/>
    </row>
    <row r="82" spans="2:17">
      <c r="B82" s="52"/>
      <c r="C82" s="134"/>
      <c r="D82" s="124"/>
      <c r="E82" s="124"/>
      <c r="F82" s="134"/>
      <c r="G82" s="134"/>
      <c r="H82" s="129">
        <f t="shared" si="9"/>
        <v>0</v>
      </c>
      <c r="J82" s="313"/>
      <c r="K82" s="129">
        <f t="shared" si="10"/>
        <v>0</v>
      </c>
      <c r="M82" s="137">
        <f t="shared" si="12"/>
        <v>0</v>
      </c>
      <c r="N82" s="134"/>
      <c r="O82" s="140">
        <f t="shared" si="13"/>
        <v>0</v>
      </c>
      <c r="P82" s="95">
        <f t="shared" si="11"/>
        <v>0</v>
      </c>
      <c r="Q82" s="111"/>
    </row>
    <row r="83" spans="2:17">
      <c r="B83" s="52"/>
      <c r="C83" s="134"/>
      <c r="D83" s="124"/>
      <c r="E83" s="124"/>
      <c r="F83" s="134"/>
      <c r="G83" s="134"/>
      <c r="H83" s="129">
        <f t="shared" si="9"/>
        <v>0</v>
      </c>
      <c r="J83" s="313"/>
      <c r="K83" s="129">
        <f t="shared" si="10"/>
        <v>0</v>
      </c>
      <c r="M83" s="137">
        <f t="shared" si="12"/>
        <v>0</v>
      </c>
      <c r="N83" s="134"/>
      <c r="O83" s="140">
        <f t="shared" si="13"/>
        <v>0</v>
      </c>
      <c r="P83" s="95">
        <f t="shared" si="11"/>
        <v>0</v>
      </c>
      <c r="Q83" s="111"/>
    </row>
    <row r="84" spans="2:17">
      <c r="B84" s="52"/>
      <c r="C84" s="134"/>
      <c r="D84" s="124"/>
      <c r="E84" s="124"/>
      <c r="F84" s="134"/>
      <c r="G84" s="134"/>
      <c r="H84" s="129">
        <f t="shared" si="9"/>
        <v>0</v>
      </c>
      <c r="J84" s="313"/>
      <c r="K84" s="129">
        <f t="shared" si="10"/>
        <v>0</v>
      </c>
      <c r="M84" s="137">
        <f t="shared" si="12"/>
        <v>0</v>
      </c>
      <c r="N84" s="134"/>
      <c r="O84" s="140">
        <f t="shared" si="13"/>
        <v>0</v>
      </c>
      <c r="P84" s="95">
        <f t="shared" si="11"/>
        <v>0</v>
      </c>
      <c r="Q84" s="111"/>
    </row>
    <row r="85" spans="2:17">
      <c r="B85" s="52"/>
      <c r="C85" s="134"/>
      <c r="D85" s="124"/>
      <c r="E85" s="124"/>
      <c r="F85" s="134"/>
      <c r="G85" s="134"/>
      <c r="H85" s="129">
        <f t="shared" si="9"/>
        <v>0</v>
      </c>
      <c r="J85" s="313"/>
      <c r="K85" s="129">
        <f t="shared" si="10"/>
        <v>0</v>
      </c>
      <c r="M85" s="137">
        <f t="shared" si="12"/>
        <v>0</v>
      </c>
      <c r="N85" s="134"/>
      <c r="O85" s="140">
        <f t="shared" si="13"/>
        <v>0</v>
      </c>
      <c r="P85" s="95">
        <f t="shared" si="11"/>
        <v>0</v>
      </c>
      <c r="Q85" s="111"/>
    </row>
    <row r="86" spans="2:17">
      <c r="B86" s="52"/>
      <c r="C86" s="134"/>
      <c r="D86" s="124"/>
      <c r="E86" s="124"/>
      <c r="F86" s="134"/>
      <c r="G86" s="134"/>
      <c r="H86" s="129">
        <f t="shared" si="9"/>
        <v>0</v>
      </c>
      <c r="J86" s="313"/>
      <c r="K86" s="129">
        <f t="shared" si="10"/>
        <v>0</v>
      </c>
      <c r="M86" s="137">
        <f t="shared" si="12"/>
        <v>0</v>
      </c>
      <c r="N86" s="134"/>
      <c r="O86" s="140">
        <f t="shared" si="13"/>
        <v>0</v>
      </c>
      <c r="P86" s="95">
        <f t="shared" si="11"/>
        <v>0</v>
      </c>
      <c r="Q86" s="111"/>
    </row>
    <row r="87" spans="2:17">
      <c r="B87" s="52"/>
      <c r="C87" s="134"/>
      <c r="D87" s="124"/>
      <c r="E87" s="124"/>
      <c r="F87" s="134"/>
      <c r="G87" s="134"/>
      <c r="H87" s="129">
        <f t="shared" si="9"/>
        <v>0</v>
      </c>
      <c r="J87" s="313"/>
      <c r="K87" s="129">
        <f t="shared" si="10"/>
        <v>0</v>
      </c>
      <c r="M87" s="137">
        <f t="shared" si="12"/>
        <v>0</v>
      </c>
      <c r="N87" s="134"/>
      <c r="O87" s="140">
        <f t="shared" si="13"/>
        <v>0</v>
      </c>
      <c r="P87" s="95">
        <f t="shared" si="11"/>
        <v>0</v>
      </c>
      <c r="Q87" s="111"/>
    </row>
    <row r="88" spans="2:17">
      <c r="B88" s="52"/>
      <c r="C88" s="134"/>
      <c r="D88" s="124"/>
      <c r="E88" s="124"/>
      <c r="F88" s="134"/>
      <c r="G88" s="134"/>
      <c r="H88" s="129">
        <f>+C88+D88-E88-F88</f>
        <v>0</v>
      </c>
      <c r="J88" s="313"/>
      <c r="K88" s="129">
        <f>+H88-J88</f>
        <v>0</v>
      </c>
      <c r="M88" s="137">
        <f>+IF(ISERROR(K88/(F88+J88)),0,K88/(F88+J88))</f>
        <v>0</v>
      </c>
      <c r="N88" s="134"/>
      <c r="O88" s="140">
        <f t="shared" si="13"/>
        <v>0</v>
      </c>
      <c r="P88" s="95">
        <f>(M88^2*O88)*100</f>
        <v>0</v>
      </c>
      <c r="Q88" s="111"/>
    </row>
    <row r="89" spans="2:17">
      <c r="B89" s="52"/>
      <c r="C89" s="134"/>
      <c r="D89" s="124"/>
      <c r="E89" s="124"/>
      <c r="F89" s="134"/>
      <c r="G89" s="134"/>
      <c r="H89" s="129">
        <f t="shared" ref="H89:H112" si="14">+C89+D89-E89-F89</f>
        <v>0</v>
      </c>
      <c r="J89" s="313"/>
      <c r="K89" s="129">
        <f t="shared" ref="K89:K112" si="15">+H89-J89</f>
        <v>0</v>
      </c>
      <c r="M89" s="137">
        <f>+IF(ISERROR(K89/(F89+J89)),0,K89/(F89+J89))</f>
        <v>0</v>
      </c>
      <c r="N89" s="134"/>
      <c r="O89" s="140">
        <f t="shared" si="13"/>
        <v>0</v>
      </c>
      <c r="P89" s="95">
        <f t="shared" ref="P89:P112" si="16">(M89^2*O89)*100</f>
        <v>0</v>
      </c>
      <c r="Q89" s="111"/>
    </row>
    <row r="90" spans="2:17">
      <c r="B90" s="52"/>
      <c r="C90" s="134"/>
      <c r="D90" s="124"/>
      <c r="E90" s="124"/>
      <c r="F90" s="134"/>
      <c r="G90" s="134"/>
      <c r="H90" s="129">
        <f t="shared" si="14"/>
        <v>0</v>
      </c>
      <c r="J90" s="313"/>
      <c r="K90" s="129">
        <f t="shared" si="15"/>
        <v>0</v>
      </c>
      <c r="M90" s="137">
        <f t="shared" ref="M90:M112" si="17">+IF(ISERROR(K90/(F90+J90)),0,K90/(F90+J90))</f>
        <v>0</v>
      </c>
      <c r="N90" s="134"/>
      <c r="O90" s="140">
        <f t="shared" si="13"/>
        <v>0</v>
      </c>
      <c r="P90" s="95">
        <f t="shared" si="16"/>
        <v>0</v>
      </c>
      <c r="Q90" s="111"/>
    </row>
    <row r="91" spans="2:17">
      <c r="B91" s="52"/>
      <c r="C91" s="134"/>
      <c r="D91" s="124"/>
      <c r="E91" s="124"/>
      <c r="F91" s="134"/>
      <c r="G91" s="134"/>
      <c r="H91" s="129">
        <f t="shared" si="14"/>
        <v>0</v>
      </c>
      <c r="J91" s="313"/>
      <c r="K91" s="129">
        <f t="shared" si="15"/>
        <v>0</v>
      </c>
      <c r="M91" s="137">
        <f t="shared" si="17"/>
        <v>0</v>
      </c>
      <c r="N91" s="134"/>
      <c r="O91" s="140">
        <f t="shared" si="13"/>
        <v>0</v>
      </c>
      <c r="P91" s="95">
        <f t="shared" si="16"/>
        <v>0</v>
      </c>
      <c r="Q91" s="111"/>
    </row>
    <row r="92" spans="2:17">
      <c r="B92" s="52"/>
      <c r="C92" s="134"/>
      <c r="D92" s="124"/>
      <c r="E92" s="124"/>
      <c r="F92" s="134"/>
      <c r="G92" s="134"/>
      <c r="H92" s="129">
        <f t="shared" si="14"/>
        <v>0</v>
      </c>
      <c r="J92" s="313"/>
      <c r="K92" s="129">
        <f t="shared" si="15"/>
        <v>0</v>
      </c>
      <c r="M92" s="137">
        <f t="shared" si="17"/>
        <v>0</v>
      </c>
      <c r="N92" s="134"/>
      <c r="O92" s="140">
        <f t="shared" si="13"/>
        <v>0</v>
      </c>
      <c r="P92" s="95">
        <f t="shared" si="16"/>
        <v>0</v>
      </c>
      <c r="Q92" s="111"/>
    </row>
    <row r="93" spans="2:17">
      <c r="B93" s="52"/>
      <c r="C93" s="134"/>
      <c r="D93" s="124"/>
      <c r="E93" s="124"/>
      <c r="F93" s="134"/>
      <c r="G93" s="134"/>
      <c r="H93" s="129">
        <f t="shared" si="14"/>
        <v>0</v>
      </c>
      <c r="J93" s="313"/>
      <c r="K93" s="129">
        <f t="shared" si="15"/>
        <v>0</v>
      </c>
      <c r="M93" s="137">
        <f t="shared" si="17"/>
        <v>0</v>
      </c>
      <c r="N93" s="134"/>
      <c r="O93" s="140">
        <f t="shared" si="13"/>
        <v>0</v>
      </c>
      <c r="P93" s="95">
        <f t="shared" si="16"/>
        <v>0</v>
      </c>
      <c r="Q93" s="111"/>
    </row>
    <row r="94" spans="2:17">
      <c r="B94" s="52"/>
      <c r="C94" s="134"/>
      <c r="D94" s="124"/>
      <c r="E94" s="124"/>
      <c r="F94" s="134"/>
      <c r="G94" s="134"/>
      <c r="H94" s="129">
        <f t="shared" si="14"/>
        <v>0</v>
      </c>
      <c r="J94" s="313"/>
      <c r="K94" s="129">
        <f t="shared" si="15"/>
        <v>0</v>
      </c>
      <c r="M94" s="137">
        <f t="shared" si="17"/>
        <v>0</v>
      </c>
      <c r="N94" s="134"/>
      <c r="O94" s="140">
        <f t="shared" si="13"/>
        <v>0</v>
      </c>
      <c r="P94" s="95">
        <f t="shared" si="16"/>
        <v>0</v>
      </c>
      <c r="Q94" s="111"/>
    </row>
    <row r="95" spans="2:17">
      <c r="B95" s="52"/>
      <c r="C95" s="134"/>
      <c r="D95" s="124"/>
      <c r="E95" s="124"/>
      <c r="F95" s="134"/>
      <c r="G95" s="134"/>
      <c r="H95" s="129">
        <f t="shared" si="14"/>
        <v>0</v>
      </c>
      <c r="J95" s="313"/>
      <c r="K95" s="129">
        <f t="shared" si="15"/>
        <v>0</v>
      </c>
      <c r="M95" s="137">
        <f t="shared" si="17"/>
        <v>0</v>
      </c>
      <c r="N95" s="134"/>
      <c r="O95" s="140">
        <f t="shared" si="13"/>
        <v>0</v>
      </c>
      <c r="P95" s="95">
        <f t="shared" si="16"/>
        <v>0</v>
      </c>
      <c r="Q95" s="111"/>
    </row>
    <row r="96" spans="2:17">
      <c r="B96" s="52"/>
      <c r="C96" s="134"/>
      <c r="D96" s="124"/>
      <c r="E96" s="124"/>
      <c r="F96" s="134"/>
      <c r="G96" s="134"/>
      <c r="H96" s="129">
        <f t="shared" si="14"/>
        <v>0</v>
      </c>
      <c r="J96" s="313"/>
      <c r="K96" s="129">
        <f t="shared" si="15"/>
        <v>0</v>
      </c>
      <c r="M96" s="137">
        <f t="shared" si="17"/>
        <v>0</v>
      </c>
      <c r="N96" s="134"/>
      <c r="O96" s="140">
        <f t="shared" si="13"/>
        <v>0</v>
      </c>
      <c r="P96" s="95">
        <f t="shared" si="16"/>
        <v>0</v>
      </c>
      <c r="Q96" s="111"/>
    </row>
    <row r="97" spans="2:17">
      <c r="B97" s="52"/>
      <c r="C97" s="134"/>
      <c r="D97" s="124"/>
      <c r="E97" s="124"/>
      <c r="F97" s="134"/>
      <c r="G97" s="134"/>
      <c r="H97" s="129">
        <f t="shared" si="14"/>
        <v>0</v>
      </c>
      <c r="J97" s="313"/>
      <c r="K97" s="129">
        <f t="shared" si="15"/>
        <v>0</v>
      </c>
      <c r="M97" s="137">
        <f t="shared" si="17"/>
        <v>0</v>
      </c>
      <c r="N97" s="134"/>
      <c r="O97" s="140">
        <f t="shared" si="13"/>
        <v>0</v>
      </c>
      <c r="P97" s="95">
        <f t="shared" si="16"/>
        <v>0</v>
      </c>
      <c r="Q97" s="111"/>
    </row>
    <row r="98" spans="2:17">
      <c r="B98" s="52"/>
      <c r="C98" s="134"/>
      <c r="D98" s="124"/>
      <c r="E98" s="124"/>
      <c r="F98" s="134"/>
      <c r="G98" s="134"/>
      <c r="H98" s="129">
        <f t="shared" si="14"/>
        <v>0</v>
      </c>
      <c r="J98" s="313"/>
      <c r="K98" s="129">
        <f t="shared" si="15"/>
        <v>0</v>
      </c>
      <c r="M98" s="137">
        <f t="shared" si="17"/>
        <v>0</v>
      </c>
      <c r="N98" s="134"/>
      <c r="O98" s="140">
        <f t="shared" si="13"/>
        <v>0</v>
      </c>
      <c r="P98" s="95">
        <f t="shared" si="16"/>
        <v>0</v>
      </c>
      <c r="Q98" s="111"/>
    </row>
    <row r="99" spans="2:17">
      <c r="B99" s="52"/>
      <c r="C99" s="134"/>
      <c r="D99" s="124"/>
      <c r="E99" s="124"/>
      <c r="F99" s="134"/>
      <c r="G99" s="134"/>
      <c r="H99" s="129">
        <f t="shared" si="14"/>
        <v>0</v>
      </c>
      <c r="J99" s="313"/>
      <c r="K99" s="129">
        <f t="shared" si="15"/>
        <v>0</v>
      </c>
      <c r="M99" s="137">
        <f t="shared" si="17"/>
        <v>0</v>
      </c>
      <c r="N99" s="134"/>
      <c r="O99" s="140">
        <f t="shared" si="13"/>
        <v>0</v>
      </c>
      <c r="P99" s="95">
        <f t="shared" si="16"/>
        <v>0</v>
      </c>
      <c r="Q99" s="111"/>
    </row>
    <row r="100" spans="2:17">
      <c r="B100" s="52"/>
      <c r="C100" s="134"/>
      <c r="D100" s="124"/>
      <c r="E100" s="124"/>
      <c r="F100" s="134"/>
      <c r="G100" s="134"/>
      <c r="H100" s="129">
        <f t="shared" si="14"/>
        <v>0</v>
      </c>
      <c r="J100" s="313"/>
      <c r="K100" s="129">
        <f t="shared" si="15"/>
        <v>0</v>
      </c>
      <c r="M100" s="137">
        <f t="shared" si="17"/>
        <v>0</v>
      </c>
      <c r="N100" s="134"/>
      <c r="O100" s="140">
        <f t="shared" si="13"/>
        <v>0</v>
      </c>
      <c r="P100" s="95">
        <f t="shared" si="16"/>
        <v>0</v>
      </c>
      <c r="Q100" s="111"/>
    </row>
    <row r="101" spans="2:17">
      <c r="B101" s="52"/>
      <c r="C101" s="134"/>
      <c r="D101" s="124"/>
      <c r="E101" s="124"/>
      <c r="F101" s="134"/>
      <c r="G101" s="134"/>
      <c r="H101" s="129">
        <f t="shared" si="14"/>
        <v>0</v>
      </c>
      <c r="J101" s="313"/>
      <c r="K101" s="129">
        <f t="shared" si="15"/>
        <v>0</v>
      </c>
      <c r="M101" s="137">
        <f t="shared" si="17"/>
        <v>0</v>
      </c>
      <c r="N101" s="134"/>
      <c r="O101" s="140">
        <f t="shared" si="13"/>
        <v>0</v>
      </c>
      <c r="P101" s="95">
        <f t="shared" si="16"/>
        <v>0</v>
      </c>
      <c r="Q101" s="111"/>
    </row>
    <row r="102" spans="2:17">
      <c r="B102" s="52"/>
      <c r="C102" s="134"/>
      <c r="D102" s="124"/>
      <c r="E102" s="124"/>
      <c r="F102" s="134"/>
      <c r="G102" s="134"/>
      <c r="H102" s="129">
        <f t="shared" si="14"/>
        <v>0</v>
      </c>
      <c r="J102" s="313"/>
      <c r="K102" s="129">
        <f t="shared" si="15"/>
        <v>0</v>
      </c>
      <c r="M102" s="137">
        <f t="shared" si="17"/>
        <v>0</v>
      </c>
      <c r="N102" s="134"/>
      <c r="O102" s="140">
        <f t="shared" si="13"/>
        <v>0</v>
      </c>
      <c r="P102" s="95">
        <f t="shared" si="16"/>
        <v>0</v>
      </c>
      <c r="Q102" s="111"/>
    </row>
    <row r="103" spans="2:17">
      <c r="B103" s="52"/>
      <c r="C103" s="134"/>
      <c r="D103" s="124"/>
      <c r="E103" s="124"/>
      <c r="F103" s="134"/>
      <c r="G103" s="134"/>
      <c r="H103" s="129">
        <f t="shared" si="14"/>
        <v>0</v>
      </c>
      <c r="J103" s="313"/>
      <c r="K103" s="129">
        <f t="shared" si="15"/>
        <v>0</v>
      </c>
      <c r="M103" s="137">
        <f t="shared" si="17"/>
        <v>0</v>
      </c>
      <c r="N103" s="134"/>
      <c r="O103" s="140">
        <f t="shared" si="13"/>
        <v>0</v>
      </c>
      <c r="P103" s="95">
        <f t="shared" si="16"/>
        <v>0</v>
      </c>
      <c r="Q103" s="111"/>
    </row>
    <row r="104" spans="2:17">
      <c r="B104" s="52"/>
      <c r="C104" s="134"/>
      <c r="D104" s="124"/>
      <c r="E104" s="124"/>
      <c r="F104" s="134"/>
      <c r="G104" s="134"/>
      <c r="H104" s="129">
        <f t="shared" si="14"/>
        <v>0</v>
      </c>
      <c r="J104" s="313"/>
      <c r="K104" s="129">
        <f t="shared" si="15"/>
        <v>0</v>
      </c>
      <c r="M104" s="137">
        <f t="shared" si="17"/>
        <v>0</v>
      </c>
      <c r="N104" s="134"/>
      <c r="O104" s="140">
        <f t="shared" si="13"/>
        <v>0</v>
      </c>
      <c r="P104" s="95">
        <f t="shared" si="16"/>
        <v>0</v>
      </c>
      <c r="Q104" s="111"/>
    </row>
    <row r="105" spans="2:17">
      <c r="B105" s="52"/>
      <c r="C105" s="134"/>
      <c r="D105" s="124"/>
      <c r="E105" s="124"/>
      <c r="F105" s="134"/>
      <c r="G105" s="134"/>
      <c r="H105" s="129">
        <f t="shared" si="14"/>
        <v>0</v>
      </c>
      <c r="J105" s="313"/>
      <c r="K105" s="129">
        <f t="shared" si="15"/>
        <v>0</v>
      </c>
      <c r="M105" s="137">
        <f t="shared" si="17"/>
        <v>0</v>
      </c>
      <c r="N105" s="134"/>
      <c r="O105" s="140">
        <f t="shared" si="13"/>
        <v>0</v>
      </c>
      <c r="P105" s="95">
        <f t="shared" si="16"/>
        <v>0</v>
      </c>
      <c r="Q105" s="111"/>
    </row>
    <row r="106" spans="2:17">
      <c r="B106" s="52"/>
      <c r="C106" s="134"/>
      <c r="D106" s="124"/>
      <c r="E106" s="124"/>
      <c r="F106" s="134"/>
      <c r="G106" s="134"/>
      <c r="H106" s="129">
        <f t="shared" si="14"/>
        <v>0</v>
      </c>
      <c r="J106" s="313"/>
      <c r="K106" s="129">
        <f t="shared" si="15"/>
        <v>0</v>
      </c>
      <c r="M106" s="137">
        <f t="shared" si="17"/>
        <v>0</v>
      </c>
      <c r="N106" s="134"/>
      <c r="O106" s="140">
        <f t="shared" si="13"/>
        <v>0</v>
      </c>
      <c r="P106" s="95">
        <f t="shared" si="16"/>
        <v>0</v>
      </c>
      <c r="Q106" s="111"/>
    </row>
    <row r="107" spans="2:17">
      <c r="B107" s="52"/>
      <c r="C107" s="134"/>
      <c r="D107" s="124"/>
      <c r="E107" s="124"/>
      <c r="F107" s="134"/>
      <c r="G107" s="134"/>
      <c r="H107" s="129">
        <f t="shared" si="14"/>
        <v>0</v>
      </c>
      <c r="J107" s="313"/>
      <c r="K107" s="129">
        <f t="shared" si="15"/>
        <v>0</v>
      </c>
      <c r="M107" s="137">
        <f t="shared" si="17"/>
        <v>0</v>
      </c>
      <c r="N107" s="134"/>
      <c r="O107" s="140">
        <f t="shared" si="13"/>
        <v>0</v>
      </c>
      <c r="P107" s="95">
        <f t="shared" si="16"/>
        <v>0</v>
      </c>
      <c r="Q107" s="111"/>
    </row>
    <row r="108" spans="2:17">
      <c r="B108" s="52"/>
      <c r="C108" s="134"/>
      <c r="D108" s="124"/>
      <c r="E108" s="124"/>
      <c r="F108" s="134"/>
      <c r="G108" s="134"/>
      <c r="H108" s="129">
        <f t="shared" si="14"/>
        <v>0</v>
      </c>
      <c r="J108" s="313"/>
      <c r="K108" s="129">
        <f t="shared" si="15"/>
        <v>0</v>
      </c>
      <c r="M108" s="137">
        <f t="shared" si="17"/>
        <v>0</v>
      </c>
      <c r="N108" s="134"/>
      <c r="O108" s="140">
        <f t="shared" si="13"/>
        <v>0</v>
      </c>
      <c r="P108" s="95">
        <f t="shared" si="16"/>
        <v>0</v>
      </c>
      <c r="Q108" s="111"/>
    </row>
    <row r="109" spans="2:17">
      <c r="B109" s="52"/>
      <c r="C109" s="134"/>
      <c r="D109" s="124"/>
      <c r="E109" s="124"/>
      <c r="F109" s="134"/>
      <c r="G109" s="134"/>
      <c r="H109" s="129">
        <f t="shared" si="14"/>
        <v>0</v>
      </c>
      <c r="J109" s="313"/>
      <c r="K109" s="129">
        <f t="shared" si="15"/>
        <v>0</v>
      </c>
      <c r="M109" s="137">
        <f t="shared" si="17"/>
        <v>0</v>
      </c>
      <c r="N109" s="134"/>
      <c r="O109" s="140">
        <f t="shared" si="13"/>
        <v>0</v>
      </c>
      <c r="P109" s="95">
        <f t="shared" si="16"/>
        <v>0</v>
      </c>
      <c r="Q109" s="111"/>
    </row>
    <row r="110" spans="2:17">
      <c r="B110" s="52"/>
      <c r="C110" s="134"/>
      <c r="D110" s="124"/>
      <c r="E110" s="124"/>
      <c r="F110" s="134"/>
      <c r="G110" s="134"/>
      <c r="H110" s="129">
        <f t="shared" si="14"/>
        <v>0</v>
      </c>
      <c r="J110" s="313"/>
      <c r="K110" s="129">
        <f t="shared" si="15"/>
        <v>0</v>
      </c>
      <c r="M110" s="137">
        <f t="shared" si="17"/>
        <v>0</v>
      </c>
      <c r="N110" s="134"/>
      <c r="O110" s="140">
        <f t="shared" si="13"/>
        <v>0</v>
      </c>
      <c r="P110" s="95">
        <f t="shared" si="16"/>
        <v>0</v>
      </c>
      <c r="Q110" s="111"/>
    </row>
    <row r="111" spans="2:17">
      <c r="B111" s="52"/>
      <c r="C111" s="134"/>
      <c r="D111" s="124"/>
      <c r="E111" s="124"/>
      <c r="F111" s="134"/>
      <c r="G111" s="134"/>
      <c r="H111" s="129">
        <f t="shared" si="14"/>
        <v>0</v>
      </c>
      <c r="J111" s="313"/>
      <c r="K111" s="129">
        <f t="shared" si="15"/>
        <v>0</v>
      </c>
      <c r="M111" s="137">
        <f t="shared" si="17"/>
        <v>0</v>
      </c>
      <c r="N111" s="134"/>
      <c r="O111" s="140">
        <f t="shared" si="13"/>
        <v>0</v>
      </c>
      <c r="P111" s="95">
        <f t="shared" si="16"/>
        <v>0</v>
      </c>
      <c r="Q111" s="111"/>
    </row>
    <row r="112" spans="2:17">
      <c r="B112" s="52"/>
      <c r="C112" s="134"/>
      <c r="D112" s="124"/>
      <c r="E112" s="124"/>
      <c r="F112" s="134"/>
      <c r="G112" s="134"/>
      <c r="H112" s="129">
        <f t="shared" si="14"/>
        <v>0</v>
      </c>
      <c r="J112" s="313"/>
      <c r="K112" s="129">
        <f t="shared" si="15"/>
        <v>0</v>
      </c>
      <c r="M112" s="137">
        <f t="shared" si="17"/>
        <v>0</v>
      </c>
      <c r="N112" s="134"/>
      <c r="O112" s="140">
        <f t="shared" si="13"/>
        <v>0</v>
      </c>
      <c r="P112" s="95">
        <f t="shared" si="16"/>
        <v>0</v>
      </c>
      <c r="Q112" s="111"/>
    </row>
    <row r="113" spans="2:17">
      <c r="B113" s="52"/>
      <c r="C113" s="134"/>
      <c r="D113" s="124"/>
      <c r="E113" s="124"/>
      <c r="F113" s="134"/>
      <c r="G113" s="134"/>
      <c r="H113" s="129">
        <f>+C113+D113-E113-F113</f>
        <v>0</v>
      </c>
      <c r="J113" s="313"/>
      <c r="K113" s="129">
        <f>+H113-J113</f>
        <v>0</v>
      </c>
      <c r="M113" s="137">
        <f>+IF(ISERROR(K113/(F113+J113)),0,K113/(F113+J113))</f>
        <v>0</v>
      </c>
      <c r="N113" s="134"/>
      <c r="O113" s="140">
        <f t="shared" si="13"/>
        <v>0</v>
      </c>
      <c r="P113" s="95">
        <f>(M113^2*O113)*100</f>
        <v>0</v>
      </c>
      <c r="Q113" s="111"/>
    </row>
    <row r="114" spans="2:17">
      <c r="B114" s="52"/>
      <c r="C114" s="134"/>
      <c r="D114" s="124"/>
      <c r="E114" s="124"/>
      <c r="F114" s="134"/>
      <c r="G114" s="134"/>
      <c r="H114" s="129">
        <f t="shared" ref="H114:H137" si="18">+C114+D114-E114-F114</f>
        <v>0</v>
      </c>
      <c r="J114" s="313"/>
      <c r="K114" s="129">
        <f t="shared" ref="K114:K137" si="19">+H114-J114</f>
        <v>0</v>
      </c>
      <c r="M114" s="137">
        <f>+IF(ISERROR(K114/(F114+J114)),0,K114/(F114+J114))</f>
        <v>0</v>
      </c>
      <c r="N114" s="134"/>
      <c r="O114" s="140">
        <f t="shared" si="13"/>
        <v>0</v>
      </c>
      <c r="P114" s="95">
        <f t="shared" ref="P114:P137" si="20">(M114^2*O114)*100</f>
        <v>0</v>
      </c>
      <c r="Q114" s="111"/>
    </row>
    <row r="115" spans="2:17">
      <c r="B115" s="52"/>
      <c r="C115" s="134"/>
      <c r="D115" s="124"/>
      <c r="E115" s="124"/>
      <c r="F115" s="134"/>
      <c r="G115" s="134"/>
      <c r="H115" s="129">
        <f t="shared" si="18"/>
        <v>0</v>
      </c>
      <c r="J115" s="313"/>
      <c r="K115" s="129">
        <f t="shared" si="19"/>
        <v>0</v>
      </c>
      <c r="M115" s="137">
        <f t="shared" ref="M115:M137" si="21">+IF(ISERROR(K115/(F115+J115)),0,K115/(F115+J115))</f>
        <v>0</v>
      </c>
      <c r="N115" s="134"/>
      <c r="O115" s="140">
        <f t="shared" si="13"/>
        <v>0</v>
      </c>
      <c r="P115" s="95">
        <f t="shared" si="20"/>
        <v>0</v>
      </c>
      <c r="Q115" s="111"/>
    </row>
    <row r="116" spans="2:17">
      <c r="B116" s="52"/>
      <c r="C116" s="134"/>
      <c r="D116" s="124"/>
      <c r="E116" s="124"/>
      <c r="F116" s="134"/>
      <c r="G116" s="134"/>
      <c r="H116" s="129">
        <f t="shared" si="18"/>
        <v>0</v>
      </c>
      <c r="J116" s="313"/>
      <c r="K116" s="129">
        <f t="shared" si="19"/>
        <v>0</v>
      </c>
      <c r="M116" s="137">
        <f t="shared" si="21"/>
        <v>0</v>
      </c>
      <c r="N116" s="134"/>
      <c r="O116" s="140">
        <f t="shared" si="13"/>
        <v>0</v>
      </c>
      <c r="P116" s="95">
        <f t="shared" si="20"/>
        <v>0</v>
      </c>
      <c r="Q116" s="111"/>
    </row>
    <row r="117" spans="2:17">
      <c r="B117" s="52"/>
      <c r="C117" s="134"/>
      <c r="D117" s="124"/>
      <c r="E117" s="124"/>
      <c r="F117" s="134"/>
      <c r="G117" s="134"/>
      <c r="H117" s="129">
        <f t="shared" si="18"/>
        <v>0</v>
      </c>
      <c r="J117" s="313"/>
      <c r="K117" s="129">
        <f t="shared" si="19"/>
        <v>0</v>
      </c>
      <c r="M117" s="137">
        <f t="shared" si="21"/>
        <v>0</v>
      </c>
      <c r="N117" s="134"/>
      <c r="O117" s="140">
        <f t="shared" si="13"/>
        <v>0</v>
      </c>
      <c r="P117" s="95">
        <f t="shared" si="20"/>
        <v>0</v>
      </c>
      <c r="Q117" s="111"/>
    </row>
    <row r="118" spans="2:17">
      <c r="B118" s="52"/>
      <c r="C118" s="134"/>
      <c r="D118" s="124"/>
      <c r="E118" s="124"/>
      <c r="F118" s="134"/>
      <c r="G118" s="134"/>
      <c r="H118" s="129">
        <f t="shared" si="18"/>
        <v>0</v>
      </c>
      <c r="J118" s="313"/>
      <c r="K118" s="129">
        <f t="shared" si="19"/>
        <v>0</v>
      </c>
      <c r="M118" s="137">
        <f t="shared" si="21"/>
        <v>0</v>
      </c>
      <c r="N118" s="134"/>
      <c r="O118" s="140">
        <f t="shared" si="13"/>
        <v>0</v>
      </c>
      <c r="P118" s="95">
        <f t="shared" si="20"/>
        <v>0</v>
      </c>
      <c r="Q118" s="111"/>
    </row>
    <row r="119" spans="2:17">
      <c r="B119" s="52"/>
      <c r="C119" s="134"/>
      <c r="D119" s="124"/>
      <c r="E119" s="124"/>
      <c r="F119" s="134"/>
      <c r="G119" s="134"/>
      <c r="H119" s="129">
        <f t="shared" si="18"/>
        <v>0</v>
      </c>
      <c r="J119" s="313"/>
      <c r="K119" s="129">
        <f t="shared" si="19"/>
        <v>0</v>
      </c>
      <c r="M119" s="137">
        <f t="shared" si="21"/>
        <v>0</v>
      </c>
      <c r="N119" s="134"/>
      <c r="O119" s="140">
        <f t="shared" si="13"/>
        <v>0</v>
      </c>
      <c r="P119" s="95">
        <f t="shared" si="20"/>
        <v>0</v>
      </c>
      <c r="Q119" s="111"/>
    </row>
    <row r="120" spans="2:17">
      <c r="B120" s="52"/>
      <c r="C120" s="134"/>
      <c r="D120" s="124"/>
      <c r="E120" s="124"/>
      <c r="F120" s="134"/>
      <c r="G120" s="134"/>
      <c r="H120" s="129">
        <f t="shared" si="18"/>
        <v>0</v>
      </c>
      <c r="J120" s="313"/>
      <c r="K120" s="129">
        <f t="shared" si="19"/>
        <v>0</v>
      </c>
      <c r="M120" s="137">
        <f t="shared" si="21"/>
        <v>0</v>
      </c>
      <c r="N120" s="134"/>
      <c r="O120" s="140">
        <f t="shared" si="13"/>
        <v>0</v>
      </c>
      <c r="P120" s="95">
        <f t="shared" si="20"/>
        <v>0</v>
      </c>
      <c r="Q120" s="111"/>
    </row>
    <row r="121" spans="2:17">
      <c r="B121" s="52"/>
      <c r="C121" s="134"/>
      <c r="D121" s="124"/>
      <c r="E121" s="124"/>
      <c r="F121" s="134"/>
      <c r="G121" s="134"/>
      <c r="H121" s="129">
        <f t="shared" si="18"/>
        <v>0</v>
      </c>
      <c r="J121" s="313"/>
      <c r="K121" s="129">
        <f t="shared" si="19"/>
        <v>0</v>
      </c>
      <c r="M121" s="137">
        <f t="shared" si="21"/>
        <v>0</v>
      </c>
      <c r="N121" s="134"/>
      <c r="O121" s="140">
        <f t="shared" si="13"/>
        <v>0</v>
      </c>
      <c r="P121" s="95">
        <f t="shared" si="20"/>
        <v>0</v>
      </c>
      <c r="Q121" s="111"/>
    </row>
    <row r="122" spans="2:17">
      <c r="B122" s="52"/>
      <c r="C122" s="134"/>
      <c r="D122" s="124"/>
      <c r="E122" s="124"/>
      <c r="F122" s="134"/>
      <c r="G122" s="134"/>
      <c r="H122" s="129">
        <f t="shared" si="18"/>
        <v>0</v>
      </c>
      <c r="J122" s="313"/>
      <c r="K122" s="129">
        <f t="shared" si="19"/>
        <v>0</v>
      </c>
      <c r="M122" s="137">
        <f t="shared" si="21"/>
        <v>0</v>
      </c>
      <c r="N122" s="134"/>
      <c r="O122" s="140">
        <f t="shared" si="13"/>
        <v>0</v>
      </c>
      <c r="P122" s="95">
        <f t="shared" si="20"/>
        <v>0</v>
      </c>
      <c r="Q122" s="111"/>
    </row>
    <row r="123" spans="2:17">
      <c r="B123" s="52"/>
      <c r="C123" s="134"/>
      <c r="D123" s="124"/>
      <c r="E123" s="124"/>
      <c r="F123" s="134"/>
      <c r="G123" s="134"/>
      <c r="H123" s="129">
        <f t="shared" si="18"/>
        <v>0</v>
      </c>
      <c r="J123" s="313"/>
      <c r="K123" s="129">
        <f t="shared" si="19"/>
        <v>0</v>
      </c>
      <c r="M123" s="137">
        <f t="shared" si="21"/>
        <v>0</v>
      </c>
      <c r="N123" s="134"/>
      <c r="O123" s="140">
        <f t="shared" si="13"/>
        <v>0</v>
      </c>
      <c r="P123" s="95">
        <f t="shared" si="20"/>
        <v>0</v>
      </c>
      <c r="Q123" s="111"/>
    </row>
    <row r="124" spans="2:17">
      <c r="B124" s="52"/>
      <c r="C124" s="134"/>
      <c r="D124" s="124"/>
      <c r="E124" s="124"/>
      <c r="F124" s="134"/>
      <c r="G124" s="134"/>
      <c r="H124" s="129">
        <f t="shared" si="18"/>
        <v>0</v>
      </c>
      <c r="J124" s="313"/>
      <c r="K124" s="129">
        <f t="shared" si="19"/>
        <v>0</v>
      </c>
      <c r="M124" s="137">
        <f t="shared" si="21"/>
        <v>0</v>
      </c>
      <c r="N124" s="134"/>
      <c r="O124" s="140">
        <f t="shared" si="13"/>
        <v>0</v>
      </c>
      <c r="P124" s="95">
        <f t="shared" si="20"/>
        <v>0</v>
      </c>
      <c r="Q124" s="111"/>
    </row>
    <row r="125" spans="2:17">
      <c r="B125" s="52"/>
      <c r="C125" s="134"/>
      <c r="D125" s="124"/>
      <c r="E125" s="124"/>
      <c r="F125" s="134"/>
      <c r="G125" s="134"/>
      <c r="H125" s="129">
        <f t="shared" si="18"/>
        <v>0</v>
      </c>
      <c r="J125" s="313"/>
      <c r="K125" s="129">
        <f t="shared" si="19"/>
        <v>0</v>
      </c>
      <c r="M125" s="137">
        <f t="shared" si="21"/>
        <v>0</v>
      </c>
      <c r="N125" s="134"/>
      <c r="O125" s="140">
        <f t="shared" si="13"/>
        <v>0</v>
      </c>
      <c r="P125" s="95">
        <f t="shared" si="20"/>
        <v>0</v>
      </c>
      <c r="Q125" s="111"/>
    </row>
    <row r="126" spans="2:17">
      <c r="B126" s="52"/>
      <c r="C126" s="134"/>
      <c r="D126" s="124"/>
      <c r="E126" s="124"/>
      <c r="F126" s="134"/>
      <c r="G126" s="134"/>
      <c r="H126" s="129">
        <f t="shared" si="18"/>
        <v>0</v>
      </c>
      <c r="J126" s="313"/>
      <c r="K126" s="129">
        <f t="shared" si="19"/>
        <v>0</v>
      </c>
      <c r="M126" s="137">
        <f t="shared" si="21"/>
        <v>0</v>
      </c>
      <c r="N126" s="134"/>
      <c r="O126" s="140">
        <f t="shared" si="13"/>
        <v>0</v>
      </c>
      <c r="P126" s="95">
        <f t="shared" si="20"/>
        <v>0</v>
      </c>
      <c r="Q126" s="111"/>
    </row>
    <row r="127" spans="2:17">
      <c r="B127" s="52"/>
      <c r="C127" s="134"/>
      <c r="D127" s="124"/>
      <c r="E127" s="124"/>
      <c r="F127" s="134"/>
      <c r="G127" s="134"/>
      <c r="H127" s="129">
        <f t="shared" si="18"/>
        <v>0</v>
      </c>
      <c r="J127" s="313"/>
      <c r="K127" s="129">
        <f t="shared" si="19"/>
        <v>0</v>
      </c>
      <c r="M127" s="137">
        <f t="shared" si="21"/>
        <v>0</v>
      </c>
      <c r="N127" s="134"/>
      <c r="O127" s="140">
        <f t="shared" si="13"/>
        <v>0</v>
      </c>
      <c r="P127" s="95">
        <f t="shared" si="20"/>
        <v>0</v>
      </c>
      <c r="Q127" s="111"/>
    </row>
    <row r="128" spans="2:17">
      <c r="B128" s="52"/>
      <c r="C128" s="134"/>
      <c r="D128" s="124"/>
      <c r="E128" s="124"/>
      <c r="F128" s="134"/>
      <c r="G128" s="134"/>
      <c r="H128" s="129">
        <f t="shared" si="18"/>
        <v>0</v>
      </c>
      <c r="J128" s="313"/>
      <c r="K128" s="129">
        <f t="shared" si="19"/>
        <v>0</v>
      </c>
      <c r="M128" s="137">
        <f t="shared" si="21"/>
        <v>0</v>
      </c>
      <c r="N128" s="134"/>
      <c r="O128" s="140">
        <f t="shared" si="13"/>
        <v>0</v>
      </c>
      <c r="P128" s="95">
        <f t="shared" si="20"/>
        <v>0</v>
      </c>
      <c r="Q128" s="111"/>
    </row>
    <row r="129" spans="2:17">
      <c r="B129" s="52"/>
      <c r="C129" s="134"/>
      <c r="D129" s="124"/>
      <c r="E129" s="124"/>
      <c r="F129" s="134"/>
      <c r="G129" s="134"/>
      <c r="H129" s="129">
        <f t="shared" si="18"/>
        <v>0</v>
      </c>
      <c r="J129" s="313"/>
      <c r="K129" s="129">
        <f t="shared" si="19"/>
        <v>0</v>
      </c>
      <c r="M129" s="137">
        <f t="shared" si="21"/>
        <v>0</v>
      </c>
      <c r="N129" s="134"/>
      <c r="O129" s="140">
        <f t="shared" si="13"/>
        <v>0</v>
      </c>
      <c r="P129" s="95">
        <f t="shared" si="20"/>
        <v>0</v>
      </c>
      <c r="Q129" s="111"/>
    </row>
    <row r="130" spans="2:17">
      <c r="B130" s="52"/>
      <c r="C130" s="134"/>
      <c r="D130" s="124"/>
      <c r="E130" s="124"/>
      <c r="F130" s="134"/>
      <c r="G130" s="134"/>
      <c r="H130" s="129">
        <f t="shared" si="18"/>
        <v>0</v>
      </c>
      <c r="J130" s="313"/>
      <c r="K130" s="129">
        <f t="shared" si="19"/>
        <v>0</v>
      </c>
      <c r="M130" s="137">
        <f t="shared" si="21"/>
        <v>0</v>
      </c>
      <c r="N130" s="134"/>
      <c r="O130" s="140">
        <f t="shared" si="13"/>
        <v>0</v>
      </c>
      <c r="P130" s="95">
        <f t="shared" si="20"/>
        <v>0</v>
      </c>
      <c r="Q130" s="111"/>
    </row>
    <row r="131" spans="2:17">
      <c r="B131" s="52"/>
      <c r="C131" s="134"/>
      <c r="D131" s="124"/>
      <c r="E131" s="124"/>
      <c r="F131" s="134"/>
      <c r="G131" s="134"/>
      <c r="H131" s="129">
        <f t="shared" si="18"/>
        <v>0</v>
      </c>
      <c r="J131" s="313"/>
      <c r="K131" s="129">
        <f t="shared" si="19"/>
        <v>0</v>
      </c>
      <c r="M131" s="137">
        <f t="shared" si="21"/>
        <v>0</v>
      </c>
      <c r="N131" s="134"/>
      <c r="O131" s="140">
        <f t="shared" si="13"/>
        <v>0</v>
      </c>
      <c r="P131" s="95">
        <f t="shared" si="20"/>
        <v>0</v>
      </c>
      <c r="Q131" s="111"/>
    </row>
    <row r="132" spans="2:17">
      <c r="B132" s="52"/>
      <c r="C132" s="134"/>
      <c r="D132" s="124"/>
      <c r="E132" s="124"/>
      <c r="F132" s="134"/>
      <c r="G132" s="134"/>
      <c r="H132" s="129">
        <f t="shared" si="18"/>
        <v>0</v>
      </c>
      <c r="J132" s="313"/>
      <c r="K132" s="129">
        <f t="shared" si="19"/>
        <v>0</v>
      </c>
      <c r="M132" s="137">
        <f t="shared" si="21"/>
        <v>0</v>
      </c>
      <c r="N132" s="134"/>
      <c r="O132" s="140">
        <f t="shared" si="13"/>
        <v>0</v>
      </c>
      <c r="P132" s="95">
        <f t="shared" si="20"/>
        <v>0</v>
      </c>
      <c r="Q132" s="111"/>
    </row>
    <row r="133" spans="2:17">
      <c r="B133" s="52"/>
      <c r="C133" s="134"/>
      <c r="D133" s="124"/>
      <c r="E133" s="124"/>
      <c r="F133" s="134"/>
      <c r="G133" s="134"/>
      <c r="H133" s="129">
        <f t="shared" si="18"/>
        <v>0</v>
      </c>
      <c r="J133" s="313"/>
      <c r="K133" s="129">
        <f t="shared" si="19"/>
        <v>0</v>
      </c>
      <c r="M133" s="137">
        <f t="shared" si="21"/>
        <v>0</v>
      </c>
      <c r="N133" s="134"/>
      <c r="O133" s="140">
        <f t="shared" si="13"/>
        <v>0</v>
      </c>
      <c r="P133" s="95">
        <f t="shared" si="20"/>
        <v>0</v>
      </c>
      <c r="Q133" s="111"/>
    </row>
    <row r="134" spans="2:17">
      <c r="B134" s="52"/>
      <c r="C134" s="134"/>
      <c r="D134" s="124"/>
      <c r="E134" s="124"/>
      <c r="F134" s="134"/>
      <c r="G134" s="134"/>
      <c r="H134" s="129">
        <f t="shared" si="18"/>
        <v>0</v>
      </c>
      <c r="J134" s="313"/>
      <c r="K134" s="129">
        <f t="shared" si="19"/>
        <v>0</v>
      </c>
      <c r="M134" s="137">
        <f t="shared" si="21"/>
        <v>0</v>
      </c>
      <c r="N134" s="134"/>
      <c r="O134" s="140">
        <f t="shared" si="13"/>
        <v>0</v>
      </c>
      <c r="P134" s="95">
        <f t="shared" si="20"/>
        <v>0</v>
      </c>
      <c r="Q134" s="111"/>
    </row>
    <row r="135" spans="2:17">
      <c r="B135" s="52"/>
      <c r="C135" s="134"/>
      <c r="D135" s="124"/>
      <c r="E135" s="124"/>
      <c r="F135" s="134"/>
      <c r="G135" s="134"/>
      <c r="H135" s="129">
        <f t="shared" si="18"/>
        <v>0</v>
      </c>
      <c r="J135" s="313"/>
      <c r="K135" s="129">
        <f t="shared" si="19"/>
        <v>0</v>
      </c>
      <c r="M135" s="137">
        <f t="shared" si="21"/>
        <v>0</v>
      </c>
      <c r="N135" s="134"/>
      <c r="O135" s="140">
        <f t="shared" si="13"/>
        <v>0</v>
      </c>
      <c r="P135" s="95">
        <f t="shared" si="20"/>
        <v>0</v>
      </c>
      <c r="Q135" s="111"/>
    </row>
    <row r="136" spans="2:17">
      <c r="B136" s="52"/>
      <c r="C136" s="134"/>
      <c r="D136" s="124"/>
      <c r="E136" s="124"/>
      <c r="F136" s="134"/>
      <c r="G136" s="134"/>
      <c r="H136" s="129">
        <f t="shared" si="18"/>
        <v>0</v>
      </c>
      <c r="J136" s="313"/>
      <c r="K136" s="129">
        <f t="shared" si="19"/>
        <v>0</v>
      </c>
      <c r="M136" s="137">
        <f t="shared" si="21"/>
        <v>0</v>
      </c>
      <c r="N136" s="134"/>
      <c r="O136" s="140">
        <f t="shared" si="13"/>
        <v>0</v>
      </c>
      <c r="P136" s="95">
        <f t="shared" si="20"/>
        <v>0</v>
      </c>
      <c r="Q136" s="111"/>
    </row>
    <row r="137" spans="2:17">
      <c r="B137" s="52"/>
      <c r="C137" s="134"/>
      <c r="D137" s="124"/>
      <c r="E137" s="124"/>
      <c r="F137" s="134"/>
      <c r="G137" s="134"/>
      <c r="H137" s="129">
        <f t="shared" si="18"/>
        <v>0</v>
      </c>
      <c r="J137" s="313"/>
      <c r="K137" s="129">
        <f t="shared" si="19"/>
        <v>0</v>
      </c>
      <c r="M137" s="137">
        <f t="shared" si="21"/>
        <v>0</v>
      </c>
      <c r="N137" s="134"/>
      <c r="O137" s="140">
        <f t="shared" si="13"/>
        <v>0</v>
      </c>
      <c r="P137" s="95">
        <f t="shared" si="20"/>
        <v>0</v>
      </c>
      <c r="Q137" s="111"/>
    </row>
    <row r="138" spans="2:17">
      <c r="B138" s="52"/>
      <c r="C138" s="134"/>
      <c r="D138" s="124"/>
      <c r="E138" s="124"/>
      <c r="F138" s="134"/>
      <c r="G138" s="134"/>
      <c r="H138" s="129">
        <f>+C138+D138-E138-F138</f>
        <v>0</v>
      </c>
      <c r="J138" s="313"/>
      <c r="K138" s="129">
        <f>+H138-J138</f>
        <v>0</v>
      </c>
      <c r="M138" s="137">
        <f>+IF(ISERROR(K138/(F138+J138)),0,K138/(F138+J138))</f>
        <v>0</v>
      </c>
      <c r="N138" s="134"/>
      <c r="O138" s="140">
        <f t="shared" si="13"/>
        <v>0</v>
      </c>
      <c r="P138" s="95">
        <f>(M138^2*O138)*100</f>
        <v>0</v>
      </c>
      <c r="Q138" s="111"/>
    </row>
    <row r="139" spans="2:17">
      <c r="B139" s="52"/>
      <c r="C139" s="134"/>
      <c r="D139" s="124"/>
      <c r="E139" s="124"/>
      <c r="F139" s="134"/>
      <c r="G139" s="134"/>
      <c r="H139" s="129">
        <f t="shared" ref="H139:H162" si="22">+C139+D139-E139-F139</f>
        <v>0</v>
      </c>
      <c r="J139" s="313"/>
      <c r="K139" s="129">
        <f t="shared" ref="K139:K162" si="23">+H139-J139</f>
        <v>0</v>
      </c>
      <c r="M139" s="137">
        <f>+IF(ISERROR(K139/(F139+J139)),0,K139/(F139+J139))</f>
        <v>0</v>
      </c>
      <c r="N139" s="134"/>
      <c r="O139" s="140">
        <f t="shared" si="13"/>
        <v>0</v>
      </c>
      <c r="P139" s="95">
        <f t="shared" ref="P139:P162" si="24">(M139^2*O139)*100</f>
        <v>0</v>
      </c>
      <c r="Q139" s="111"/>
    </row>
    <row r="140" spans="2:17">
      <c r="B140" s="52"/>
      <c r="C140" s="134"/>
      <c r="D140" s="124"/>
      <c r="E140" s="124"/>
      <c r="F140" s="134"/>
      <c r="G140" s="134"/>
      <c r="H140" s="129">
        <f t="shared" si="22"/>
        <v>0</v>
      </c>
      <c r="J140" s="313"/>
      <c r="K140" s="129">
        <f t="shared" si="23"/>
        <v>0</v>
      </c>
      <c r="M140" s="137">
        <f t="shared" ref="M140:M162" si="25">+IF(ISERROR(K140/(F140+J140)),0,K140/(F140+J140))</f>
        <v>0</v>
      </c>
      <c r="N140" s="134"/>
      <c r="O140" s="140">
        <f t="shared" si="13"/>
        <v>0</v>
      </c>
      <c r="P140" s="95">
        <f t="shared" si="24"/>
        <v>0</v>
      </c>
      <c r="Q140" s="111"/>
    </row>
    <row r="141" spans="2:17">
      <c r="B141" s="52"/>
      <c r="C141" s="134"/>
      <c r="D141" s="124"/>
      <c r="E141" s="124"/>
      <c r="F141" s="134"/>
      <c r="G141" s="134"/>
      <c r="H141" s="129">
        <f t="shared" si="22"/>
        <v>0</v>
      </c>
      <c r="J141" s="313"/>
      <c r="K141" s="129">
        <f t="shared" si="23"/>
        <v>0</v>
      </c>
      <c r="M141" s="137">
        <f t="shared" si="25"/>
        <v>0</v>
      </c>
      <c r="N141" s="134"/>
      <c r="O141" s="140">
        <f t="shared" si="13"/>
        <v>0</v>
      </c>
      <c r="P141" s="95">
        <f t="shared" si="24"/>
        <v>0</v>
      </c>
      <c r="Q141" s="111"/>
    </row>
    <row r="142" spans="2:17">
      <c r="B142" s="52"/>
      <c r="C142" s="134"/>
      <c r="D142" s="124"/>
      <c r="E142" s="124"/>
      <c r="F142" s="134"/>
      <c r="G142" s="134"/>
      <c r="H142" s="129">
        <f t="shared" si="22"/>
        <v>0</v>
      </c>
      <c r="J142" s="313"/>
      <c r="K142" s="129">
        <f t="shared" si="23"/>
        <v>0</v>
      </c>
      <c r="M142" s="137">
        <f t="shared" si="25"/>
        <v>0</v>
      </c>
      <c r="N142" s="134"/>
      <c r="O142" s="140">
        <f t="shared" ref="O142:O205" si="26">IF(K142&lt;0,N142/$N$263,0)</f>
        <v>0</v>
      </c>
      <c r="P142" s="95">
        <f t="shared" si="24"/>
        <v>0</v>
      </c>
      <c r="Q142" s="111"/>
    </row>
    <row r="143" spans="2:17">
      <c r="B143" s="52"/>
      <c r="C143" s="134"/>
      <c r="D143" s="124"/>
      <c r="E143" s="124"/>
      <c r="F143" s="134"/>
      <c r="G143" s="134"/>
      <c r="H143" s="129">
        <f t="shared" si="22"/>
        <v>0</v>
      </c>
      <c r="J143" s="313"/>
      <c r="K143" s="129">
        <f t="shared" si="23"/>
        <v>0</v>
      </c>
      <c r="M143" s="137">
        <f t="shared" si="25"/>
        <v>0</v>
      </c>
      <c r="N143" s="134"/>
      <c r="O143" s="140">
        <f t="shared" si="26"/>
        <v>0</v>
      </c>
      <c r="P143" s="95">
        <f t="shared" si="24"/>
        <v>0</v>
      </c>
      <c r="Q143" s="111"/>
    </row>
    <row r="144" spans="2:17">
      <c r="B144" s="52"/>
      <c r="C144" s="134"/>
      <c r="D144" s="124"/>
      <c r="E144" s="124"/>
      <c r="F144" s="134"/>
      <c r="G144" s="134"/>
      <c r="H144" s="129">
        <f t="shared" si="22"/>
        <v>0</v>
      </c>
      <c r="J144" s="313"/>
      <c r="K144" s="129">
        <f t="shared" si="23"/>
        <v>0</v>
      </c>
      <c r="M144" s="137">
        <f t="shared" si="25"/>
        <v>0</v>
      </c>
      <c r="N144" s="134"/>
      <c r="O144" s="140">
        <f t="shared" si="26"/>
        <v>0</v>
      </c>
      <c r="P144" s="95">
        <f t="shared" si="24"/>
        <v>0</v>
      </c>
      <c r="Q144" s="111"/>
    </row>
    <row r="145" spans="2:17">
      <c r="B145" s="52"/>
      <c r="C145" s="134"/>
      <c r="D145" s="124"/>
      <c r="E145" s="124"/>
      <c r="F145" s="134"/>
      <c r="G145" s="134"/>
      <c r="H145" s="129">
        <f t="shared" si="22"/>
        <v>0</v>
      </c>
      <c r="J145" s="313"/>
      <c r="K145" s="129">
        <f t="shared" si="23"/>
        <v>0</v>
      </c>
      <c r="M145" s="137">
        <f t="shared" si="25"/>
        <v>0</v>
      </c>
      <c r="N145" s="134"/>
      <c r="O145" s="140">
        <f t="shared" si="26"/>
        <v>0</v>
      </c>
      <c r="P145" s="95">
        <f t="shared" si="24"/>
        <v>0</v>
      </c>
      <c r="Q145" s="111"/>
    </row>
    <row r="146" spans="2:17">
      <c r="B146" s="52"/>
      <c r="C146" s="134"/>
      <c r="D146" s="124"/>
      <c r="E146" s="124"/>
      <c r="F146" s="134"/>
      <c r="G146" s="134"/>
      <c r="H146" s="129">
        <f t="shared" si="22"/>
        <v>0</v>
      </c>
      <c r="J146" s="313"/>
      <c r="K146" s="129">
        <f t="shared" si="23"/>
        <v>0</v>
      </c>
      <c r="M146" s="137">
        <f t="shared" si="25"/>
        <v>0</v>
      </c>
      <c r="N146" s="134"/>
      <c r="O146" s="140">
        <f t="shared" si="26"/>
        <v>0</v>
      </c>
      <c r="P146" s="95">
        <f t="shared" si="24"/>
        <v>0</v>
      </c>
      <c r="Q146" s="111"/>
    </row>
    <row r="147" spans="2:17">
      <c r="B147" s="52"/>
      <c r="C147" s="134"/>
      <c r="D147" s="124"/>
      <c r="E147" s="124"/>
      <c r="F147" s="134"/>
      <c r="G147" s="134"/>
      <c r="H147" s="129">
        <f t="shared" si="22"/>
        <v>0</v>
      </c>
      <c r="J147" s="313"/>
      <c r="K147" s="129">
        <f t="shared" si="23"/>
        <v>0</v>
      </c>
      <c r="M147" s="137">
        <f t="shared" si="25"/>
        <v>0</v>
      </c>
      <c r="N147" s="134"/>
      <c r="O147" s="140">
        <f t="shared" si="26"/>
        <v>0</v>
      </c>
      <c r="P147" s="95">
        <f t="shared" si="24"/>
        <v>0</v>
      </c>
      <c r="Q147" s="111"/>
    </row>
    <row r="148" spans="2:17">
      <c r="B148" s="52"/>
      <c r="C148" s="134"/>
      <c r="D148" s="124"/>
      <c r="E148" s="124"/>
      <c r="F148" s="134"/>
      <c r="G148" s="134"/>
      <c r="H148" s="129">
        <f t="shared" si="22"/>
        <v>0</v>
      </c>
      <c r="J148" s="313"/>
      <c r="K148" s="129">
        <f t="shared" si="23"/>
        <v>0</v>
      </c>
      <c r="M148" s="137">
        <f t="shared" si="25"/>
        <v>0</v>
      </c>
      <c r="N148" s="134"/>
      <c r="O148" s="140">
        <f t="shared" si="26"/>
        <v>0</v>
      </c>
      <c r="P148" s="95">
        <f t="shared" si="24"/>
        <v>0</v>
      </c>
      <c r="Q148" s="111"/>
    </row>
    <row r="149" spans="2:17">
      <c r="B149" s="52"/>
      <c r="C149" s="134"/>
      <c r="D149" s="124"/>
      <c r="E149" s="124"/>
      <c r="F149" s="134"/>
      <c r="G149" s="134"/>
      <c r="H149" s="129">
        <f t="shared" si="22"/>
        <v>0</v>
      </c>
      <c r="J149" s="313"/>
      <c r="K149" s="129">
        <f t="shared" si="23"/>
        <v>0</v>
      </c>
      <c r="M149" s="137">
        <f t="shared" si="25"/>
        <v>0</v>
      </c>
      <c r="N149" s="134"/>
      <c r="O149" s="140">
        <f t="shared" si="26"/>
        <v>0</v>
      </c>
      <c r="P149" s="95">
        <f t="shared" si="24"/>
        <v>0</v>
      </c>
      <c r="Q149" s="111"/>
    </row>
    <row r="150" spans="2:17">
      <c r="B150" s="52"/>
      <c r="C150" s="134"/>
      <c r="D150" s="124"/>
      <c r="E150" s="124"/>
      <c r="F150" s="134"/>
      <c r="G150" s="134"/>
      <c r="H150" s="129">
        <f t="shared" si="22"/>
        <v>0</v>
      </c>
      <c r="J150" s="313"/>
      <c r="K150" s="129">
        <f t="shared" si="23"/>
        <v>0</v>
      </c>
      <c r="M150" s="137">
        <f t="shared" si="25"/>
        <v>0</v>
      </c>
      <c r="N150" s="134"/>
      <c r="O150" s="140">
        <f t="shared" si="26"/>
        <v>0</v>
      </c>
      <c r="P150" s="95">
        <f t="shared" si="24"/>
        <v>0</v>
      </c>
      <c r="Q150" s="111"/>
    </row>
    <row r="151" spans="2:17">
      <c r="B151" s="52"/>
      <c r="C151" s="134"/>
      <c r="D151" s="124"/>
      <c r="E151" s="124"/>
      <c r="F151" s="134"/>
      <c r="G151" s="134"/>
      <c r="H151" s="129">
        <f t="shared" si="22"/>
        <v>0</v>
      </c>
      <c r="J151" s="313"/>
      <c r="K151" s="129">
        <f t="shared" si="23"/>
        <v>0</v>
      </c>
      <c r="M151" s="137">
        <f t="shared" si="25"/>
        <v>0</v>
      </c>
      <c r="N151" s="134"/>
      <c r="O151" s="140">
        <f t="shared" si="26"/>
        <v>0</v>
      </c>
      <c r="P151" s="95">
        <f t="shared" si="24"/>
        <v>0</v>
      </c>
      <c r="Q151" s="111"/>
    </row>
    <row r="152" spans="2:17">
      <c r="B152" s="52"/>
      <c r="C152" s="134"/>
      <c r="D152" s="124"/>
      <c r="E152" s="124"/>
      <c r="F152" s="134"/>
      <c r="G152" s="134"/>
      <c r="H152" s="129">
        <f t="shared" si="22"/>
        <v>0</v>
      </c>
      <c r="J152" s="313"/>
      <c r="K152" s="129">
        <f t="shared" si="23"/>
        <v>0</v>
      </c>
      <c r="M152" s="137">
        <f t="shared" si="25"/>
        <v>0</v>
      </c>
      <c r="N152" s="134"/>
      <c r="O152" s="140">
        <f t="shared" si="26"/>
        <v>0</v>
      </c>
      <c r="P152" s="95">
        <f t="shared" si="24"/>
        <v>0</v>
      </c>
      <c r="Q152" s="111"/>
    </row>
    <row r="153" spans="2:17">
      <c r="B153" s="52"/>
      <c r="C153" s="134"/>
      <c r="D153" s="124"/>
      <c r="E153" s="124"/>
      <c r="F153" s="134"/>
      <c r="G153" s="134"/>
      <c r="H153" s="129">
        <f t="shared" si="22"/>
        <v>0</v>
      </c>
      <c r="J153" s="313"/>
      <c r="K153" s="129">
        <f t="shared" si="23"/>
        <v>0</v>
      </c>
      <c r="M153" s="137">
        <f t="shared" si="25"/>
        <v>0</v>
      </c>
      <c r="N153" s="134"/>
      <c r="O153" s="140">
        <f t="shared" si="26"/>
        <v>0</v>
      </c>
      <c r="P153" s="95">
        <f t="shared" si="24"/>
        <v>0</v>
      </c>
      <c r="Q153" s="111"/>
    </row>
    <row r="154" spans="2:17">
      <c r="B154" s="52"/>
      <c r="C154" s="134"/>
      <c r="D154" s="124"/>
      <c r="E154" s="124"/>
      <c r="F154" s="134"/>
      <c r="G154" s="134"/>
      <c r="H154" s="129">
        <f t="shared" si="22"/>
        <v>0</v>
      </c>
      <c r="J154" s="313"/>
      <c r="K154" s="129">
        <f t="shared" si="23"/>
        <v>0</v>
      </c>
      <c r="M154" s="137">
        <f t="shared" si="25"/>
        <v>0</v>
      </c>
      <c r="N154" s="134"/>
      <c r="O154" s="140">
        <f t="shared" si="26"/>
        <v>0</v>
      </c>
      <c r="P154" s="95">
        <f t="shared" si="24"/>
        <v>0</v>
      </c>
      <c r="Q154" s="111"/>
    </row>
    <row r="155" spans="2:17">
      <c r="B155" s="52"/>
      <c r="C155" s="134"/>
      <c r="D155" s="124"/>
      <c r="E155" s="124"/>
      <c r="F155" s="134"/>
      <c r="G155" s="134"/>
      <c r="H155" s="129">
        <f t="shared" si="22"/>
        <v>0</v>
      </c>
      <c r="J155" s="313"/>
      <c r="K155" s="129">
        <f t="shared" si="23"/>
        <v>0</v>
      </c>
      <c r="M155" s="137">
        <f t="shared" si="25"/>
        <v>0</v>
      </c>
      <c r="N155" s="134"/>
      <c r="O155" s="140">
        <f t="shared" si="26"/>
        <v>0</v>
      </c>
      <c r="P155" s="95">
        <f t="shared" si="24"/>
        <v>0</v>
      </c>
      <c r="Q155" s="111"/>
    </row>
    <row r="156" spans="2:17">
      <c r="B156" s="52"/>
      <c r="C156" s="134"/>
      <c r="D156" s="124"/>
      <c r="E156" s="124"/>
      <c r="F156" s="134"/>
      <c r="G156" s="134"/>
      <c r="H156" s="129">
        <f t="shared" si="22"/>
        <v>0</v>
      </c>
      <c r="J156" s="313"/>
      <c r="K156" s="129">
        <f t="shared" si="23"/>
        <v>0</v>
      </c>
      <c r="M156" s="137">
        <f t="shared" si="25"/>
        <v>0</v>
      </c>
      <c r="N156" s="134"/>
      <c r="O156" s="140">
        <f t="shared" si="26"/>
        <v>0</v>
      </c>
      <c r="P156" s="95">
        <f t="shared" si="24"/>
        <v>0</v>
      </c>
      <c r="Q156" s="111"/>
    </row>
    <row r="157" spans="2:17">
      <c r="B157" s="52"/>
      <c r="C157" s="134"/>
      <c r="D157" s="124"/>
      <c r="E157" s="124"/>
      <c r="F157" s="134"/>
      <c r="G157" s="134"/>
      <c r="H157" s="129">
        <f t="shared" si="22"/>
        <v>0</v>
      </c>
      <c r="J157" s="313"/>
      <c r="K157" s="129">
        <f t="shared" si="23"/>
        <v>0</v>
      </c>
      <c r="M157" s="137">
        <f t="shared" si="25"/>
        <v>0</v>
      </c>
      <c r="N157" s="134"/>
      <c r="O157" s="140">
        <f t="shared" si="26"/>
        <v>0</v>
      </c>
      <c r="P157" s="95">
        <f t="shared" si="24"/>
        <v>0</v>
      </c>
      <c r="Q157" s="111"/>
    </row>
    <row r="158" spans="2:17">
      <c r="B158" s="52"/>
      <c r="C158" s="134"/>
      <c r="D158" s="124"/>
      <c r="E158" s="124"/>
      <c r="F158" s="134"/>
      <c r="G158" s="134"/>
      <c r="H158" s="129">
        <f t="shared" si="22"/>
        <v>0</v>
      </c>
      <c r="J158" s="313"/>
      <c r="K158" s="129">
        <f t="shared" si="23"/>
        <v>0</v>
      </c>
      <c r="M158" s="137">
        <f t="shared" si="25"/>
        <v>0</v>
      </c>
      <c r="N158" s="134"/>
      <c r="O158" s="140">
        <f t="shared" si="26"/>
        <v>0</v>
      </c>
      <c r="P158" s="95">
        <f t="shared" si="24"/>
        <v>0</v>
      </c>
      <c r="Q158" s="111"/>
    </row>
    <row r="159" spans="2:17">
      <c r="B159" s="52"/>
      <c r="C159" s="134"/>
      <c r="D159" s="124"/>
      <c r="E159" s="124"/>
      <c r="F159" s="134"/>
      <c r="G159" s="134"/>
      <c r="H159" s="129">
        <f t="shared" si="22"/>
        <v>0</v>
      </c>
      <c r="J159" s="313"/>
      <c r="K159" s="129">
        <f t="shared" si="23"/>
        <v>0</v>
      </c>
      <c r="M159" s="137">
        <f t="shared" si="25"/>
        <v>0</v>
      </c>
      <c r="N159" s="134"/>
      <c r="O159" s="140">
        <f t="shared" si="26"/>
        <v>0</v>
      </c>
      <c r="P159" s="95">
        <f t="shared" si="24"/>
        <v>0</v>
      </c>
      <c r="Q159" s="111"/>
    </row>
    <row r="160" spans="2:17">
      <c r="B160" s="52"/>
      <c r="C160" s="134"/>
      <c r="D160" s="124"/>
      <c r="E160" s="124"/>
      <c r="F160" s="134"/>
      <c r="G160" s="134"/>
      <c r="H160" s="129">
        <f t="shared" si="22"/>
        <v>0</v>
      </c>
      <c r="J160" s="313"/>
      <c r="K160" s="129">
        <f t="shared" si="23"/>
        <v>0</v>
      </c>
      <c r="M160" s="137">
        <f t="shared" si="25"/>
        <v>0</v>
      </c>
      <c r="N160" s="134"/>
      <c r="O160" s="140">
        <f t="shared" si="26"/>
        <v>0</v>
      </c>
      <c r="P160" s="95">
        <f t="shared" si="24"/>
        <v>0</v>
      </c>
      <c r="Q160" s="111"/>
    </row>
    <row r="161" spans="2:17">
      <c r="B161" s="52"/>
      <c r="C161" s="134"/>
      <c r="D161" s="124"/>
      <c r="E161" s="124"/>
      <c r="F161" s="134"/>
      <c r="G161" s="134"/>
      <c r="H161" s="129">
        <f t="shared" si="22"/>
        <v>0</v>
      </c>
      <c r="J161" s="313"/>
      <c r="K161" s="129">
        <f t="shared" si="23"/>
        <v>0</v>
      </c>
      <c r="M161" s="137">
        <f t="shared" si="25"/>
        <v>0</v>
      </c>
      <c r="N161" s="134"/>
      <c r="O161" s="140">
        <f t="shared" si="26"/>
        <v>0</v>
      </c>
      <c r="P161" s="95">
        <f t="shared" si="24"/>
        <v>0</v>
      </c>
      <c r="Q161" s="111"/>
    </row>
    <row r="162" spans="2:17">
      <c r="B162" s="52"/>
      <c r="C162" s="134"/>
      <c r="D162" s="124"/>
      <c r="E162" s="124"/>
      <c r="F162" s="134"/>
      <c r="G162" s="134"/>
      <c r="H162" s="129">
        <f t="shared" si="22"/>
        <v>0</v>
      </c>
      <c r="J162" s="313"/>
      <c r="K162" s="129">
        <f t="shared" si="23"/>
        <v>0</v>
      </c>
      <c r="M162" s="137">
        <f t="shared" si="25"/>
        <v>0</v>
      </c>
      <c r="N162" s="134"/>
      <c r="O162" s="140">
        <f t="shared" si="26"/>
        <v>0</v>
      </c>
      <c r="P162" s="95">
        <f t="shared" si="24"/>
        <v>0</v>
      </c>
      <c r="Q162" s="111"/>
    </row>
    <row r="163" spans="2:17">
      <c r="B163" s="52"/>
      <c r="C163" s="134"/>
      <c r="D163" s="124"/>
      <c r="E163" s="124"/>
      <c r="F163" s="134"/>
      <c r="G163" s="134"/>
      <c r="H163" s="129">
        <f>+C163+D163-E163-F163</f>
        <v>0</v>
      </c>
      <c r="J163" s="313"/>
      <c r="K163" s="129">
        <f>+H163-J163</f>
        <v>0</v>
      </c>
      <c r="M163" s="137">
        <f>+IF(ISERROR(K163/(F163+J163)),0,K163/(F163+J163))</f>
        <v>0</v>
      </c>
      <c r="N163" s="134"/>
      <c r="O163" s="140">
        <f t="shared" si="26"/>
        <v>0</v>
      </c>
      <c r="P163" s="95">
        <f>(M163^2*O163)*100</f>
        <v>0</v>
      </c>
      <c r="Q163" s="111"/>
    </row>
    <row r="164" spans="2:17">
      <c r="B164" s="52"/>
      <c r="C164" s="134"/>
      <c r="D164" s="124"/>
      <c r="E164" s="124"/>
      <c r="F164" s="134"/>
      <c r="G164" s="134"/>
      <c r="H164" s="129">
        <f t="shared" ref="H164:H187" si="27">+C164+D164-E164-F164</f>
        <v>0</v>
      </c>
      <c r="J164" s="313"/>
      <c r="K164" s="129">
        <f t="shared" ref="K164:K187" si="28">+H164-J164</f>
        <v>0</v>
      </c>
      <c r="M164" s="137">
        <f>+IF(ISERROR(K164/(F164+J164)),0,K164/(F164+J164))</f>
        <v>0</v>
      </c>
      <c r="N164" s="134"/>
      <c r="O164" s="140">
        <f t="shared" si="26"/>
        <v>0</v>
      </c>
      <c r="P164" s="95">
        <f t="shared" ref="P164:P187" si="29">(M164^2*O164)*100</f>
        <v>0</v>
      </c>
      <c r="Q164" s="111"/>
    </row>
    <row r="165" spans="2:17">
      <c r="B165" s="52"/>
      <c r="C165" s="134"/>
      <c r="D165" s="124"/>
      <c r="E165" s="124"/>
      <c r="F165" s="134"/>
      <c r="G165" s="134"/>
      <c r="H165" s="129">
        <f t="shared" si="27"/>
        <v>0</v>
      </c>
      <c r="J165" s="313"/>
      <c r="K165" s="129">
        <f t="shared" si="28"/>
        <v>0</v>
      </c>
      <c r="M165" s="137">
        <f t="shared" ref="M165:M187" si="30">+IF(ISERROR(K165/(F165+J165)),0,K165/(F165+J165))</f>
        <v>0</v>
      </c>
      <c r="N165" s="134"/>
      <c r="O165" s="140">
        <f t="shared" si="26"/>
        <v>0</v>
      </c>
      <c r="P165" s="95">
        <f t="shared" si="29"/>
        <v>0</v>
      </c>
      <c r="Q165" s="111"/>
    </row>
    <row r="166" spans="2:17">
      <c r="B166" s="52"/>
      <c r="C166" s="134"/>
      <c r="D166" s="124"/>
      <c r="E166" s="124"/>
      <c r="F166" s="134"/>
      <c r="G166" s="134"/>
      <c r="H166" s="129">
        <f t="shared" si="27"/>
        <v>0</v>
      </c>
      <c r="J166" s="313"/>
      <c r="K166" s="129">
        <f t="shared" si="28"/>
        <v>0</v>
      </c>
      <c r="M166" s="137">
        <f t="shared" si="30"/>
        <v>0</v>
      </c>
      <c r="N166" s="134"/>
      <c r="O166" s="140">
        <f t="shared" si="26"/>
        <v>0</v>
      </c>
      <c r="P166" s="95">
        <f t="shared" si="29"/>
        <v>0</v>
      </c>
      <c r="Q166" s="111"/>
    </row>
    <row r="167" spans="2:17">
      <c r="B167" s="52"/>
      <c r="C167" s="134"/>
      <c r="D167" s="124"/>
      <c r="E167" s="124"/>
      <c r="F167" s="134"/>
      <c r="G167" s="134"/>
      <c r="H167" s="129">
        <f t="shared" si="27"/>
        <v>0</v>
      </c>
      <c r="J167" s="313"/>
      <c r="K167" s="129">
        <f t="shared" si="28"/>
        <v>0</v>
      </c>
      <c r="M167" s="137">
        <f t="shared" si="30"/>
        <v>0</v>
      </c>
      <c r="N167" s="134"/>
      <c r="O167" s="140">
        <f t="shared" si="26"/>
        <v>0</v>
      </c>
      <c r="P167" s="95">
        <f t="shared" si="29"/>
        <v>0</v>
      </c>
      <c r="Q167" s="111"/>
    </row>
    <row r="168" spans="2:17">
      <c r="B168" s="52"/>
      <c r="C168" s="134"/>
      <c r="D168" s="124"/>
      <c r="E168" s="124"/>
      <c r="F168" s="134"/>
      <c r="G168" s="134"/>
      <c r="H168" s="129">
        <f t="shared" si="27"/>
        <v>0</v>
      </c>
      <c r="J168" s="313"/>
      <c r="K168" s="129">
        <f t="shared" si="28"/>
        <v>0</v>
      </c>
      <c r="M168" s="137">
        <f t="shared" si="30"/>
        <v>0</v>
      </c>
      <c r="N168" s="134"/>
      <c r="O168" s="140">
        <f t="shared" si="26"/>
        <v>0</v>
      </c>
      <c r="P168" s="95">
        <f t="shared" si="29"/>
        <v>0</v>
      </c>
      <c r="Q168" s="111"/>
    </row>
    <row r="169" spans="2:17">
      <c r="B169" s="52"/>
      <c r="C169" s="134"/>
      <c r="D169" s="124"/>
      <c r="E169" s="124"/>
      <c r="F169" s="134"/>
      <c r="G169" s="134"/>
      <c r="H169" s="129">
        <f t="shared" si="27"/>
        <v>0</v>
      </c>
      <c r="J169" s="313"/>
      <c r="K169" s="129">
        <f t="shared" si="28"/>
        <v>0</v>
      </c>
      <c r="M169" s="137">
        <f t="shared" si="30"/>
        <v>0</v>
      </c>
      <c r="N169" s="134"/>
      <c r="O169" s="140">
        <f t="shared" si="26"/>
        <v>0</v>
      </c>
      <c r="P169" s="95">
        <f t="shared" si="29"/>
        <v>0</v>
      </c>
      <c r="Q169" s="111"/>
    </row>
    <row r="170" spans="2:17">
      <c r="B170" s="52"/>
      <c r="C170" s="134"/>
      <c r="D170" s="124"/>
      <c r="E170" s="124"/>
      <c r="F170" s="134"/>
      <c r="G170" s="134"/>
      <c r="H170" s="129">
        <f t="shared" si="27"/>
        <v>0</v>
      </c>
      <c r="J170" s="313"/>
      <c r="K170" s="129">
        <f t="shared" si="28"/>
        <v>0</v>
      </c>
      <c r="M170" s="137">
        <f t="shared" si="30"/>
        <v>0</v>
      </c>
      <c r="N170" s="134"/>
      <c r="O170" s="140">
        <f t="shared" si="26"/>
        <v>0</v>
      </c>
      <c r="P170" s="95">
        <f t="shared" si="29"/>
        <v>0</v>
      </c>
      <c r="Q170" s="111"/>
    </row>
    <row r="171" spans="2:17">
      <c r="B171" s="52"/>
      <c r="C171" s="134"/>
      <c r="D171" s="124"/>
      <c r="E171" s="124"/>
      <c r="F171" s="134"/>
      <c r="G171" s="134"/>
      <c r="H171" s="129">
        <f t="shared" si="27"/>
        <v>0</v>
      </c>
      <c r="J171" s="313"/>
      <c r="K171" s="129">
        <f t="shared" si="28"/>
        <v>0</v>
      </c>
      <c r="M171" s="137">
        <f t="shared" si="30"/>
        <v>0</v>
      </c>
      <c r="N171" s="134"/>
      <c r="O171" s="140">
        <f t="shared" si="26"/>
        <v>0</v>
      </c>
      <c r="P171" s="95">
        <f t="shared" si="29"/>
        <v>0</v>
      </c>
      <c r="Q171" s="111"/>
    </row>
    <row r="172" spans="2:17">
      <c r="B172" s="52"/>
      <c r="C172" s="134"/>
      <c r="D172" s="124"/>
      <c r="E172" s="124"/>
      <c r="F172" s="134"/>
      <c r="G172" s="134"/>
      <c r="H172" s="129">
        <f t="shared" si="27"/>
        <v>0</v>
      </c>
      <c r="J172" s="313"/>
      <c r="K172" s="129">
        <f t="shared" si="28"/>
        <v>0</v>
      </c>
      <c r="M172" s="137">
        <f t="shared" si="30"/>
        <v>0</v>
      </c>
      <c r="N172" s="134"/>
      <c r="O172" s="140">
        <f t="shared" si="26"/>
        <v>0</v>
      </c>
      <c r="P172" s="95">
        <f t="shared" si="29"/>
        <v>0</v>
      </c>
      <c r="Q172" s="111"/>
    </row>
    <row r="173" spans="2:17">
      <c r="B173" s="52"/>
      <c r="C173" s="134"/>
      <c r="D173" s="124"/>
      <c r="E173" s="124"/>
      <c r="F173" s="134"/>
      <c r="G173" s="134"/>
      <c r="H173" s="129">
        <f t="shared" si="27"/>
        <v>0</v>
      </c>
      <c r="J173" s="313"/>
      <c r="K173" s="129">
        <f t="shared" si="28"/>
        <v>0</v>
      </c>
      <c r="M173" s="137">
        <f t="shared" si="30"/>
        <v>0</v>
      </c>
      <c r="N173" s="134"/>
      <c r="O173" s="140">
        <f t="shared" si="26"/>
        <v>0</v>
      </c>
      <c r="P173" s="95">
        <f t="shared" si="29"/>
        <v>0</v>
      </c>
      <c r="Q173" s="111"/>
    </row>
    <row r="174" spans="2:17">
      <c r="B174" s="52"/>
      <c r="C174" s="134"/>
      <c r="D174" s="124"/>
      <c r="E174" s="124"/>
      <c r="F174" s="134"/>
      <c r="G174" s="134"/>
      <c r="H174" s="129">
        <f t="shared" si="27"/>
        <v>0</v>
      </c>
      <c r="J174" s="313"/>
      <c r="K174" s="129">
        <f t="shared" si="28"/>
        <v>0</v>
      </c>
      <c r="M174" s="137">
        <f t="shared" si="30"/>
        <v>0</v>
      </c>
      <c r="N174" s="134"/>
      <c r="O174" s="140">
        <f t="shared" si="26"/>
        <v>0</v>
      </c>
      <c r="P174" s="95">
        <f t="shared" si="29"/>
        <v>0</v>
      </c>
      <c r="Q174" s="111"/>
    </row>
    <row r="175" spans="2:17">
      <c r="B175" s="52"/>
      <c r="C175" s="134"/>
      <c r="D175" s="124"/>
      <c r="E175" s="124"/>
      <c r="F175" s="134"/>
      <c r="G175" s="134"/>
      <c r="H175" s="129">
        <f t="shared" si="27"/>
        <v>0</v>
      </c>
      <c r="J175" s="313"/>
      <c r="K175" s="129">
        <f t="shared" si="28"/>
        <v>0</v>
      </c>
      <c r="M175" s="137">
        <f t="shared" si="30"/>
        <v>0</v>
      </c>
      <c r="N175" s="134"/>
      <c r="O175" s="140">
        <f t="shared" si="26"/>
        <v>0</v>
      </c>
      <c r="P175" s="95">
        <f t="shared" si="29"/>
        <v>0</v>
      </c>
      <c r="Q175" s="111"/>
    </row>
    <row r="176" spans="2:17">
      <c r="B176" s="52"/>
      <c r="C176" s="134"/>
      <c r="D176" s="124"/>
      <c r="E176" s="124"/>
      <c r="F176" s="134"/>
      <c r="G176" s="134"/>
      <c r="H176" s="129">
        <f t="shared" si="27"/>
        <v>0</v>
      </c>
      <c r="J176" s="313"/>
      <c r="K176" s="129">
        <f t="shared" si="28"/>
        <v>0</v>
      </c>
      <c r="M176" s="137">
        <f t="shared" si="30"/>
        <v>0</v>
      </c>
      <c r="N176" s="134"/>
      <c r="O176" s="140">
        <f t="shared" si="26"/>
        <v>0</v>
      </c>
      <c r="P176" s="95">
        <f t="shared" si="29"/>
        <v>0</v>
      </c>
      <c r="Q176" s="111"/>
    </row>
    <row r="177" spans="2:17">
      <c r="B177" s="52"/>
      <c r="C177" s="134"/>
      <c r="D177" s="124"/>
      <c r="E177" s="124"/>
      <c r="F177" s="134"/>
      <c r="G177" s="134"/>
      <c r="H177" s="129">
        <f t="shared" si="27"/>
        <v>0</v>
      </c>
      <c r="J177" s="313"/>
      <c r="K177" s="129">
        <f t="shared" si="28"/>
        <v>0</v>
      </c>
      <c r="M177" s="137">
        <f t="shared" si="30"/>
        <v>0</v>
      </c>
      <c r="N177" s="134"/>
      <c r="O177" s="140">
        <f t="shared" si="26"/>
        <v>0</v>
      </c>
      <c r="P177" s="95">
        <f t="shared" si="29"/>
        <v>0</v>
      </c>
      <c r="Q177" s="111"/>
    </row>
    <row r="178" spans="2:17">
      <c r="B178" s="52"/>
      <c r="C178" s="134"/>
      <c r="D178" s="124"/>
      <c r="E178" s="124"/>
      <c r="F178" s="134"/>
      <c r="G178" s="134"/>
      <c r="H178" s="129">
        <f t="shared" si="27"/>
        <v>0</v>
      </c>
      <c r="J178" s="313"/>
      <c r="K178" s="129">
        <f t="shared" si="28"/>
        <v>0</v>
      </c>
      <c r="M178" s="137">
        <f t="shared" si="30"/>
        <v>0</v>
      </c>
      <c r="N178" s="134"/>
      <c r="O178" s="140">
        <f t="shared" si="26"/>
        <v>0</v>
      </c>
      <c r="P178" s="95">
        <f t="shared" si="29"/>
        <v>0</v>
      </c>
      <c r="Q178" s="111"/>
    </row>
    <row r="179" spans="2:17">
      <c r="B179" s="52"/>
      <c r="C179" s="134"/>
      <c r="D179" s="124"/>
      <c r="E179" s="124"/>
      <c r="F179" s="134"/>
      <c r="G179" s="134"/>
      <c r="H179" s="129">
        <f t="shared" si="27"/>
        <v>0</v>
      </c>
      <c r="J179" s="313"/>
      <c r="K179" s="129">
        <f t="shared" si="28"/>
        <v>0</v>
      </c>
      <c r="M179" s="137">
        <f t="shared" si="30"/>
        <v>0</v>
      </c>
      <c r="N179" s="134"/>
      <c r="O179" s="140">
        <f t="shared" si="26"/>
        <v>0</v>
      </c>
      <c r="P179" s="95">
        <f t="shared" si="29"/>
        <v>0</v>
      </c>
      <c r="Q179" s="111"/>
    </row>
    <row r="180" spans="2:17">
      <c r="B180" s="52"/>
      <c r="C180" s="134"/>
      <c r="D180" s="124"/>
      <c r="E180" s="124"/>
      <c r="F180" s="134"/>
      <c r="G180" s="134"/>
      <c r="H180" s="129">
        <f t="shared" si="27"/>
        <v>0</v>
      </c>
      <c r="J180" s="313"/>
      <c r="K180" s="129">
        <f t="shared" si="28"/>
        <v>0</v>
      </c>
      <c r="M180" s="137">
        <f t="shared" si="30"/>
        <v>0</v>
      </c>
      <c r="N180" s="134"/>
      <c r="O180" s="140">
        <f t="shared" si="26"/>
        <v>0</v>
      </c>
      <c r="P180" s="95">
        <f t="shared" si="29"/>
        <v>0</v>
      </c>
      <c r="Q180" s="111"/>
    </row>
    <row r="181" spans="2:17">
      <c r="B181" s="52"/>
      <c r="C181" s="134"/>
      <c r="D181" s="124"/>
      <c r="E181" s="124"/>
      <c r="F181" s="134"/>
      <c r="G181" s="134"/>
      <c r="H181" s="129">
        <f t="shared" si="27"/>
        <v>0</v>
      </c>
      <c r="J181" s="313"/>
      <c r="K181" s="129">
        <f t="shared" si="28"/>
        <v>0</v>
      </c>
      <c r="M181" s="137">
        <f t="shared" si="30"/>
        <v>0</v>
      </c>
      <c r="N181" s="134"/>
      <c r="O181" s="140">
        <f t="shared" si="26"/>
        <v>0</v>
      </c>
      <c r="P181" s="95">
        <f t="shared" si="29"/>
        <v>0</v>
      </c>
      <c r="Q181" s="111"/>
    </row>
    <row r="182" spans="2:17">
      <c r="B182" s="52"/>
      <c r="C182" s="134"/>
      <c r="D182" s="124"/>
      <c r="E182" s="124"/>
      <c r="F182" s="134"/>
      <c r="G182" s="134"/>
      <c r="H182" s="129">
        <f t="shared" si="27"/>
        <v>0</v>
      </c>
      <c r="J182" s="313"/>
      <c r="K182" s="129">
        <f t="shared" si="28"/>
        <v>0</v>
      </c>
      <c r="M182" s="137">
        <f t="shared" si="30"/>
        <v>0</v>
      </c>
      <c r="N182" s="134"/>
      <c r="O182" s="140">
        <f t="shared" si="26"/>
        <v>0</v>
      </c>
      <c r="P182" s="95">
        <f t="shared" si="29"/>
        <v>0</v>
      </c>
      <c r="Q182" s="111"/>
    </row>
    <row r="183" spans="2:17">
      <c r="B183" s="52"/>
      <c r="C183" s="134"/>
      <c r="D183" s="124"/>
      <c r="E183" s="124"/>
      <c r="F183" s="134"/>
      <c r="G183" s="134"/>
      <c r="H183" s="129">
        <f t="shared" si="27"/>
        <v>0</v>
      </c>
      <c r="J183" s="313"/>
      <c r="K183" s="129">
        <f t="shared" si="28"/>
        <v>0</v>
      </c>
      <c r="M183" s="137">
        <f t="shared" si="30"/>
        <v>0</v>
      </c>
      <c r="N183" s="134"/>
      <c r="O183" s="140">
        <f t="shared" si="26"/>
        <v>0</v>
      </c>
      <c r="P183" s="95">
        <f t="shared" si="29"/>
        <v>0</v>
      </c>
      <c r="Q183" s="111"/>
    </row>
    <row r="184" spans="2:17">
      <c r="B184" s="52"/>
      <c r="C184" s="134"/>
      <c r="D184" s="124"/>
      <c r="E184" s="124"/>
      <c r="F184" s="134"/>
      <c r="G184" s="134"/>
      <c r="H184" s="129">
        <f t="shared" si="27"/>
        <v>0</v>
      </c>
      <c r="J184" s="313"/>
      <c r="K184" s="129">
        <f t="shared" si="28"/>
        <v>0</v>
      </c>
      <c r="M184" s="137">
        <f t="shared" si="30"/>
        <v>0</v>
      </c>
      <c r="N184" s="134"/>
      <c r="O184" s="140">
        <f t="shared" si="26"/>
        <v>0</v>
      </c>
      <c r="P184" s="95">
        <f t="shared" si="29"/>
        <v>0</v>
      </c>
      <c r="Q184" s="111"/>
    </row>
    <row r="185" spans="2:17">
      <c r="B185" s="52"/>
      <c r="C185" s="134"/>
      <c r="D185" s="124"/>
      <c r="E185" s="124"/>
      <c r="F185" s="134"/>
      <c r="G185" s="134"/>
      <c r="H185" s="129">
        <f t="shared" si="27"/>
        <v>0</v>
      </c>
      <c r="J185" s="313"/>
      <c r="K185" s="129">
        <f t="shared" si="28"/>
        <v>0</v>
      </c>
      <c r="M185" s="137">
        <f t="shared" si="30"/>
        <v>0</v>
      </c>
      <c r="N185" s="134"/>
      <c r="O185" s="140">
        <f t="shared" si="26"/>
        <v>0</v>
      </c>
      <c r="P185" s="95">
        <f t="shared" si="29"/>
        <v>0</v>
      </c>
      <c r="Q185" s="111"/>
    </row>
    <row r="186" spans="2:17">
      <c r="B186" s="52"/>
      <c r="C186" s="134"/>
      <c r="D186" s="124"/>
      <c r="E186" s="124"/>
      <c r="F186" s="134"/>
      <c r="G186" s="134"/>
      <c r="H186" s="129">
        <f t="shared" si="27"/>
        <v>0</v>
      </c>
      <c r="J186" s="313"/>
      <c r="K186" s="129">
        <f t="shared" si="28"/>
        <v>0</v>
      </c>
      <c r="M186" s="137">
        <f t="shared" si="30"/>
        <v>0</v>
      </c>
      <c r="N186" s="134"/>
      <c r="O186" s="140">
        <f t="shared" si="26"/>
        <v>0</v>
      </c>
      <c r="P186" s="95">
        <f t="shared" si="29"/>
        <v>0</v>
      </c>
      <c r="Q186" s="111"/>
    </row>
    <row r="187" spans="2:17">
      <c r="B187" s="52"/>
      <c r="C187" s="134"/>
      <c r="D187" s="124"/>
      <c r="E187" s="124"/>
      <c r="F187" s="134"/>
      <c r="G187" s="134"/>
      <c r="H187" s="129">
        <f t="shared" si="27"/>
        <v>0</v>
      </c>
      <c r="J187" s="313"/>
      <c r="K187" s="129">
        <f t="shared" si="28"/>
        <v>0</v>
      </c>
      <c r="M187" s="137">
        <f t="shared" si="30"/>
        <v>0</v>
      </c>
      <c r="N187" s="134"/>
      <c r="O187" s="140">
        <f t="shared" si="26"/>
        <v>0</v>
      </c>
      <c r="P187" s="95">
        <f t="shared" si="29"/>
        <v>0</v>
      </c>
      <c r="Q187" s="111"/>
    </row>
    <row r="188" spans="2:17">
      <c r="B188" s="52"/>
      <c r="C188" s="134"/>
      <c r="D188" s="124"/>
      <c r="E188" s="124"/>
      <c r="F188" s="134"/>
      <c r="G188" s="134"/>
      <c r="H188" s="129">
        <f>+C188+D188-E188-F188</f>
        <v>0</v>
      </c>
      <c r="J188" s="313"/>
      <c r="K188" s="129">
        <f>+H188-J188</f>
        <v>0</v>
      </c>
      <c r="M188" s="137">
        <f>+IF(ISERROR(K188/(F188+J188)),0,K188/(F188+J188))</f>
        <v>0</v>
      </c>
      <c r="N188" s="134"/>
      <c r="O188" s="140">
        <f t="shared" si="26"/>
        <v>0</v>
      </c>
      <c r="P188" s="95">
        <f>(M188^2*O188)*100</f>
        <v>0</v>
      </c>
      <c r="Q188" s="111"/>
    </row>
    <row r="189" spans="2:17">
      <c r="B189" s="52"/>
      <c r="C189" s="134"/>
      <c r="D189" s="124"/>
      <c r="E189" s="124"/>
      <c r="F189" s="134"/>
      <c r="G189" s="134"/>
      <c r="H189" s="129">
        <f t="shared" ref="H189:H212" si="31">+C189+D189-E189-F189</f>
        <v>0</v>
      </c>
      <c r="J189" s="313"/>
      <c r="K189" s="129">
        <f t="shared" ref="K189:K212" si="32">+H189-J189</f>
        <v>0</v>
      </c>
      <c r="M189" s="137">
        <f>+IF(ISERROR(K189/(F189+J189)),0,K189/(F189+J189))</f>
        <v>0</v>
      </c>
      <c r="N189" s="134"/>
      <c r="O189" s="140">
        <f t="shared" si="26"/>
        <v>0</v>
      </c>
      <c r="P189" s="95">
        <f t="shared" ref="P189:P212" si="33">(M189^2*O189)*100</f>
        <v>0</v>
      </c>
      <c r="Q189" s="111"/>
    </row>
    <row r="190" spans="2:17">
      <c r="B190" s="52"/>
      <c r="C190" s="134"/>
      <c r="D190" s="124"/>
      <c r="E190" s="124"/>
      <c r="F190" s="134"/>
      <c r="G190" s="134"/>
      <c r="H190" s="129">
        <f t="shared" si="31"/>
        <v>0</v>
      </c>
      <c r="J190" s="313"/>
      <c r="K190" s="129">
        <f t="shared" si="32"/>
        <v>0</v>
      </c>
      <c r="M190" s="137">
        <f t="shared" ref="M190:M212" si="34">+IF(ISERROR(K190/(F190+J190)),0,K190/(F190+J190))</f>
        <v>0</v>
      </c>
      <c r="N190" s="134"/>
      <c r="O190" s="140">
        <f t="shared" si="26"/>
        <v>0</v>
      </c>
      <c r="P190" s="95">
        <f t="shared" si="33"/>
        <v>0</v>
      </c>
      <c r="Q190" s="111"/>
    </row>
    <row r="191" spans="2:17">
      <c r="B191" s="52"/>
      <c r="C191" s="134"/>
      <c r="D191" s="124"/>
      <c r="E191" s="124"/>
      <c r="F191" s="134"/>
      <c r="G191" s="134"/>
      <c r="H191" s="129">
        <f t="shared" si="31"/>
        <v>0</v>
      </c>
      <c r="J191" s="313"/>
      <c r="K191" s="129">
        <f t="shared" si="32"/>
        <v>0</v>
      </c>
      <c r="M191" s="137">
        <f t="shared" si="34"/>
        <v>0</v>
      </c>
      <c r="N191" s="134"/>
      <c r="O191" s="140">
        <f t="shared" si="26"/>
        <v>0</v>
      </c>
      <c r="P191" s="95">
        <f t="shared" si="33"/>
        <v>0</v>
      </c>
      <c r="Q191" s="111"/>
    </row>
    <row r="192" spans="2:17">
      <c r="B192" s="52"/>
      <c r="C192" s="134"/>
      <c r="D192" s="124"/>
      <c r="E192" s="124"/>
      <c r="F192" s="134"/>
      <c r="G192" s="134"/>
      <c r="H192" s="129">
        <f t="shared" si="31"/>
        <v>0</v>
      </c>
      <c r="J192" s="313"/>
      <c r="K192" s="129">
        <f t="shared" si="32"/>
        <v>0</v>
      </c>
      <c r="M192" s="137">
        <f t="shared" si="34"/>
        <v>0</v>
      </c>
      <c r="N192" s="134"/>
      <c r="O192" s="140">
        <f t="shared" si="26"/>
        <v>0</v>
      </c>
      <c r="P192" s="95">
        <f t="shared" si="33"/>
        <v>0</v>
      </c>
      <c r="Q192" s="111"/>
    </row>
    <row r="193" spans="2:17">
      <c r="B193" s="52"/>
      <c r="C193" s="134"/>
      <c r="D193" s="124"/>
      <c r="E193" s="124"/>
      <c r="F193" s="134"/>
      <c r="G193" s="134"/>
      <c r="H193" s="129">
        <f t="shared" si="31"/>
        <v>0</v>
      </c>
      <c r="J193" s="313"/>
      <c r="K193" s="129">
        <f t="shared" si="32"/>
        <v>0</v>
      </c>
      <c r="M193" s="137">
        <f t="shared" si="34"/>
        <v>0</v>
      </c>
      <c r="N193" s="134"/>
      <c r="O193" s="140">
        <f t="shared" si="26"/>
        <v>0</v>
      </c>
      <c r="P193" s="95">
        <f t="shared" si="33"/>
        <v>0</v>
      </c>
      <c r="Q193" s="111"/>
    </row>
    <row r="194" spans="2:17">
      <c r="B194" s="52"/>
      <c r="C194" s="134"/>
      <c r="D194" s="124"/>
      <c r="E194" s="124"/>
      <c r="F194" s="134"/>
      <c r="G194" s="134"/>
      <c r="H194" s="129">
        <f t="shared" si="31"/>
        <v>0</v>
      </c>
      <c r="J194" s="313"/>
      <c r="K194" s="129">
        <f t="shared" si="32"/>
        <v>0</v>
      </c>
      <c r="M194" s="137">
        <f t="shared" si="34"/>
        <v>0</v>
      </c>
      <c r="N194" s="134"/>
      <c r="O194" s="140">
        <f t="shared" si="26"/>
        <v>0</v>
      </c>
      <c r="P194" s="95">
        <f t="shared" si="33"/>
        <v>0</v>
      </c>
      <c r="Q194" s="111"/>
    </row>
    <row r="195" spans="2:17">
      <c r="B195" s="52"/>
      <c r="C195" s="134"/>
      <c r="D195" s="124"/>
      <c r="E195" s="124"/>
      <c r="F195" s="134"/>
      <c r="G195" s="134"/>
      <c r="H195" s="129">
        <f t="shared" si="31"/>
        <v>0</v>
      </c>
      <c r="J195" s="313"/>
      <c r="K195" s="129">
        <f t="shared" si="32"/>
        <v>0</v>
      </c>
      <c r="M195" s="137">
        <f t="shared" si="34"/>
        <v>0</v>
      </c>
      <c r="N195" s="134"/>
      <c r="O195" s="140">
        <f t="shared" si="26"/>
        <v>0</v>
      </c>
      <c r="P195" s="95">
        <f t="shared" si="33"/>
        <v>0</v>
      </c>
      <c r="Q195" s="111"/>
    </row>
    <row r="196" spans="2:17">
      <c r="B196" s="52"/>
      <c r="C196" s="134"/>
      <c r="D196" s="124"/>
      <c r="E196" s="124"/>
      <c r="F196" s="134"/>
      <c r="G196" s="134"/>
      <c r="H196" s="129">
        <f t="shared" si="31"/>
        <v>0</v>
      </c>
      <c r="J196" s="313"/>
      <c r="K196" s="129">
        <f t="shared" si="32"/>
        <v>0</v>
      </c>
      <c r="M196" s="137">
        <f t="shared" si="34"/>
        <v>0</v>
      </c>
      <c r="N196" s="134"/>
      <c r="O196" s="140">
        <f t="shared" si="26"/>
        <v>0</v>
      </c>
      <c r="P196" s="95">
        <f t="shared" si="33"/>
        <v>0</v>
      </c>
      <c r="Q196" s="111"/>
    </row>
    <row r="197" spans="2:17">
      <c r="B197" s="52"/>
      <c r="C197" s="134"/>
      <c r="D197" s="124"/>
      <c r="E197" s="124"/>
      <c r="F197" s="134"/>
      <c r="G197" s="134"/>
      <c r="H197" s="129">
        <f t="shared" si="31"/>
        <v>0</v>
      </c>
      <c r="J197" s="313"/>
      <c r="K197" s="129">
        <f t="shared" si="32"/>
        <v>0</v>
      </c>
      <c r="M197" s="137">
        <f t="shared" si="34"/>
        <v>0</v>
      </c>
      <c r="N197" s="134"/>
      <c r="O197" s="140">
        <f t="shared" si="26"/>
        <v>0</v>
      </c>
      <c r="P197" s="95">
        <f t="shared" si="33"/>
        <v>0</v>
      </c>
      <c r="Q197" s="111"/>
    </row>
    <row r="198" spans="2:17">
      <c r="B198" s="52"/>
      <c r="C198" s="134"/>
      <c r="D198" s="124"/>
      <c r="E198" s="124"/>
      <c r="F198" s="134"/>
      <c r="G198" s="134"/>
      <c r="H198" s="129">
        <f t="shared" si="31"/>
        <v>0</v>
      </c>
      <c r="J198" s="313"/>
      <c r="K198" s="129">
        <f t="shared" si="32"/>
        <v>0</v>
      </c>
      <c r="M198" s="137">
        <f t="shared" si="34"/>
        <v>0</v>
      </c>
      <c r="N198" s="134"/>
      <c r="O198" s="140">
        <f t="shared" si="26"/>
        <v>0</v>
      </c>
      <c r="P198" s="95">
        <f t="shared" si="33"/>
        <v>0</v>
      </c>
      <c r="Q198" s="111"/>
    </row>
    <row r="199" spans="2:17">
      <c r="B199" s="52"/>
      <c r="C199" s="134"/>
      <c r="D199" s="124"/>
      <c r="E199" s="124"/>
      <c r="F199" s="134"/>
      <c r="G199" s="134"/>
      <c r="H199" s="129">
        <f t="shared" si="31"/>
        <v>0</v>
      </c>
      <c r="J199" s="313"/>
      <c r="K199" s="129">
        <f t="shared" si="32"/>
        <v>0</v>
      </c>
      <c r="M199" s="137">
        <f t="shared" si="34"/>
        <v>0</v>
      </c>
      <c r="N199" s="134"/>
      <c r="O199" s="140">
        <f t="shared" si="26"/>
        <v>0</v>
      </c>
      <c r="P199" s="95">
        <f t="shared" si="33"/>
        <v>0</v>
      </c>
      <c r="Q199" s="111"/>
    </row>
    <row r="200" spans="2:17">
      <c r="B200" s="52"/>
      <c r="C200" s="134"/>
      <c r="D200" s="124"/>
      <c r="E200" s="124"/>
      <c r="F200" s="134"/>
      <c r="G200" s="134"/>
      <c r="H200" s="129">
        <f t="shared" si="31"/>
        <v>0</v>
      </c>
      <c r="J200" s="313"/>
      <c r="K200" s="129">
        <f t="shared" si="32"/>
        <v>0</v>
      </c>
      <c r="M200" s="137">
        <f t="shared" si="34"/>
        <v>0</v>
      </c>
      <c r="N200" s="134"/>
      <c r="O200" s="140">
        <f t="shared" si="26"/>
        <v>0</v>
      </c>
      <c r="P200" s="95">
        <f t="shared" si="33"/>
        <v>0</v>
      </c>
      <c r="Q200" s="111"/>
    </row>
    <row r="201" spans="2:17">
      <c r="B201" s="52"/>
      <c r="C201" s="134"/>
      <c r="D201" s="124"/>
      <c r="E201" s="124"/>
      <c r="F201" s="134"/>
      <c r="G201" s="134"/>
      <c r="H201" s="129">
        <f t="shared" si="31"/>
        <v>0</v>
      </c>
      <c r="J201" s="313"/>
      <c r="K201" s="129">
        <f t="shared" si="32"/>
        <v>0</v>
      </c>
      <c r="M201" s="137">
        <f t="shared" si="34"/>
        <v>0</v>
      </c>
      <c r="N201" s="134"/>
      <c r="O201" s="140">
        <f t="shared" si="26"/>
        <v>0</v>
      </c>
      <c r="P201" s="95">
        <f t="shared" si="33"/>
        <v>0</v>
      </c>
      <c r="Q201" s="111"/>
    </row>
    <row r="202" spans="2:17">
      <c r="B202" s="52"/>
      <c r="C202" s="134"/>
      <c r="D202" s="124"/>
      <c r="E202" s="124"/>
      <c r="F202" s="134"/>
      <c r="G202" s="134"/>
      <c r="H202" s="129">
        <f t="shared" si="31"/>
        <v>0</v>
      </c>
      <c r="J202" s="313"/>
      <c r="K202" s="129">
        <f t="shared" si="32"/>
        <v>0</v>
      </c>
      <c r="M202" s="137">
        <f t="shared" si="34"/>
        <v>0</v>
      </c>
      <c r="N202" s="134"/>
      <c r="O202" s="140">
        <f t="shared" si="26"/>
        <v>0</v>
      </c>
      <c r="P202" s="95">
        <f t="shared" si="33"/>
        <v>0</v>
      </c>
      <c r="Q202" s="111"/>
    </row>
    <row r="203" spans="2:17">
      <c r="B203" s="52"/>
      <c r="C203" s="134"/>
      <c r="D203" s="124"/>
      <c r="E203" s="124"/>
      <c r="F203" s="134"/>
      <c r="G203" s="134"/>
      <c r="H203" s="129">
        <f t="shared" si="31"/>
        <v>0</v>
      </c>
      <c r="J203" s="313"/>
      <c r="K203" s="129">
        <f t="shared" si="32"/>
        <v>0</v>
      </c>
      <c r="M203" s="137">
        <f t="shared" si="34"/>
        <v>0</v>
      </c>
      <c r="N203" s="134"/>
      <c r="O203" s="140">
        <f t="shared" si="26"/>
        <v>0</v>
      </c>
      <c r="P203" s="95">
        <f t="shared" si="33"/>
        <v>0</v>
      </c>
      <c r="Q203" s="111"/>
    </row>
    <row r="204" spans="2:17">
      <c r="B204" s="52"/>
      <c r="C204" s="124"/>
      <c r="D204" s="124"/>
      <c r="E204" s="124"/>
      <c r="F204" s="124"/>
      <c r="G204" s="124"/>
      <c r="H204" s="129">
        <f t="shared" si="31"/>
        <v>0</v>
      </c>
      <c r="J204" s="131"/>
      <c r="K204" s="129">
        <f t="shared" si="32"/>
        <v>0</v>
      </c>
      <c r="M204" s="137">
        <f t="shared" si="34"/>
        <v>0</v>
      </c>
      <c r="N204" s="134"/>
      <c r="O204" s="140">
        <f t="shared" si="26"/>
        <v>0</v>
      </c>
      <c r="P204" s="95">
        <f t="shared" si="33"/>
        <v>0</v>
      </c>
      <c r="Q204" s="111"/>
    </row>
    <row r="205" spans="2:17">
      <c r="B205" s="52"/>
      <c r="C205" s="124"/>
      <c r="D205" s="124"/>
      <c r="E205" s="124"/>
      <c r="F205" s="124"/>
      <c r="G205" s="124"/>
      <c r="H205" s="129">
        <f t="shared" si="31"/>
        <v>0</v>
      </c>
      <c r="J205" s="131"/>
      <c r="K205" s="129">
        <f t="shared" si="32"/>
        <v>0</v>
      </c>
      <c r="M205" s="137">
        <f t="shared" si="34"/>
        <v>0</v>
      </c>
      <c r="N205" s="134"/>
      <c r="O205" s="140">
        <f t="shared" si="26"/>
        <v>0</v>
      </c>
      <c r="P205" s="95">
        <f t="shared" si="33"/>
        <v>0</v>
      </c>
      <c r="Q205" s="111"/>
    </row>
    <row r="206" spans="2:17">
      <c r="B206" s="52"/>
      <c r="C206" s="124"/>
      <c r="D206" s="124"/>
      <c r="E206" s="124"/>
      <c r="F206" s="124"/>
      <c r="G206" s="124"/>
      <c r="H206" s="129">
        <f t="shared" si="31"/>
        <v>0</v>
      </c>
      <c r="J206" s="131"/>
      <c r="K206" s="129">
        <f t="shared" si="32"/>
        <v>0</v>
      </c>
      <c r="M206" s="137">
        <f t="shared" si="34"/>
        <v>0</v>
      </c>
      <c r="N206" s="134"/>
      <c r="O206" s="140">
        <f t="shared" ref="O206:O262" si="35">IF(K206&lt;0,N206/$N$263,0)</f>
        <v>0</v>
      </c>
      <c r="P206" s="95">
        <f t="shared" si="33"/>
        <v>0</v>
      </c>
      <c r="Q206" s="111"/>
    </row>
    <row r="207" spans="2:17">
      <c r="B207" s="52"/>
      <c r="C207" s="124"/>
      <c r="D207" s="124"/>
      <c r="E207" s="124"/>
      <c r="F207" s="124"/>
      <c r="G207" s="124"/>
      <c r="H207" s="129">
        <f t="shared" si="31"/>
        <v>0</v>
      </c>
      <c r="J207" s="131"/>
      <c r="K207" s="129">
        <f t="shared" si="32"/>
        <v>0</v>
      </c>
      <c r="M207" s="137">
        <f t="shared" si="34"/>
        <v>0</v>
      </c>
      <c r="N207" s="134"/>
      <c r="O207" s="140">
        <f t="shared" si="35"/>
        <v>0</v>
      </c>
      <c r="P207" s="95">
        <f t="shared" si="33"/>
        <v>0</v>
      </c>
      <c r="Q207" s="111"/>
    </row>
    <row r="208" spans="2:17">
      <c r="B208" s="52"/>
      <c r="C208" s="124"/>
      <c r="D208" s="124"/>
      <c r="E208" s="124"/>
      <c r="F208" s="124"/>
      <c r="G208" s="124"/>
      <c r="H208" s="129">
        <f t="shared" si="31"/>
        <v>0</v>
      </c>
      <c r="J208" s="131"/>
      <c r="K208" s="129">
        <f t="shared" si="32"/>
        <v>0</v>
      </c>
      <c r="M208" s="137">
        <f t="shared" si="34"/>
        <v>0</v>
      </c>
      <c r="N208" s="134"/>
      <c r="O208" s="140">
        <f t="shared" si="35"/>
        <v>0</v>
      </c>
      <c r="P208" s="95">
        <f t="shared" si="33"/>
        <v>0</v>
      </c>
      <c r="Q208" s="111"/>
    </row>
    <row r="209" spans="2:17">
      <c r="B209" s="52"/>
      <c r="C209" s="124"/>
      <c r="D209" s="124"/>
      <c r="E209" s="124"/>
      <c r="F209" s="124"/>
      <c r="G209" s="124"/>
      <c r="H209" s="129">
        <f t="shared" si="31"/>
        <v>0</v>
      </c>
      <c r="J209" s="131"/>
      <c r="K209" s="129">
        <f t="shared" si="32"/>
        <v>0</v>
      </c>
      <c r="M209" s="137">
        <f t="shared" si="34"/>
        <v>0</v>
      </c>
      <c r="N209" s="134"/>
      <c r="O209" s="140">
        <f t="shared" si="35"/>
        <v>0</v>
      </c>
      <c r="P209" s="95">
        <f t="shared" si="33"/>
        <v>0</v>
      </c>
      <c r="Q209" s="111"/>
    </row>
    <row r="210" spans="2:17">
      <c r="B210" s="52"/>
      <c r="C210" s="124"/>
      <c r="D210" s="124"/>
      <c r="E210" s="124"/>
      <c r="F210" s="124"/>
      <c r="G210" s="124"/>
      <c r="H210" s="129">
        <f t="shared" si="31"/>
        <v>0</v>
      </c>
      <c r="J210" s="131"/>
      <c r="K210" s="129">
        <f t="shared" si="32"/>
        <v>0</v>
      </c>
      <c r="M210" s="137">
        <f t="shared" si="34"/>
        <v>0</v>
      </c>
      <c r="N210" s="134"/>
      <c r="O210" s="140">
        <f t="shared" si="35"/>
        <v>0</v>
      </c>
      <c r="P210" s="95">
        <f t="shared" si="33"/>
        <v>0</v>
      </c>
      <c r="Q210" s="111"/>
    </row>
    <row r="211" spans="2:17">
      <c r="B211" s="52"/>
      <c r="C211" s="124"/>
      <c r="D211" s="124"/>
      <c r="E211" s="124"/>
      <c r="F211" s="124"/>
      <c r="G211" s="124"/>
      <c r="H211" s="129">
        <f t="shared" si="31"/>
        <v>0</v>
      </c>
      <c r="J211" s="131"/>
      <c r="K211" s="129">
        <f t="shared" si="32"/>
        <v>0</v>
      </c>
      <c r="M211" s="137">
        <f t="shared" si="34"/>
        <v>0</v>
      </c>
      <c r="N211" s="134"/>
      <c r="O211" s="140">
        <f t="shared" si="35"/>
        <v>0</v>
      </c>
      <c r="P211" s="95">
        <f t="shared" si="33"/>
        <v>0</v>
      </c>
      <c r="Q211" s="111"/>
    </row>
    <row r="212" spans="2:17">
      <c r="B212" s="52"/>
      <c r="C212" s="124"/>
      <c r="D212" s="124"/>
      <c r="E212" s="124"/>
      <c r="F212" s="124"/>
      <c r="G212" s="124"/>
      <c r="H212" s="129">
        <f t="shared" si="31"/>
        <v>0</v>
      </c>
      <c r="J212" s="131"/>
      <c r="K212" s="129">
        <f t="shared" si="32"/>
        <v>0</v>
      </c>
      <c r="M212" s="137">
        <f t="shared" si="34"/>
        <v>0</v>
      </c>
      <c r="N212" s="134"/>
      <c r="O212" s="140">
        <f t="shared" si="35"/>
        <v>0</v>
      </c>
      <c r="P212" s="95">
        <f t="shared" si="33"/>
        <v>0</v>
      </c>
      <c r="Q212" s="111"/>
    </row>
    <row r="213" spans="2:17">
      <c r="B213" s="52"/>
      <c r="C213" s="124"/>
      <c r="D213" s="124"/>
      <c r="E213" s="124"/>
      <c r="F213" s="124"/>
      <c r="G213" s="124"/>
      <c r="H213" s="129">
        <f>+C213+D213-E213-F213</f>
        <v>0</v>
      </c>
      <c r="J213" s="131"/>
      <c r="K213" s="129">
        <f>+H213-J213</f>
        <v>0</v>
      </c>
      <c r="M213" s="137">
        <f>+IF(ISERROR(K213/(F213+J213)),0,K213/(F213+J213))</f>
        <v>0</v>
      </c>
      <c r="N213" s="134"/>
      <c r="O213" s="140">
        <f t="shared" si="35"/>
        <v>0</v>
      </c>
      <c r="P213" s="95">
        <f>(M213^2*O213)*100</f>
        <v>0</v>
      </c>
      <c r="Q213" s="111"/>
    </row>
    <row r="214" spans="2:17">
      <c r="B214" s="52"/>
      <c r="C214" s="124"/>
      <c r="D214" s="124"/>
      <c r="E214" s="124"/>
      <c r="F214" s="124"/>
      <c r="G214" s="124"/>
      <c r="H214" s="129">
        <f t="shared" ref="H214:H237" si="36">+C214+D214-E214-F214</f>
        <v>0</v>
      </c>
      <c r="J214" s="131"/>
      <c r="K214" s="129">
        <f t="shared" ref="K214:K237" si="37">+H214-J214</f>
        <v>0</v>
      </c>
      <c r="M214" s="137">
        <f>+IF(ISERROR(K214/(F214+J214)),0,K214/(F214+J214))</f>
        <v>0</v>
      </c>
      <c r="N214" s="134"/>
      <c r="O214" s="140">
        <f t="shared" si="35"/>
        <v>0</v>
      </c>
      <c r="P214" s="95">
        <f t="shared" ref="P214:P237" si="38">(M214^2*O214)*100</f>
        <v>0</v>
      </c>
      <c r="Q214" s="111"/>
    </row>
    <row r="215" spans="2:17">
      <c r="B215" s="52"/>
      <c r="C215" s="124"/>
      <c r="D215" s="124"/>
      <c r="E215" s="124"/>
      <c r="F215" s="124"/>
      <c r="G215" s="124"/>
      <c r="H215" s="129">
        <f t="shared" si="36"/>
        <v>0</v>
      </c>
      <c r="J215" s="131"/>
      <c r="K215" s="129">
        <f t="shared" si="37"/>
        <v>0</v>
      </c>
      <c r="M215" s="137">
        <f t="shared" ref="M215:M237" si="39">+IF(ISERROR(K215/(F215+J215)),0,K215/(F215+J215))</f>
        <v>0</v>
      </c>
      <c r="N215" s="134"/>
      <c r="O215" s="140">
        <f t="shared" si="35"/>
        <v>0</v>
      </c>
      <c r="P215" s="95">
        <f t="shared" si="38"/>
        <v>0</v>
      </c>
      <c r="Q215" s="111"/>
    </row>
    <row r="216" spans="2:17">
      <c r="B216" s="52"/>
      <c r="C216" s="124"/>
      <c r="D216" s="124"/>
      <c r="E216" s="124"/>
      <c r="F216" s="124"/>
      <c r="G216" s="124"/>
      <c r="H216" s="129">
        <f t="shared" si="36"/>
        <v>0</v>
      </c>
      <c r="J216" s="131"/>
      <c r="K216" s="129">
        <f t="shared" si="37"/>
        <v>0</v>
      </c>
      <c r="M216" s="137">
        <f t="shared" si="39"/>
        <v>0</v>
      </c>
      <c r="N216" s="134"/>
      <c r="O216" s="140">
        <f t="shared" si="35"/>
        <v>0</v>
      </c>
      <c r="P216" s="95">
        <f t="shared" si="38"/>
        <v>0</v>
      </c>
      <c r="Q216" s="111"/>
    </row>
    <row r="217" spans="2:17">
      <c r="B217" s="52"/>
      <c r="C217" s="124"/>
      <c r="D217" s="124"/>
      <c r="E217" s="124"/>
      <c r="F217" s="124"/>
      <c r="G217" s="124"/>
      <c r="H217" s="129">
        <f t="shared" si="36"/>
        <v>0</v>
      </c>
      <c r="J217" s="131"/>
      <c r="K217" s="129">
        <f t="shared" si="37"/>
        <v>0</v>
      </c>
      <c r="M217" s="137">
        <f t="shared" si="39"/>
        <v>0</v>
      </c>
      <c r="N217" s="134"/>
      <c r="O217" s="140">
        <f t="shared" si="35"/>
        <v>0</v>
      </c>
      <c r="P217" s="95">
        <f t="shared" si="38"/>
        <v>0</v>
      </c>
      <c r="Q217" s="111"/>
    </row>
    <row r="218" spans="2:17">
      <c r="B218" s="52"/>
      <c r="C218" s="124"/>
      <c r="D218" s="124"/>
      <c r="E218" s="124"/>
      <c r="F218" s="124"/>
      <c r="G218" s="124"/>
      <c r="H218" s="129">
        <f t="shared" si="36"/>
        <v>0</v>
      </c>
      <c r="J218" s="131"/>
      <c r="K218" s="129">
        <f t="shared" si="37"/>
        <v>0</v>
      </c>
      <c r="M218" s="137">
        <f t="shared" si="39"/>
        <v>0</v>
      </c>
      <c r="N218" s="134"/>
      <c r="O218" s="140">
        <f t="shared" si="35"/>
        <v>0</v>
      </c>
      <c r="P218" s="95">
        <f t="shared" si="38"/>
        <v>0</v>
      </c>
      <c r="Q218" s="111"/>
    </row>
    <row r="219" spans="2:17">
      <c r="B219" s="52"/>
      <c r="C219" s="124"/>
      <c r="D219" s="124"/>
      <c r="E219" s="124"/>
      <c r="F219" s="124"/>
      <c r="G219" s="124"/>
      <c r="H219" s="129">
        <f t="shared" si="36"/>
        <v>0</v>
      </c>
      <c r="J219" s="131"/>
      <c r="K219" s="129">
        <f t="shared" si="37"/>
        <v>0</v>
      </c>
      <c r="M219" s="137">
        <f t="shared" si="39"/>
        <v>0</v>
      </c>
      <c r="N219" s="134"/>
      <c r="O219" s="140">
        <f t="shared" si="35"/>
        <v>0</v>
      </c>
      <c r="P219" s="95">
        <f t="shared" si="38"/>
        <v>0</v>
      </c>
      <c r="Q219" s="111"/>
    </row>
    <row r="220" spans="2:17">
      <c r="B220" s="52"/>
      <c r="C220" s="124"/>
      <c r="D220" s="124"/>
      <c r="E220" s="124"/>
      <c r="F220" s="124"/>
      <c r="G220" s="124"/>
      <c r="H220" s="129">
        <f t="shared" si="36"/>
        <v>0</v>
      </c>
      <c r="J220" s="131"/>
      <c r="K220" s="129">
        <f t="shared" si="37"/>
        <v>0</v>
      </c>
      <c r="M220" s="137">
        <f t="shared" si="39"/>
        <v>0</v>
      </c>
      <c r="N220" s="134"/>
      <c r="O220" s="140">
        <f t="shared" si="35"/>
        <v>0</v>
      </c>
      <c r="P220" s="95">
        <f t="shared" si="38"/>
        <v>0</v>
      </c>
      <c r="Q220" s="111"/>
    </row>
    <row r="221" spans="2:17">
      <c r="B221" s="52"/>
      <c r="C221" s="124"/>
      <c r="D221" s="124"/>
      <c r="E221" s="124"/>
      <c r="F221" s="124"/>
      <c r="G221" s="124"/>
      <c r="H221" s="129">
        <f t="shared" si="36"/>
        <v>0</v>
      </c>
      <c r="J221" s="131"/>
      <c r="K221" s="129">
        <f t="shared" si="37"/>
        <v>0</v>
      </c>
      <c r="M221" s="137">
        <f t="shared" si="39"/>
        <v>0</v>
      </c>
      <c r="N221" s="134"/>
      <c r="O221" s="140">
        <f t="shared" si="35"/>
        <v>0</v>
      </c>
      <c r="P221" s="95">
        <f t="shared" si="38"/>
        <v>0</v>
      </c>
      <c r="Q221" s="111"/>
    </row>
    <row r="222" spans="2:17">
      <c r="B222" s="52"/>
      <c r="C222" s="124"/>
      <c r="D222" s="124"/>
      <c r="E222" s="124"/>
      <c r="F222" s="124"/>
      <c r="G222" s="124"/>
      <c r="H222" s="129">
        <f t="shared" si="36"/>
        <v>0</v>
      </c>
      <c r="J222" s="131"/>
      <c r="K222" s="129">
        <f t="shared" si="37"/>
        <v>0</v>
      </c>
      <c r="M222" s="137">
        <f t="shared" si="39"/>
        <v>0</v>
      </c>
      <c r="N222" s="134"/>
      <c r="O222" s="140">
        <f t="shared" si="35"/>
        <v>0</v>
      </c>
      <c r="P222" s="95">
        <f t="shared" si="38"/>
        <v>0</v>
      </c>
      <c r="Q222" s="111"/>
    </row>
    <row r="223" spans="2:17">
      <c r="B223" s="52"/>
      <c r="C223" s="124"/>
      <c r="D223" s="124"/>
      <c r="E223" s="124"/>
      <c r="F223" s="124"/>
      <c r="G223" s="124"/>
      <c r="H223" s="129">
        <f t="shared" si="36"/>
        <v>0</v>
      </c>
      <c r="J223" s="131"/>
      <c r="K223" s="129">
        <f t="shared" si="37"/>
        <v>0</v>
      </c>
      <c r="M223" s="137">
        <f t="shared" si="39"/>
        <v>0</v>
      </c>
      <c r="N223" s="134"/>
      <c r="O223" s="140">
        <f t="shared" si="35"/>
        <v>0</v>
      </c>
      <c r="P223" s="95">
        <f t="shared" si="38"/>
        <v>0</v>
      </c>
      <c r="Q223" s="111"/>
    </row>
    <row r="224" spans="2:17">
      <c r="B224" s="52"/>
      <c r="C224" s="124"/>
      <c r="D224" s="124"/>
      <c r="E224" s="124"/>
      <c r="F224" s="124"/>
      <c r="G224" s="124"/>
      <c r="H224" s="129">
        <f t="shared" si="36"/>
        <v>0</v>
      </c>
      <c r="J224" s="131"/>
      <c r="K224" s="129">
        <f t="shared" si="37"/>
        <v>0</v>
      </c>
      <c r="M224" s="137">
        <f t="shared" si="39"/>
        <v>0</v>
      </c>
      <c r="N224" s="134"/>
      <c r="O224" s="140">
        <f t="shared" si="35"/>
        <v>0</v>
      </c>
      <c r="P224" s="95">
        <f t="shared" si="38"/>
        <v>0</v>
      </c>
      <c r="Q224" s="111"/>
    </row>
    <row r="225" spans="2:17">
      <c r="B225" s="52"/>
      <c r="C225" s="124"/>
      <c r="D225" s="124"/>
      <c r="E225" s="124"/>
      <c r="F225" s="124"/>
      <c r="G225" s="124"/>
      <c r="H225" s="129">
        <f t="shared" si="36"/>
        <v>0</v>
      </c>
      <c r="J225" s="131"/>
      <c r="K225" s="129">
        <f t="shared" si="37"/>
        <v>0</v>
      </c>
      <c r="M225" s="137">
        <f t="shared" si="39"/>
        <v>0</v>
      </c>
      <c r="N225" s="134"/>
      <c r="O225" s="140">
        <f t="shared" si="35"/>
        <v>0</v>
      </c>
      <c r="P225" s="95">
        <f t="shared" si="38"/>
        <v>0</v>
      </c>
      <c r="Q225" s="111"/>
    </row>
    <row r="226" spans="2:17">
      <c r="B226" s="52"/>
      <c r="C226" s="124"/>
      <c r="D226" s="124"/>
      <c r="E226" s="124"/>
      <c r="F226" s="124"/>
      <c r="G226" s="124"/>
      <c r="H226" s="129">
        <f t="shared" si="36"/>
        <v>0</v>
      </c>
      <c r="J226" s="131"/>
      <c r="K226" s="129">
        <f t="shared" si="37"/>
        <v>0</v>
      </c>
      <c r="M226" s="137">
        <f t="shared" si="39"/>
        <v>0</v>
      </c>
      <c r="N226" s="134"/>
      <c r="O226" s="140">
        <f t="shared" si="35"/>
        <v>0</v>
      </c>
      <c r="P226" s="95">
        <f t="shared" si="38"/>
        <v>0</v>
      </c>
      <c r="Q226" s="111"/>
    </row>
    <row r="227" spans="2:17">
      <c r="B227" s="52"/>
      <c r="C227" s="124"/>
      <c r="D227" s="124"/>
      <c r="E227" s="124"/>
      <c r="F227" s="124"/>
      <c r="G227" s="124"/>
      <c r="H227" s="129">
        <f t="shared" si="36"/>
        <v>0</v>
      </c>
      <c r="J227" s="131"/>
      <c r="K227" s="129">
        <f t="shared" si="37"/>
        <v>0</v>
      </c>
      <c r="M227" s="137">
        <f t="shared" si="39"/>
        <v>0</v>
      </c>
      <c r="N227" s="134"/>
      <c r="O227" s="140">
        <f t="shared" si="35"/>
        <v>0</v>
      </c>
      <c r="P227" s="95">
        <f t="shared" si="38"/>
        <v>0</v>
      </c>
      <c r="Q227" s="111"/>
    </row>
    <row r="228" spans="2:17">
      <c r="B228" s="52"/>
      <c r="C228" s="124"/>
      <c r="D228" s="124"/>
      <c r="E228" s="124"/>
      <c r="F228" s="124"/>
      <c r="G228" s="124"/>
      <c r="H228" s="129">
        <f t="shared" si="36"/>
        <v>0</v>
      </c>
      <c r="J228" s="131"/>
      <c r="K228" s="129">
        <f t="shared" si="37"/>
        <v>0</v>
      </c>
      <c r="M228" s="137">
        <f t="shared" si="39"/>
        <v>0</v>
      </c>
      <c r="N228" s="134"/>
      <c r="O228" s="140">
        <f t="shared" si="35"/>
        <v>0</v>
      </c>
      <c r="P228" s="95">
        <f t="shared" si="38"/>
        <v>0</v>
      </c>
      <c r="Q228" s="111"/>
    </row>
    <row r="229" spans="2:17">
      <c r="B229" s="52"/>
      <c r="C229" s="124"/>
      <c r="D229" s="124"/>
      <c r="E229" s="124"/>
      <c r="F229" s="124"/>
      <c r="G229" s="124"/>
      <c r="H229" s="129">
        <f t="shared" si="36"/>
        <v>0</v>
      </c>
      <c r="J229" s="131"/>
      <c r="K229" s="129">
        <f t="shared" si="37"/>
        <v>0</v>
      </c>
      <c r="M229" s="137">
        <f t="shared" si="39"/>
        <v>0</v>
      </c>
      <c r="N229" s="134"/>
      <c r="O229" s="140">
        <f t="shared" si="35"/>
        <v>0</v>
      </c>
      <c r="P229" s="95">
        <f t="shared" si="38"/>
        <v>0</v>
      </c>
      <c r="Q229" s="111"/>
    </row>
    <row r="230" spans="2:17">
      <c r="B230" s="52"/>
      <c r="C230" s="124"/>
      <c r="D230" s="124"/>
      <c r="E230" s="124"/>
      <c r="F230" s="124"/>
      <c r="G230" s="124"/>
      <c r="H230" s="129">
        <f t="shared" si="36"/>
        <v>0</v>
      </c>
      <c r="J230" s="131"/>
      <c r="K230" s="129">
        <f t="shared" si="37"/>
        <v>0</v>
      </c>
      <c r="M230" s="137">
        <f t="shared" si="39"/>
        <v>0</v>
      </c>
      <c r="N230" s="134"/>
      <c r="O230" s="140">
        <f t="shared" si="35"/>
        <v>0</v>
      </c>
      <c r="P230" s="95">
        <f t="shared" si="38"/>
        <v>0</v>
      </c>
      <c r="Q230" s="111"/>
    </row>
    <row r="231" spans="2:17">
      <c r="B231" s="52"/>
      <c r="C231" s="124"/>
      <c r="D231" s="124"/>
      <c r="E231" s="124"/>
      <c r="F231" s="124"/>
      <c r="G231" s="124"/>
      <c r="H231" s="129">
        <f t="shared" si="36"/>
        <v>0</v>
      </c>
      <c r="J231" s="131"/>
      <c r="K231" s="129">
        <f t="shared" si="37"/>
        <v>0</v>
      </c>
      <c r="M231" s="137">
        <f t="shared" si="39"/>
        <v>0</v>
      </c>
      <c r="N231" s="134"/>
      <c r="O231" s="140">
        <f t="shared" si="35"/>
        <v>0</v>
      </c>
      <c r="P231" s="95">
        <f t="shared" si="38"/>
        <v>0</v>
      </c>
      <c r="Q231" s="111"/>
    </row>
    <row r="232" spans="2:17">
      <c r="B232" s="52"/>
      <c r="C232" s="124"/>
      <c r="D232" s="124"/>
      <c r="E232" s="124"/>
      <c r="F232" s="124"/>
      <c r="G232" s="124"/>
      <c r="H232" s="129">
        <f t="shared" si="36"/>
        <v>0</v>
      </c>
      <c r="J232" s="131"/>
      <c r="K232" s="129">
        <f t="shared" si="37"/>
        <v>0</v>
      </c>
      <c r="M232" s="137">
        <f t="shared" si="39"/>
        <v>0</v>
      </c>
      <c r="N232" s="134"/>
      <c r="O232" s="140">
        <f t="shared" si="35"/>
        <v>0</v>
      </c>
      <c r="P232" s="95">
        <f t="shared" si="38"/>
        <v>0</v>
      </c>
      <c r="Q232" s="111"/>
    </row>
    <row r="233" spans="2:17">
      <c r="B233" s="52"/>
      <c r="C233" s="124"/>
      <c r="D233" s="124"/>
      <c r="E233" s="124"/>
      <c r="F233" s="124"/>
      <c r="G233" s="124"/>
      <c r="H233" s="129">
        <f t="shared" si="36"/>
        <v>0</v>
      </c>
      <c r="J233" s="131"/>
      <c r="K233" s="129">
        <f t="shared" si="37"/>
        <v>0</v>
      </c>
      <c r="M233" s="137">
        <f t="shared" si="39"/>
        <v>0</v>
      </c>
      <c r="N233" s="134"/>
      <c r="O233" s="140">
        <f t="shared" si="35"/>
        <v>0</v>
      </c>
      <c r="P233" s="95">
        <f t="shared" si="38"/>
        <v>0</v>
      </c>
      <c r="Q233" s="111"/>
    </row>
    <row r="234" spans="2:17">
      <c r="B234" s="52"/>
      <c r="C234" s="124"/>
      <c r="D234" s="124"/>
      <c r="E234" s="124"/>
      <c r="F234" s="124"/>
      <c r="G234" s="124"/>
      <c r="H234" s="129">
        <f t="shared" si="36"/>
        <v>0</v>
      </c>
      <c r="J234" s="131"/>
      <c r="K234" s="129">
        <f t="shared" si="37"/>
        <v>0</v>
      </c>
      <c r="M234" s="137">
        <f t="shared" si="39"/>
        <v>0</v>
      </c>
      <c r="N234" s="134"/>
      <c r="O234" s="140">
        <f t="shared" si="35"/>
        <v>0</v>
      </c>
      <c r="P234" s="95">
        <f t="shared" si="38"/>
        <v>0</v>
      </c>
      <c r="Q234" s="111"/>
    </row>
    <row r="235" spans="2:17">
      <c r="B235" s="52"/>
      <c r="C235" s="124"/>
      <c r="D235" s="124"/>
      <c r="E235" s="124"/>
      <c r="F235" s="124"/>
      <c r="G235" s="124"/>
      <c r="H235" s="129">
        <f t="shared" si="36"/>
        <v>0</v>
      </c>
      <c r="J235" s="131"/>
      <c r="K235" s="129">
        <f t="shared" si="37"/>
        <v>0</v>
      </c>
      <c r="M235" s="137">
        <f t="shared" si="39"/>
        <v>0</v>
      </c>
      <c r="N235" s="134"/>
      <c r="O235" s="140">
        <f t="shared" si="35"/>
        <v>0</v>
      </c>
      <c r="P235" s="95">
        <f t="shared" si="38"/>
        <v>0</v>
      </c>
      <c r="Q235" s="111"/>
    </row>
    <row r="236" spans="2:17">
      <c r="B236" s="52"/>
      <c r="C236" s="124"/>
      <c r="D236" s="124"/>
      <c r="E236" s="124"/>
      <c r="F236" s="124"/>
      <c r="G236" s="124"/>
      <c r="H236" s="129">
        <f t="shared" si="36"/>
        <v>0</v>
      </c>
      <c r="J236" s="131"/>
      <c r="K236" s="129">
        <f t="shared" si="37"/>
        <v>0</v>
      </c>
      <c r="M236" s="137">
        <f t="shared" si="39"/>
        <v>0</v>
      </c>
      <c r="N236" s="134"/>
      <c r="O236" s="140">
        <f t="shared" si="35"/>
        <v>0</v>
      </c>
      <c r="P236" s="95">
        <f t="shared" si="38"/>
        <v>0</v>
      </c>
      <c r="Q236" s="111"/>
    </row>
    <row r="237" spans="2:17">
      <c r="B237" s="52"/>
      <c r="C237" s="124"/>
      <c r="D237" s="124"/>
      <c r="E237" s="124"/>
      <c r="F237" s="124"/>
      <c r="G237" s="124"/>
      <c r="H237" s="129">
        <f t="shared" si="36"/>
        <v>0</v>
      </c>
      <c r="J237" s="131"/>
      <c r="K237" s="129">
        <f t="shared" si="37"/>
        <v>0</v>
      </c>
      <c r="M237" s="137">
        <f t="shared" si="39"/>
        <v>0</v>
      </c>
      <c r="N237" s="134"/>
      <c r="O237" s="140">
        <f t="shared" si="35"/>
        <v>0</v>
      </c>
      <c r="P237" s="95">
        <f t="shared" si="38"/>
        <v>0</v>
      </c>
      <c r="Q237" s="111"/>
    </row>
    <row r="238" spans="2:17">
      <c r="B238" s="52"/>
      <c r="C238" s="124"/>
      <c r="D238" s="124"/>
      <c r="E238" s="124"/>
      <c r="F238" s="124"/>
      <c r="G238" s="124"/>
      <c r="H238" s="129">
        <f>+C238+D238-E238-F238</f>
        <v>0</v>
      </c>
      <c r="J238" s="131"/>
      <c r="K238" s="129">
        <f>+H238-J238</f>
        <v>0</v>
      </c>
      <c r="M238" s="137">
        <f>+IF(ISERROR(K238/(F238+J238)),0,K238/(F238+J238))</f>
        <v>0</v>
      </c>
      <c r="N238" s="134"/>
      <c r="O238" s="140">
        <f t="shared" si="35"/>
        <v>0</v>
      </c>
      <c r="P238" s="95">
        <f>(M238^2*O238)*100</f>
        <v>0</v>
      </c>
      <c r="Q238" s="111"/>
    </row>
    <row r="239" spans="2:17">
      <c r="B239" s="52"/>
      <c r="C239" s="124"/>
      <c r="D239" s="124"/>
      <c r="E239" s="124"/>
      <c r="F239" s="124"/>
      <c r="G239" s="124"/>
      <c r="H239" s="129">
        <f t="shared" ref="H239:H262" si="40">+C239+D239-E239-F239</f>
        <v>0</v>
      </c>
      <c r="J239" s="131"/>
      <c r="K239" s="129">
        <f t="shared" ref="K239:K262" si="41">+H239-J239</f>
        <v>0</v>
      </c>
      <c r="M239" s="137">
        <f>+IF(ISERROR(K239/(F239+J239)),0,K239/(F239+J239))</f>
        <v>0</v>
      </c>
      <c r="N239" s="134"/>
      <c r="O239" s="140">
        <f t="shared" si="35"/>
        <v>0</v>
      </c>
      <c r="P239" s="95">
        <f t="shared" ref="P239:P261" si="42">(M239^2*O239)*100</f>
        <v>0</v>
      </c>
      <c r="Q239" s="111"/>
    </row>
    <row r="240" spans="2:17">
      <c r="B240" s="52"/>
      <c r="C240" s="124"/>
      <c r="D240" s="124"/>
      <c r="E240" s="124"/>
      <c r="F240" s="124"/>
      <c r="G240" s="124"/>
      <c r="H240" s="129">
        <f t="shared" si="40"/>
        <v>0</v>
      </c>
      <c r="J240" s="131"/>
      <c r="K240" s="129">
        <f t="shared" si="41"/>
        <v>0</v>
      </c>
      <c r="M240" s="137">
        <f t="shared" ref="M240:M262" si="43">+IF(ISERROR(K240/(F240+J240)),0,K240/(F240+J240))</f>
        <v>0</v>
      </c>
      <c r="N240" s="134"/>
      <c r="O240" s="140">
        <f t="shared" si="35"/>
        <v>0</v>
      </c>
      <c r="P240" s="95">
        <f t="shared" si="42"/>
        <v>0</v>
      </c>
      <c r="Q240" s="111"/>
    </row>
    <row r="241" spans="2:17">
      <c r="B241" s="52"/>
      <c r="C241" s="124"/>
      <c r="D241" s="124"/>
      <c r="E241" s="124"/>
      <c r="F241" s="124"/>
      <c r="G241" s="124"/>
      <c r="H241" s="129">
        <f t="shared" si="40"/>
        <v>0</v>
      </c>
      <c r="J241" s="131"/>
      <c r="K241" s="129">
        <f t="shared" si="41"/>
        <v>0</v>
      </c>
      <c r="M241" s="137">
        <f t="shared" si="43"/>
        <v>0</v>
      </c>
      <c r="N241" s="134"/>
      <c r="O241" s="140">
        <f t="shared" si="35"/>
        <v>0</v>
      </c>
      <c r="P241" s="95">
        <f t="shared" si="42"/>
        <v>0</v>
      </c>
      <c r="Q241" s="111"/>
    </row>
    <row r="242" spans="2:17">
      <c r="B242" s="52"/>
      <c r="C242" s="124"/>
      <c r="D242" s="124"/>
      <c r="E242" s="124"/>
      <c r="F242" s="124"/>
      <c r="G242" s="124"/>
      <c r="H242" s="129">
        <f t="shared" si="40"/>
        <v>0</v>
      </c>
      <c r="J242" s="131"/>
      <c r="K242" s="129">
        <f t="shared" si="41"/>
        <v>0</v>
      </c>
      <c r="M242" s="137">
        <f t="shared" si="43"/>
        <v>0</v>
      </c>
      <c r="N242" s="134"/>
      <c r="O242" s="140">
        <f t="shared" si="35"/>
        <v>0</v>
      </c>
      <c r="P242" s="95">
        <f t="shared" si="42"/>
        <v>0</v>
      </c>
      <c r="Q242" s="111"/>
    </row>
    <row r="243" spans="2:17">
      <c r="B243" s="52"/>
      <c r="C243" s="124"/>
      <c r="D243" s="124"/>
      <c r="E243" s="124"/>
      <c r="F243" s="124"/>
      <c r="G243" s="124"/>
      <c r="H243" s="129">
        <f t="shared" si="40"/>
        <v>0</v>
      </c>
      <c r="J243" s="131"/>
      <c r="K243" s="129">
        <f t="shared" si="41"/>
        <v>0</v>
      </c>
      <c r="M243" s="137">
        <f t="shared" si="43"/>
        <v>0</v>
      </c>
      <c r="N243" s="134"/>
      <c r="O243" s="140">
        <f t="shared" si="35"/>
        <v>0</v>
      </c>
      <c r="P243" s="95">
        <f t="shared" si="42"/>
        <v>0</v>
      </c>
      <c r="Q243" s="111"/>
    </row>
    <row r="244" spans="2:17">
      <c r="B244" s="52"/>
      <c r="C244" s="124"/>
      <c r="D244" s="124"/>
      <c r="E244" s="124"/>
      <c r="F244" s="124"/>
      <c r="G244" s="124"/>
      <c r="H244" s="129">
        <f t="shared" si="40"/>
        <v>0</v>
      </c>
      <c r="J244" s="131"/>
      <c r="K244" s="129">
        <f t="shared" si="41"/>
        <v>0</v>
      </c>
      <c r="M244" s="137">
        <f t="shared" si="43"/>
        <v>0</v>
      </c>
      <c r="N244" s="134"/>
      <c r="O244" s="140">
        <f t="shared" si="35"/>
        <v>0</v>
      </c>
      <c r="P244" s="95">
        <f t="shared" si="42"/>
        <v>0</v>
      </c>
      <c r="Q244" s="111"/>
    </row>
    <row r="245" spans="2:17">
      <c r="B245" s="52"/>
      <c r="C245" s="124"/>
      <c r="D245" s="124"/>
      <c r="E245" s="124"/>
      <c r="F245" s="124"/>
      <c r="G245" s="124"/>
      <c r="H245" s="129">
        <f t="shared" si="40"/>
        <v>0</v>
      </c>
      <c r="J245" s="131"/>
      <c r="K245" s="129">
        <f t="shared" si="41"/>
        <v>0</v>
      </c>
      <c r="M245" s="137">
        <f t="shared" si="43"/>
        <v>0</v>
      </c>
      <c r="N245" s="134"/>
      <c r="O245" s="140">
        <f t="shared" si="35"/>
        <v>0</v>
      </c>
      <c r="P245" s="95">
        <f t="shared" si="42"/>
        <v>0</v>
      </c>
      <c r="Q245" s="111"/>
    </row>
    <row r="246" spans="2:17">
      <c r="B246" s="52"/>
      <c r="C246" s="124"/>
      <c r="D246" s="124"/>
      <c r="E246" s="124"/>
      <c r="F246" s="124"/>
      <c r="G246" s="124"/>
      <c r="H246" s="129">
        <f t="shared" si="40"/>
        <v>0</v>
      </c>
      <c r="J246" s="131"/>
      <c r="K246" s="129">
        <f t="shared" si="41"/>
        <v>0</v>
      </c>
      <c r="M246" s="137">
        <f t="shared" si="43"/>
        <v>0</v>
      </c>
      <c r="N246" s="134"/>
      <c r="O246" s="140">
        <f t="shared" si="35"/>
        <v>0</v>
      </c>
      <c r="P246" s="95">
        <f t="shared" si="42"/>
        <v>0</v>
      </c>
      <c r="Q246" s="111"/>
    </row>
    <row r="247" spans="2:17">
      <c r="B247" s="52"/>
      <c r="C247" s="124"/>
      <c r="D247" s="124"/>
      <c r="E247" s="124"/>
      <c r="F247" s="124"/>
      <c r="G247" s="124"/>
      <c r="H247" s="129">
        <f t="shared" si="40"/>
        <v>0</v>
      </c>
      <c r="J247" s="131"/>
      <c r="K247" s="129">
        <f t="shared" si="41"/>
        <v>0</v>
      </c>
      <c r="M247" s="137">
        <f t="shared" si="43"/>
        <v>0</v>
      </c>
      <c r="N247" s="134"/>
      <c r="O247" s="140">
        <f t="shared" si="35"/>
        <v>0</v>
      </c>
      <c r="P247" s="95">
        <f t="shared" si="42"/>
        <v>0</v>
      </c>
      <c r="Q247" s="111"/>
    </row>
    <row r="248" spans="2:17">
      <c r="B248" s="52"/>
      <c r="C248" s="124"/>
      <c r="D248" s="124"/>
      <c r="E248" s="124"/>
      <c r="F248" s="124"/>
      <c r="G248" s="124"/>
      <c r="H248" s="129">
        <f t="shared" si="40"/>
        <v>0</v>
      </c>
      <c r="J248" s="131"/>
      <c r="K248" s="129">
        <f t="shared" si="41"/>
        <v>0</v>
      </c>
      <c r="M248" s="137">
        <f t="shared" si="43"/>
        <v>0</v>
      </c>
      <c r="N248" s="134"/>
      <c r="O248" s="140">
        <f t="shared" si="35"/>
        <v>0</v>
      </c>
      <c r="P248" s="95">
        <f t="shared" si="42"/>
        <v>0</v>
      </c>
      <c r="Q248" s="111"/>
    </row>
    <row r="249" spans="2:17">
      <c r="B249" s="52"/>
      <c r="C249" s="124"/>
      <c r="D249" s="124"/>
      <c r="E249" s="124"/>
      <c r="F249" s="124"/>
      <c r="G249" s="124"/>
      <c r="H249" s="129">
        <f t="shared" si="40"/>
        <v>0</v>
      </c>
      <c r="J249" s="131"/>
      <c r="K249" s="129">
        <f t="shared" si="41"/>
        <v>0</v>
      </c>
      <c r="M249" s="137">
        <f t="shared" si="43"/>
        <v>0</v>
      </c>
      <c r="N249" s="134"/>
      <c r="O249" s="140">
        <f t="shared" si="35"/>
        <v>0</v>
      </c>
      <c r="P249" s="95">
        <f t="shared" si="42"/>
        <v>0</v>
      </c>
      <c r="Q249" s="111"/>
    </row>
    <row r="250" spans="2:17">
      <c r="B250" s="52"/>
      <c r="C250" s="124"/>
      <c r="D250" s="124"/>
      <c r="E250" s="124"/>
      <c r="F250" s="124"/>
      <c r="G250" s="124"/>
      <c r="H250" s="129">
        <f t="shared" si="40"/>
        <v>0</v>
      </c>
      <c r="J250" s="131"/>
      <c r="K250" s="129">
        <f t="shared" si="41"/>
        <v>0</v>
      </c>
      <c r="M250" s="137">
        <f t="shared" si="43"/>
        <v>0</v>
      </c>
      <c r="N250" s="134"/>
      <c r="O250" s="140">
        <f t="shared" si="35"/>
        <v>0</v>
      </c>
      <c r="P250" s="95">
        <f t="shared" si="42"/>
        <v>0</v>
      </c>
      <c r="Q250" s="111"/>
    </row>
    <row r="251" spans="2:17">
      <c r="B251" s="52"/>
      <c r="C251" s="124"/>
      <c r="D251" s="124"/>
      <c r="E251" s="124"/>
      <c r="F251" s="124"/>
      <c r="G251" s="124"/>
      <c r="H251" s="129">
        <f t="shared" si="40"/>
        <v>0</v>
      </c>
      <c r="J251" s="131"/>
      <c r="K251" s="129">
        <f t="shared" si="41"/>
        <v>0</v>
      </c>
      <c r="M251" s="137">
        <f t="shared" si="43"/>
        <v>0</v>
      </c>
      <c r="N251" s="134"/>
      <c r="O251" s="140">
        <f t="shared" si="35"/>
        <v>0</v>
      </c>
      <c r="P251" s="95">
        <f t="shared" si="42"/>
        <v>0</v>
      </c>
      <c r="Q251" s="111"/>
    </row>
    <row r="252" spans="2:17">
      <c r="B252" s="52"/>
      <c r="C252" s="124"/>
      <c r="D252" s="124"/>
      <c r="E252" s="124"/>
      <c r="F252" s="124"/>
      <c r="G252" s="124"/>
      <c r="H252" s="129">
        <f t="shared" si="40"/>
        <v>0</v>
      </c>
      <c r="J252" s="131"/>
      <c r="K252" s="129">
        <f t="shared" si="41"/>
        <v>0</v>
      </c>
      <c r="M252" s="137">
        <f t="shared" si="43"/>
        <v>0</v>
      </c>
      <c r="N252" s="134"/>
      <c r="O252" s="140">
        <f t="shared" si="35"/>
        <v>0</v>
      </c>
      <c r="P252" s="95">
        <f t="shared" si="42"/>
        <v>0</v>
      </c>
      <c r="Q252" s="111"/>
    </row>
    <row r="253" spans="2:17">
      <c r="B253" s="52"/>
      <c r="C253" s="124"/>
      <c r="D253" s="124"/>
      <c r="E253" s="124"/>
      <c r="F253" s="124"/>
      <c r="G253" s="124"/>
      <c r="H253" s="129">
        <f t="shared" si="40"/>
        <v>0</v>
      </c>
      <c r="J253" s="131"/>
      <c r="K253" s="129">
        <f t="shared" si="41"/>
        <v>0</v>
      </c>
      <c r="M253" s="137">
        <f t="shared" si="43"/>
        <v>0</v>
      </c>
      <c r="N253" s="134"/>
      <c r="O253" s="140">
        <f t="shared" si="35"/>
        <v>0</v>
      </c>
      <c r="P253" s="95">
        <f t="shared" si="42"/>
        <v>0</v>
      </c>
      <c r="Q253" s="111"/>
    </row>
    <row r="254" spans="2:17">
      <c r="B254" s="52"/>
      <c r="C254" s="124"/>
      <c r="D254" s="124"/>
      <c r="E254" s="124"/>
      <c r="F254" s="124"/>
      <c r="G254" s="124"/>
      <c r="H254" s="129">
        <f t="shared" si="40"/>
        <v>0</v>
      </c>
      <c r="J254" s="131"/>
      <c r="K254" s="129">
        <f t="shared" si="41"/>
        <v>0</v>
      </c>
      <c r="M254" s="137">
        <f t="shared" si="43"/>
        <v>0</v>
      </c>
      <c r="N254" s="134"/>
      <c r="O254" s="140">
        <f t="shared" si="35"/>
        <v>0</v>
      </c>
      <c r="P254" s="95">
        <f t="shared" si="42"/>
        <v>0</v>
      </c>
      <c r="Q254" s="111"/>
    </row>
    <row r="255" spans="2:17">
      <c r="B255" s="52"/>
      <c r="C255" s="124"/>
      <c r="D255" s="124"/>
      <c r="E255" s="124"/>
      <c r="F255" s="124"/>
      <c r="G255" s="124"/>
      <c r="H255" s="129">
        <f t="shared" si="40"/>
        <v>0</v>
      </c>
      <c r="J255" s="131"/>
      <c r="K255" s="129">
        <f t="shared" si="41"/>
        <v>0</v>
      </c>
      <c r="M255" s="137">
        <f t="shared" si="43"/>
        <v>0</v>
      </c>
      <c r="N255" s="134"/>
      <c r="O255" s="140">
        <f t="shared" si="35"/>
        <v>0</v>
      </c>
      <c r="P255" s="95">
        <f t="shared" si="42"/>
        <v>0</v>
      </c>
      <c r="Q255" s="111"/>
    </row>
    <row r="256" spans="2:17">
      <c r="B256" s="52"/>
      <c r="C256" s="124"/>
      <c r="D256" s="124"/>
      <c r="E256" s="124"/>
      <c r="F256" s="124"/>
      <c r="G256" s="124"/>
      <c r="H256" s="129">
        <f t="shared" si="40"/>
        <v>0</v>
      </c>
      <c r="J256" s="131"/>
      <c r="K256" s="129">
        <f t="shared" si="41"/>
        <v>0</v>
      </c>
      <c r="M256" s="137">
        <f t="shared" si="43"/>
        <v>0</v>
      </c>
      <c r="N256" s="134"/>
      <c r="O256" s="140">
        <f t="shared" si="35"/>
        <v>0</v>
      </c>
      <c r="P256" s="95">
        <f t="shared" si="42"/>
        <v>0</v>
      </c>
      <c r="Q256" s="111"/>
    </row>
    <row r="257" spans="1:18">
      <c r="B257" s="52"/>
      <c r="C257" s="124"/>
      <c r="D257" s="124"/>
      <c r="E257" s="124"/>
      <c r="F257" s="124"/>
      <c r="G257" s="124"/>
      <c r="H257" s="129">
        <f t="shared" si="40"/>
        <v>0</v>
      </c>
      <c r="J257" s="131"/>
      <c r="K257" s="129">
        <f t="shared" si="41"/>
        <v>0</v>
      </c>
      <c r="M257" s="137">
        <f t="shared" si="43"/>
        <v>0</v>
      </c>
      <c r="N257" s="134"/>
      <c r="O257" s="140">
        <f t="shared" si="35"/>
        <v>0</v>
      </c>
      <c r="P257" s="95">
        <f t="shared" si="42"/>
        <v>0</v>
      </c>
      <c r="Q257" s="111"/>
    </row>
    <row r="258" spans="1:18">
      <c r="B258" s="52"/>
      <c r="C258" s="124"/>
      <c r="D258" s="124"/>
      <c r="E258" s="124"/>
      <c r="F258" s="124"/>
      <c r="G258" s="124"/>
      <c r="H258" s="129">
        <f t="shared" si="40"/>
        <v>0</v>
      </c>
      <c r="J258" s="131"/>
      <c r="K258" s="129">
        <f t="shared" si="41"/>
        <v>0</v>
      </c>
      <c r="M258" s="137">
        <f t="shared" si="43"/>
        <v>0</v>
      </c>
      <c r="N258" s="134"/>
      <c r="O258" s="140">
        <f t="shared" si="35"/>
        <v>0</v>
      </c>
      <c r="P258" s="95">
        <f t="shared" si="42"/>
        <v>0</v>
      </c>
      <c r="Q258" s="111"/>
    </row>
    <row r="259" spans="1:18">
      <c r="B259" s="52"/>
      <c r="C259" s="124"/>
      <c r="D259" s="124"/>
      <c r="E259" s="124"/>
      <c r="F259" s="124"/>
      <c r="G259" s="124"/>
      <c r="H259" s="129">
        <f t="shared" si="40"/>
        <v>0</v>
      </c>
      <c r="J259" s="131"/>
      <c r="K259" s="129">
        <f t="shared" si="41"/>
        <v>0</v>
      </c>
      <c r="M259" s="137">
        <f t="shared" si="43"/>
        <v>0</v>
      </c>
      <c r="N259" s="134"/>
      <c r="O259" s="140">
        <f t="shared" si="35"/>
        <v>0</v>
      </c>
      <c r="P259" s="95">
        <f t="shared" si="42"/>
        <v>0</v>
      </c>
      <c r="Q259" s="111"/>
    </row>
    <row r="260" spans="1:18">
      <c r="B260" s="52"/>
      <c r="C260" s="124"/>
      <c r="D260" s="124"/>
      <c r="E260" s="124"/>
      <c r="F260" s="124"/>
      <c r="G260" s="124"/>
      <c r="H260" s="129">
        <f t="shared" si="40"/>
        <v>0</v>
      </c>
      <c r="J260" s="131"/>
      <c r="K260" s="129">
        <f t="shared" si="41"/>
        <v>0</v>
      </c>
      <c r="M260" s="137">
        <f t="shared" si="43"/>
        <v>0</v>
      </c>
      <c r="N260" s="134"/>
      <c r="O260" s="140">
        <f t="shared" si="35"/>
        <v>0</v>
      </c>
      <c r="P260" s="95">
        <f t="shared" si="42"/>
        <v>0</v>
      </c>
      <c r="Q260" s="111"/>
    </row>
    <row r="261" spans="1:18">
      <c r="B261" s="52"/>
      <c r="C261" s="124"/>
      <c r="D261" s="124"/>
      <c r="E261" s="124"/>
      <c r="F261" s="124"/>
      <c r="G261" s="124"/>
      <c r="H261" s="129">
        <f t="shared" si="40"/>
        <v>0</v>
      </c>
      <c r="J261" s="131"/>
      <c r="K261" s="129">
        <f t="shared" si="41"/>
        <v>0</v>
      </c>
      <c r="M261" s="137">
        <f t="shared" si="43"/>
        <v>0</v>
      </c>
      <c r="N261" s="134"/>
      <c r="O261" s="140">
        <f t="shared" si="35"/>
        <v>0</v>
      </c>
      <c r="P261" s="95">
        <f t="shared" si="42"/>
        <v>0</v>
      </c>
      <c r="Q261" s="111"/>
    </row>
    <row r="262" spans="1:18" ht="13" thickBot="1">
      <c r="B262" s="54"/>
      <c r="C262" s="125"/>
      <c r="D262" s="125"/>
      <c r="E262" s="125"/>
      <c r="F262" s="125"/>
      <c r="G262" s="125"/>
      <c r="H262" s="130">
        <f t="shared" si="40"/>
        <v>0</v>
      </c>
      <c r="J262" s="132"/>
      <c r="K262" s="130">
        <f t="shared" si="41"/>
        <v>0</v>
      </c>
      <c r="M262" s="138">
        <f t="shared" si="43"/>
        <v>0</v>
      </c>
      <c r="N262" s="135"/>
      <c r="O262" s="141">
        <f t="shared" si="35"/>
        <v>0</v>
      </c>
      <c r="P262" s="96">
        <f>(M262^2*O262)*100</f>
        <v>0</v>
      </c>
      <c r="Q262" s="111"/>
    </row>
    <row r="263" spans="1:18" ht="13.5" thickBot="1">
      <c r="B263" s="112" t="s">
        <v>955</v>
      </c>
      <c r="C263" s="126">
        <f>SUM(C13:C262)</f>
        <v>0</v>
      </c>
      <c r="D263" s="126">
        <f>SUM(D13:D262)</f>
        <v>0</v>
      </c>
      <c r="E263" s="126">
        <f>SUM(E13:E262)</f>
        <v>0</v>
      </c>
      <c r="F263" s="126">
        <f>SUM(F13:F262)</f>
        <v>0</v>
      </c>
      <c r="G263" s="127">
        <f>SUM(G13:G262)</f>
        <v>0</v>
      </c>
      <c r="H263" s="111"/>
      <c r="I263" s="113"/>
      <c r="J263" s="113"/>
      <c r="K263" s="111"/>
      <c r="L263" s="113"/>
      <c r="M263" s="114"/>
      <c r="N263" s="97">
        <f>SUM(N13:N262)</f>
        <v>0</v>
      </c>
      <c r="O263" s="115"/>
      <c r="P263" s="97">
        <f>SUM(P13:P262)</f>
        <v>0</v>
      </c>
      <c r="Q263" s="142">
        <f>(1-P263)*100</f>
        <v>100</v>
      </c>
      <c r="R263" s="315">
        <f>1-SUM(O13:O262)</f>
        <v>1</v>
      </c>
    </row>
    <row r="267" spans="1:18" ht="13" thickBot="1"/>
    <row r="268" spans="1:18" customFormat="1">
      <c r="A268" s="15" t="s">
        <v>104</v>
      </c>
      <c r="B268" s="4"/>
      <c r="C268" s="4" t="s">
        <v>956</v>
      </c>
      <c r="D268" s="4"/>
      <c r="E268" s="4"/>
      <c r="F268" s="16"/>
    </row>
    <row r="269" spans="1:18" customFormat="1">
      <c r="A269" s="10"/>
      <c r="B269" s="2"/>
      <c r="C269" s="2"/>
      <c r="D269" s="2"/>
      <c r="E269" s="2"/>
      <c r="F269" s="17"/>
    </row>
    <row r="270" spans="1:18" customFormat="1">
      <c r="A270" s="7" t="s">
        <v>44</v>
      </c>
      <c r="B270" s="2"/>
      <c r="C270" s="2" t="s">
        <v>956</v>
      </c>
      <c r="D270" s="2"/>
      <c r="E270" s="2"/>
      <c r="F270" s="17"/>
    </row>
    <row r="271" spans="1:18" customFormat="1">
      <c r="A271" s="10"/>
      <c r="B271" s="2"/>
      <c r="C271" s="2"/>
      <c r="D271" s="2"/>
      <c r="E271" s="2"/>
      <c r="F271" s="17"/>
    </row>
    <row r="272" spans="1:18" customFormat="1" ht="13" thickBot="1">
      <c r="A272" s="11" t="s">
        <v>961</v>
      </c>
      <c r="B272" s="12"/>
      <c r="C272" s="12" t="s">
        <v>956</v>
      </c>
      <c r="D272" s="12"/>
      <c r="E272" s="12"/>
      <c r="F272" s="18"/>
    </row>
    <row r="273" spans="2:3" customFormat="1"/>
    <row r="275" spans="2:3">
      <c r="B275" s="19"/>
      <c r="C275" s="46"/>
    </row>
  </sheetData>
  <mergeCells count="17">
    <mergeCell ref="A6:G6"/>
    <mergeCell ref="A7:G7"/>
    <mergeCell ref="B10:B12"/>
    <mergeCell ref="C10:C12"/>
    <mergeCell ref="D10:D12"/>
    <mergeCell ref="E10:E12"/>
    <mergeCell ref="F10:F12"/>
    <mergeCell ref="G10:G12"/>
    <mergeCell ref="P10:P12"/>
    <mergeCell ref="Q10:Q12"/>
    <mergeCell ref="R10:R12"/>
    <mergeCell ref="H10:H12"/>
    <mergeCell ref="J10:J12"/>
    <mergeCell ref="K10:K12"/>
    <mergeCell ref="M10:M12"/>
    <mergeCell ref="N10:N12"/>
    <mergeCell ref="O10:O12"/>
  </mergeCells>
  <pageMargins left="0.74803149606299213" right="0.74803149606299213" top="0.98425196850393704" bottom="0.98425196850393704" header="0.51181102362204722" footer="0.51181102362204722"/>
  <pageSetup paperSize="8" scale="20" orientation="landscape" r:id="rId1"/>
  <headerFooter alignWithMargins="0">
    <oddFooter>&amp;R&amp;"CG Omega,Regular" Date: Feb 2010
Revision 13.0&amp;L&amp;"Calibri"&amp;11&amp;K000000&amp;"CG Omega,Regular"Table 1 of 10_x000D_&amp;1#&amp;"Arial"&amp;11&amp;K000000SW Private Commercial</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09D90-2697-4473-B8FE-03BFBB804DCF}">
  <sheetPr>
    <pageSetUpPr fitToPage="1"/>
  </sheetPr>
  <dimension ref="A1:R275"/>
  <sheetViews>
    <sheetView zoomScaleNormal="100" zoomScalePageLayoutView="55" workbookViewId="0">
      <selection sqref="A1:XFD1048576"/>
    </sheetView>
  </sheetViews>
  <sheetFormatPr defaultColWidth="9.1796875" defaultRowHeight="12.5"/>
  <cols>
    <col min="1" max="1" width="7.1796875" style="107" customWidth="1"/>
    <col min="2" max="2" width="54.81640625" style="107" customWidth="1"/>
    <col min="3" max="3" width="19.81640625" style="107" customWidth="1"/>
    <col min="4" max="4" width="16.1796875" style="107" customWidth="1"/>
    <col min="5" max="5" width="12.1796875" style="107" customWidth="1"/>
    <col min="6" max="6" width="19.1796875" style="107" customWidth="1"/>
    <col min="7" max="7" width="20.54296875" style="107" customWidth="1"/>
    <col min="8" max="8" width="18" style="107" customWidth="1"/>
    <col min="9" max="9" width="1.81640625" style="107" customWidth="1"/>
    <col min="10" max="10" width="14.54296875" style="107" customWidth="1"/>
    <col min="11" max="11" width="11.81640625" style="107" customWidth="1"/>
    <col min="12" max="12" width="2.453125" style="107" customWidth="1"/>
    <col min="13" max="13" width="23.54296875" style="107" customWidth="1"/>
    <col min="14" max="14" width="12.453125" style="107" customWidth="1"/>
    <col min="15" max="15" width="23.7265625" style="107" customWidth="1"/>
    <col min="16" max="16" width="25.7265625" style="107" customWidth="1"/>
    <col min="17" max="17" width="12.7265625" style="107" customWidth="1"/>
    <col min="18" max="18" width="15.7265625" style="107" customWidth="1"/>
    <col min="19" max="16384" width="9.1796875" style="107"/>
  </cols>
  <sheetData>
    <row r="1" spans="1:18" s="101" customFormat="1" ht="20">
      <c r="A1" s="99" t="s">
        <v>0</v>
      </c>
      <c r="B1" s="100"/>
      <c r="C1" s="100"/>
    </row>
    <row r="2" spans="1:18" s="101" customFormat="1" ht="20"/>
    <row r="3" spans="1:18" s="101" customFormat="1" ht="20">
      <c r="A3" s="102" t="s">
        <v>1</v>
      </c>
      <c r="B3" s="103"/>
      <c r="C3" s="103"/>
      <c r="D3" s="104"/>
      <c r="E3" s="104"/>
      <c r="F3" s="104"/>
      <c r="G3" s="104"/>
      <c r="H3" s="104"/>
      <c r="I3" s="104"/>
      <c r="J3" s="104"/>
      <c r="K3" s="104"/>
      <c r="L3" s="104"/>
      <c r="M3" s="104"/>
      <c r="N3" s="104"/>
      <c r="O3" s="104"/>
      <c r="P3" s="104"/>
      <c r="Q3" s="104"/>
      <c r="R3" s="104"/>
    </row>
    <row r="4" spans="1:18" ht="15.5">
      <c r="A4" s="105"/>
      <c r="B4" s="106"/>
      <c r="C4" s="106"/>
    </row>
    <row r="5" spans="1:18" ht="16" thickBot="1">
      <c r="A5" s="105"/>
      <c r="B5" s="106"/>
      <c r="C5" s="106"/>
    </row>
    <row r="6" spans="1:18" ht="20">
      <c r="A6" s="1381" t="s">
        <v>2</v>
      </c>
      <c r="B6" s="1382"/>
      <c r="C6" s="1382"/>
      <c r="D6" s="1382"/>
      <c r="E6" s="1382"/>
      <c r="F6" s="1382"/>
      <c r="G6" s="1383"/>
    </row>
    <row r="7" spans="1:18" ht="20">
      <c r="A7" s="1384" t="s">
        <v>962</v>
      </c>
      <c r="B7" s="1385"/>
      <c r="C7" s="1385"/>
      <c r="D7" s="1385"/>
      <c r="E7" s="1385"/>
      <c r="F7" s="1385"/>
      <c r="G7" s="1386"/>
    </row>
    <row r="8" spans="1:18" ht="16" customHeight="1" thickBot="1">
      <c r="A8" s="105"/>
      <c r="R8" s="480"/>
    </row>
    <row r="9" spans="1:18" ht="16" customHeight="1" thickBot="1">
      <c r="A9" s="105"/>
      <c r="B9" s="108">
        <v>1</v>
      </c>
      <c r="C9" s="109">
        <v>2</v>
      </c>
      <c r="D9" s="109">
        <v>3</v>
      </c>
      <c r="E9" s="109">
        <v>4</v>
      </c>
      <c r="F9" s="109">
        <v>5</v>
      </c>
      <c r="G9" s="109">
        <v>6</v>
      </c>
      <c r="H9" s="110">
        <v>7</v>
      </c>
      <c r="J9" s="108">
        <v>8</v>
      </c>
      <c r="K9" s="110">
        <v>9</v>
      </c>
      <c r="M9" s="108">
        <v>10</v>
      </c>
      <c r="N9" s="109">
        <v>11</v>
      </c>
      <c r="O9" s="109">
        <v>12</v>
      </c>
      <c r="P9" s="109">
        <v>13</v>
      </c>
      <c r="Q9" s="110">
        <v>14</v>
      </c>
      <c r="R9" s="110">
        <v>15</v>
      </c>
    </row>
    <row r="10" spans="1:18" ht="12.65" customHeight="1">
      <c r="B10" s="1378" t="s">
        <v>756</v>
      </c>
      <c r="C10" s="1366" t="s">
        <v>1399</v>
      </c>
      <c r="D10" s="1366" t="s">
        <v>1398</v>
      </c>
      <c r="E10" s="1366" t="s">
        <v>757</v>
      </c>
      <c r="F10" s="1366" t="s">
        <v>758</v>
      </c>
      <c r="G10" s="1366" t="s">
        <v>759</v>
      </c>
      <c r="H10" s="1369" t="s">
        <v>1400</v>
      </c>
      <c r="J10" s="1372" t="s">
        <v>1401</v>
      </c>
      <c r="K10" s="1375" t="s">
        <v>1402</v>
      </c>
      <c r="M10" s="1378" t="s">
        <v>760</v>
      </c>
      <c r="N10" s="1366" t="s">
        <v>761</v>
      </c>
      <c r="O10" s="1366" t="s">
        <v>762</v>
      </c>
      <c r="P10" s="1366" t="s">
        <v>963</v>
      </c>
      <c r="Q10" s="1369" t="s">
        <v>710</v>
      </c>
      <c r="R10" s="1369" t="s">
        <v>723</v>
      </c>
    </row>
    <row r="11" spans="1:18" ht="12.65" customHeight="1">
      <c r="B11" s="1379"/>
      <c r="C11" s="1366"/>
      <c r="D11" s="1366"/>
      <c r="E11" s="1366"/>
      <c r="F11" s="1366"/>
      <c r="G11" s="1366"/>
      <c r="H11" s="1370" t="s">
        <v>695</v>
      </c>
      <c r="J11" s="1373" t="s">
        <v>695</v>
      </c>
      <c r="K11" s="1376" t="s">
        <v>695</v>
      </c>
      <c r="M11" s="1379"/>
      <c r="N11" s="1367"/>
      <c r="O11" s="1367"/>
      <c r="P11" s="1367"/>
      <c r="Q11" s="1370"/>
      <c r="R11" s="1370"/>
    </row>
    <row r="12" spans="1:18" ht="13" customHeight="1">
      <c r="B12" s="1380"/>
      <c r="C12" s="1387"/>
      <c r="D12" s="1387"/>
      <c r="E12" s="1387"/>
      <c r="F12" s="1387"/>
      <c r="G12" s="1387"/>
      <c r="H12" s="1371"/>
      <c r="J12" s="1374"/>
      <c r="K12" s="1377"/>
      <c r="M12" s="1380"/>
      <c r="N12" s="1368"/>
      <c r="O12" s="1368"/>
      <c r="P12" s="1368"/>
      <c r="Q12" s="1371"/>
      <c r="R12" s="1371"/>
    </row>
    <row r="13" spans="1:18">
      <c r="B13" s="51"/>
      <c r="C13" s="133"/>
      <c r="D13" s="123"/>
      <c r="E13" s="123"/>
      <c r="F13" s="133"/>
      <c r="G13" s="133"/>
      <c r="H13" s="128">
        <f>+C13+D13-E13-F13</f>
        <v>0</v>
      </c>
      <c r="J13" s="312"/>
      <c r="K13" s="128">
        <f>+H13-J13</f>
        <v>0</v>
      </c>
      <c r="M13" s="136">
        <f>+IF(ISERROR(K13/(F13+J13)),0,K13/(F13+J13))</f>
        <v>0</v>
      </c>
      <c r="N13" s="133"/>
      <c r="O13" s="139">
        <f>IF(K13&lt;0,N13/$N$263,0)</f>
        <v>0</v>
      </c>
      <c r="P13" s="94">
        <f>(M13^2*O13)*100</f>
        <v>0</v>
      </c>
      <c r="Q13" s="111"/>
    </row>
    <row r="14" spans="1:18">
      <c r="B14" s="52"/>
      <c r="C14" s="134"/>
      <c r="D14" s="124"/>
      <c r="E14" s="124"/>
      <c r="F14" s="134"/>
      <c r="G14" s="134"/>
      <c r="H14" s="129">
        <f>+C14+D14-E14-F14</f>
        <v>0</v>
      </c>
      <c r="J14" s="313"/>
      <c r="K14" s="129">
        <f t="shared" ref="K14:K37" si="0">+H14-J14</f>
        <v>0</v>
      </c>
      <c r="M14" s="137">
        <f>+IF(ISERROR(K14/(F14+J14)),0,K14/(F14+J14))</f>
        <v>0</v>
      </c>
      <c r="N14" s="134"/>
      <c r="O14" s="140">
        <f t="shared" ref="O14:O77" si="1">IF(K14&lt;0,N14/$N$263,0)</f>
        <v>0</v>
      </c>
      <c r="P14" s="95">
        <f t="shared" ref="P14:P37" si="2">(M14^2*O14)*100</f>
        <v>0</v>
      </c>
      <c r="Q14" s="111"/>
    </row>
    <row r="15" spans="1:18">
      <c r="B15" s="52"/>
      <c r="C15" s="134"/>
      <c r="D15" s="124"/>
      <c r="E15" s="124"/>
      <c r="F15" s="134"/>
      <c r="G15" s="134"/>
      <c r="H15" s="129">
        <f t="shared" ref="H15:H37" si="3">+C15+D15-E15-F15</f>
        <v>0</v>
      </c>
      <c r="J15" s="313"/>
      <c r="K15" s="129">
        <f t="shared" si="0"/>
        <v>0</v>
      </c>
      <c r="M15" s="137">
        <f>+IF(ISERROR(K15/(F15+J15)),0,K15/(F15+J15))</f>
        <v>0</v>
      </c>
      <c r="N15" s="134"/>
      <c r="O15" s="140">
        <f>IF(K15&lt;0,N15/$N$263,0)</f>
        <v>0</v>
      </c>
      <c r="P15" s="95">
        <f>(M15^2*O15)*100</f>
        <v>0</v>
      </c>
      <c r="Q15" s="111"/>
    </row>
    <row r="16" spans="1:18">
      <c r="B16" s="52"/>
      <c r="C16" s="134"/>
      <c r="D16" s="124"/>
      <c r="E16" s="124"/>
      <c r="F16" s="134"/>
      <c r="G16" s="134"/>
      <c r="H16" s="129">
        <f t="shared" si="3"/>
        <v>0</v>
      </c>
      <c r="J16" s="313"/>
      <c r="K16" s="129">
        <f t="shared" si="0"/>
        <v>0</v>
      </c>
      <c r="M16" s="137">
        <f t="shared" ref="M16:M37" si="4">+IF(ISERROR(K16/(F16+J16)),0,K16/(F16+J16))</f>
        <v>0</v>
      </c>
      <c r="N16" s="134"/>
      <c r="O16" s="140">
        <f>IF(K16&lt;0,N16/$N$263,0)</f>
        <v>0</v>
      </c>
      <c r="P16" s="95">
        <f>(M16^2*O16)*100</f>
        <v>0</v>
      </c>
      <c r="Q16" s="111"/>
    </row>
    <row r="17" spans="2:17">
      <c r="B17" s="52"/>
      <c r="C17" s="134"/>
      <c r="D17" s="124"/>
      <c r="E17" s="124"/>
      <c r="F17" s="134"/>
      <c r="G17" s="134"/>
      <c r="H17" s="129">
        <f t="shared" si="3"/>
        <v>0</v>
      </c>
      <c r="J17" s="313"/>
      <c r="K17" s="129">
        <f t="shared" si="0"/>
        <v>0</v>
      </c>
      <c r="M17" s="137">
        <f t="shared" si="4"/>
        <v>0</v>
      </c>
      <c r="N17" s="134"/>
      <c r="O17" s="140">
        <f t="shared" si="1"/>
        <v>0</v>
      </c>
      <c r="P17" s="95">
        <f t="shared" si="2"/>
        <v>0</v>
      </c>
      <c r="Q17" s="111"/>
    </row>
    <row r="18" spans="2:17">
      <c r="B18" s="52"/>
      <c r="C18" s="134"/>
      <c r="D18" s="124"/>
      <c r="E18" s="124"/>
      <c r="F18" s="134"/>
      <c r="G18" s="134"/>
      <c r="H18" s="129">
        <f t="shared" si="3"/>
        <v>0</v>
      </c>
      <c r="J18" s="313"/>
      <c r="K18" s="129">
        <f t="shared" si="0"/>
        <v>0</v>
      </c>
      <c r="M18" s="137">
        <f t="shared" si="4"/>
        <v>0</v>
      </c>
      <c r="N18" s="134"/>
      <c r="O18" s="140">
        <f t="shared" si="1"/>
        <v>0</v>
      </c>
      <c r="P18" s="95">
        <f t="shared" si="2"/>
        <v>0</v>
      </c>
      <c r="Q18" s="111"/>
    </row>
    <row r="19" spans="2:17">
      <c r="B19" s="52"/>
      <c r="C19" s="134"/>
      <c r="D19" s="124"/>
      <c r="E19" s="124"/>
      <c r="F19" s="134"/>
      <c r="G19" s="134"/>
      <c r="H19" s="129">
        <f t="shared" si="3"/>
        <v>0</v>
      </c>
      <c r="J19" s="313"/>
      <c r="K19" s="129">
        <f t="shared" si="0"/>
        <v>0</v>
      </c>
      <c r="M19" s="137">
        <f t="shared" si="4"/>
        <v>0</v>
      </c>
      <c r="N19" s="134"/>
      <c r="O19" s="140">
        <f t="shared" si="1"/>
        <v>0</v>
      </c>
      <c r="P19" s="95">
        <f t="shared" si="2"/>
        <v>0</v>
      </c>
      <c r="Q19" s="111"/>
    </row>
    <row r="20" spans="2:17">
      <c r="B20" s="52"/>
      <c r="C20" s="134"/>
      <c r="D20" s="124"/>
      <c r="E20" s="124"/>
      <c r="F20" s="134"/>
      <c r="G20" s="134"/>
      <c r="H20" s="129">
        <f t="shared" si="3"/>
        <v>0</v>
      </c>
      <c r="J20" s="313"/>
      <c r="K20" s="129">
        <f t="shared" si="0"/>
        <v>0</v>
      </c>
      <c r="M20" s="137">
        <f t="shared" si="4"/>
        <v>0</v>
      </c>
      <c r="N20" s="134"/>
      <c r="O20" s="140">
        <f t="shared" si="1"/>
        <v>0</v>
      </c>
      <c r="P20" s="95">
        <f t="shared" si="2"/>
        <v>0</v>
      </c>
      <c r="Q20" s="111"/>
    </row>
    <row r="21" spans="2:17">
      <c r="B21" s="52"/>
      <c r="C21" s="134"/>
      <c r="D21" s="124"/>
      <c r="E21" s="124"/>
      <c r="F21" s="134"/>
      <c r="G21" s="134"/>
      <c r="H21" s="129">
        <f t="shared" si="3"/>
        <v>0</v>
      </c>
      <c r="J21" s="313"/>
      <c r="K21" s="129">
        <f t="shared" si="0"/>
        <v>0</v>
      </c>
      <c r="M21" s="137">
        <f t="shared" si="4"/>
        <v>0</v>
      </c>
      <c r="N21" s="134"/>
      <c r="O21" s="140">
        <f t="shared" si="1"/>
        <v>0</v>
      </c>
      <c r="P21" s="95">
        <f t="shared" si="2"/>
        <v>0</v>
      </c>
      <c r="Q21" s="111"/>
    </row>
    <row r="22" spans="2:17">
      <c r="B22" s="52"/>
      <c r="C22" s="134"/>
      <c r="D22" s="124"/>
      <c r="E22" s="124"/>
      <c r="F22" s="134"/>
      <c r="G22" s="134"/>
      <c r="H22" s="129">
        <f t="shared" si="3"/>
        <v>0</v>
      </c>
      <c r="J22" s="313"/>
      <c r="K22" s="129">
        <f t="shared" si="0"/>
        <v>0</v>
      </c>
      <c r="M22" s="137">
        <f t="shared" si="4"/>
        <v>0</v>
      </c>
      <c r="N22" s="134"/>
      <c r="O22" s="140">
        <f t="shared" si="1"/>
        <v>0</v>
      </c>
      <c r="P22" s="95">
        <f t="shared" si="2"/>
        <v>0</v>
      </c>
      <c r="Q22" s="111"/>
    </row>
    <row r="23" spans="2:17">
      <c r="B23" s="52"/>
      <c r="C23" s="134"/>
      <c r="D23" s="124"/>
      <c r="E23" s="124"/>
      <c r="F23" s="134"/>
      <c r="G23" s="134"/>
      <c r="H23" s="129">
        <f t="shared" si="3"/>
        <v>0</v>
      </c>
      <c r="J23" s="313"/>
      <c r="K23" s="129">
        <f t="shared" si="0"/>
        <v>0</v>
      </c>
      <c r="M23" s="137">
        <f t="shared" si="4"/>
        <v>0</v>
      </c>
      <c r="N23" s="134"/>
      <c r="O23" s="140">
        <f t="shared" si="1"/>
        <v>0</v>
      </c>
      <c r="P23" s="95">
        <f t="shared" si="2"/>
        <v>0</v>
      </c>
      <c r="Q23" s="111"/>
    </row>
    <row r="24" spans="2:17">
      <c r="B24" s="52"/>
      <c r="C24" s="134"/>
      <c r="D24" s="124"/>
      <c r="E24" s="124"/>
      <c r="F24" s="134"/>
      <c r="G24" s="134"/>
      <c r="H24" s="129">
        <f t="shared" si="3"/>
        <v>0</v>
      </c>
      <c r="J24" s="313"/>
      <c r="K24" s="129">
        <f t="shared" si="0"/>
        <v>0</v>
      </c>
      <c r="M24" s="137">
        <f t="shared" si="4"/>
        <v>0</v>
      </c>
      <c r="N24" s="134"/>
      <c r="O24" s="140">
        <f t="shared" si="1"/>
        <v>0</v>
      </c>
      <c r="P24" s="95">
        <f t="shared" si="2"/>
        <v>0</v>
      </c>
      <c r="Q24" s="111"/>
    </row>
    <row r="25" spans="2:17">
      <c r="B25" s="52"/>
      <c r="C25" s="134"/>
      <c r="D25" s="124"/>
      <c r="E25" s="124"/>
      <c r="F25" s="134"/>
      <c r="G25" s="134"/>
      <c r="H25" s="129">
        <f t="shared" si="3"/>
        <v>0</v>
      </c>
      <c r="J25" s="313"/>
      <c r="K25" s="129">
        <f t="shared" si="0"/>
        <v>0</v>
      </c>
      <c r="M25" s="137">
        <f t="shared" si="4"/>
        <v>0</v>
      </c>
      <c r="N25" s="134"/>
      <c r="O25" s="140">
        <f t="shared" si="1"/>
        <v>0</v>
      </c>
      <c r="P25" s="95">
        <f t="shared" si="2"/>
        <v>0</v>
      </c>
      <c r="Q25" s="111"/>
    </row>
    <row r="26" spans="2:17">
      <c r="B26" s="52"/>
      <c r="C26" s="134"/>
      <c r="D26" s="124"/>
      <c r="E26" s="124"/>
      <c r="F26" s="134"/>
      <c r="G26" s="134"/>
      <c r="H26" s="129">
        <f t="shared" si="3"/>
        <v>0</v>
      </c>
      <c r="J26" s="313"/>
      <c r="K26" s="129">
        <f t="shared" si="0"/>
        <v>0</v>
      </c>
      <c r="M26" s="137">
        <f t="shared" si="4"/>
        <v>0</v>
      </c>
      <c r="N26" s="134"/>
      <c r="O26" s="140">
        <f t="shared" si="1"/>
        <v>0</v>
      </c>
      <c r="P26" s="95">
        <f t="shared" si="2"/>
        <v>0</v>
      </c>
      <c r="Q26" s="111"/>
    </row>
    <row r="27" spans="2:17">
      <c r="B27" s="52"/>
      <c r="C27" s="134"/>
      <c r="D27" s="124"/>
      <c r="E27" s="124"/>
      <c r="F27" s="134"/>
      <c r="G27" s="134"/>
      <c r="H27" s="129">
        <f t="shared" si="3"/>
        <v>0</v>
      </c>
      <c r="J27" s="313"/>
      <c r="K27" s="129">
        <f t="shared" si="0"/>
        <v>0</v>
      </c>
      <c r="M27" s="137">
        <f t="shared" si="4"/>
        <v>0</v>
      </c>
      <c r="N27" s="134"/>
      <c r="O27" s="140">
        <f t="shared" si="1"/>
        <v>0</v>
      </c>
      <c r="P27" s="95">
        <f t="shared" si="2"/>
        <v>0</v>
      </c>
      <c r="Q27" s="111"/>
    </row>
    <row r="28" spans="2:17">
      <c r="B28" s="52"/>
      <c r="C28" s="134"/>
      <c r="D28" s="124"/>
      <c r="E28" s="124"/>
      <c r="F28" s="134"/>
      <c r="G28" s="134"/>
      <c r="H28" s="129">
        <f t="shared" si="3"/>
        <v>0</v>
      </c>
      <c r="J28" s="313"/>
      <c r="K28" s="129">
        <f t="shared" si="0"/>
        <v>0</v>
      </c>
      <c r="M28" s="137">
        <f t="shared" si="4"/>
        <v>0</v>
      </c>
      <c r="N28" s="134"/>
      <c r="O28" s="140">
        <f t="shared" si="1"/>
        <v>0</v>
      </c>
      <c r="P28" s="95">
        <f t="shared" si="2"/>
        <v>0</v>
      </c>
      <c r="Q28" s="111"/>
    </row>
    <row r="29" spans="2:17">
      <c r="B29" s="52"/>
      <c r="C29" s="134"/>
      <c r="D29" s="124"/>
      <c r="E29" s="124"/>
      <c r="F29" s="134"/>
      <c r="G29" s="134"/>
      <c r="H29" s="129">
        <f t="shared" si="3"/>
        <v>0</v>
      </c>
      <c r="J29" s="313"/>
      <c r="K29" s="129">
        <f t="shared" si="0"/>
        <v>0</v>
      </c>
      <c r="M29" s="137">
        <f t="shared" si="4"/>
        <v>0</v>
      </c>
      <c r="N29" s="134"/>
      <c r="O29" s="140">
        <f t="shared" si="1"/>
        <v>0</v>
      </c>
      <c r="P29" s="95">
        <f t="shared" si="2"/>
        <v>0</v>
      </c>
      <c r="Q29" s="111"/>
    </row>
    <row r="30" spans="2:17">
      <c r="B30" s="52"/>
      <c r="C30" s="134"/>
      <c r="D30" s="124"/>
      <c r="E30" s="124"/>
      <c r="F30" s="134"/>
      <c r="G30" s="134"/>
      <c r="H30" s="129">
        <f t="shared" si="3"/>
        <v>0</v>
      </c>
      <c r="J30" s="313"/>
      <c r="K30" s="129">
        <f t="shared" si="0"/>
        <v>0</v>
      </c>
      <c r="M30" s="137">
        <f t="shared" si="4"/>
        <v>0</v>
      </c>
      <c r="N30" s="134"/>
      <c r="O30" s="140">
        <f t="shared" si="1"/>
        <v>0</v>
      </c>
      <c r="P30" s="95">
        <f t="shared" si="2"/>
        <v>0</v>
      </c>
      <c r="Q30" s="111"/>
    </row>
    <row r="31" spans="2:17">
      <c r="B31" s="52"/>
      <c r="C31" s="134"/>
      <c r="D31" s="124"/>
      <c r="E31" s="124"/>
      <c r="F31" s="134"/>
      <c r="G31" s="134"/>
      <c r="H31" s="129">
        <f t="shared" si="3"/>
        <v>0</v>
      </c>
      <c r="J31" s="313"/>
      <c r="K31" s="129">
        <f t="shared" si="0"/>
        <v>0</v>
      </c>
      <c r="M31" s="137">
        <f t="shared" si="4"/>
        <v>0</v>
      </c>
      <c r="N31" s="134"/>
      <c r="O31" s="140">
        <f t="shared" si="1"/>
        <v>0</v>
      </c>
      <c r="P31" s="95">
        <f t="shared" si="2"/>
        <v>0</v>
      </c>
      <c r="Q31" s="111"/>
    </row>
    <row r="32" spans="2:17">
      <c r="B32" s="52"/>
      <c r="C32" s="134"/>
      <c r="D32" s="124"/>
      <c r="E32" s="124"/>
      <c r="F32" s="134"/>
      <c r="G32" s="134"/>
      <c r="H32" s="129">
        <f t="shared" si="3"/>
        <v>0</v>
      </c>
      <c r="J32" s="313"/>
      <c r="K32" s="129">
        <f t="shared" si="0"/>
        <v>0</v>
      </c>
      <c r="M32" s="137">
        <f t="shared" si="4"/>
        <v>0</v>
      </c>
      <c r="N32" s="134"/>
      <c r="O32" s="140">
        <f t="shared" si="1"/>
        <v>0</v>
      </c>
      <c r="P32" s="95">
        <f t="shared" si="2"/>
        <v>0</v>
      </c>
      <c r="Q32" s="111"/>
    </row>
    <row r="33" spans="2:17">
      <c r="B33" s="52"/>
      <c r="C33" s="134"/>
      <c r="D33" s="124"/>
      <c r="E33" s="124"/>
      <c r="F33" s="134"/>
      <c r="G33" s="134"/>
      <c r="H33" s="129">
        <f t="shared" si="3"/>
        <v>0</v>
      </c>
      <c r="J33" s="313"/>
      <c r="K33" s="129">
        <f t="shared" si="0"/>
        <v>0</v>
      </c>
      <c r="M33" s="137">
        <f t="shared" si="4"/>
        <v>0</v>
      </c>
      <c r="N33" s="134"/>
      <c r="O33" s="140">
        <f t="shared" si="1"/>
        <v>0</v>
      </c>
      <c r="P33" s="95">
        <f t="shared" si="2"/>
        <v>0</v>
      </c>
      <c r="Q33" s="111"/>
    </row>
    <row r="34" spans="2:17">
      <c r="B34" s="52"/>
      <c r="C34" s="134"/>
      <c r="D34" s="124"/>
      <c r="E34" s="124"/>
      <c r="F34" s="134"/>
      <c r="G34" s="134"/>
      <c r="H34" s="129">
        <f t="shared" si="3"/>
        <v>0</v>
      </c>
      <c r="J34" s="313"/>
      <c r="K34" s="129">
        <f t="shared" si="0"/>
        <v>0</v>
      </c>
      <c r="M34" s="137">
        <f t="shared" si="4"/>
        <v>0</v>
      </c>
      <c r="N34" s="134"/>
      <c r="O34" s="140">
        <f t="shared" si="1"/>
        <v>0</v>
      </c>
      <c r="P34" s="95">
        <f t="shared" si="2"/>
        <v>0</v>
      </c>
      <c r="Q34" s="111"/>
    </row>
    <row r="35" spans="2:17">
      <c r="B35" s="52"/>
      <c r="C35" s="134"/>
      <c r="D35" s="124"/>
      <c r="E35" s="124"/>
      <c r="F35" s="134"/>
      <c r="G35" s="134"/>
      <c r="H35" s="129">
        <f t="shared" si="3"/>
        <v>0</v>
      </c>
      <c r="J35" s="313"/>
      <c r="K35" s="129">
        <f t="shared" si="0"/>
        <v>0</v>
      </c>
      <c r="M35" s="137">
        <f t="shared" si="4"/>
        <v>0</v>
      </c>
      <c r="N35" s="134"/>
      <c r="O35" s="140">
        <f t="shared" si="1"/>
        <v>0</v>
      </c>
      <c r="P35" s="95">
        <f t="shared" si="2"/>
        <v>0</v>
      </c>
      <c r="Q35" s="111"/>
    </row>
    <row r="36" spans="2:17">
      <c r="B36" s="52"/>
      <c r="C36" s="134"/>
      <c r="D36" s="124"/>
      <c r="E36" s="124"/>
      <c r="F36" s="134"/>
      <c r="G36" s="134"/>
      <c r="H36" s="129">
        <f t="shared" si="3"/>
        <v>0</v>
      </c>
      <c r="J36" s="313"/>
      <c r="K36" s="129">
        <f t="shared" si="0"/>
        <v>0</v>
      </c>
      <c r="M36" s="137">
        <f t="shared" si="4"/>
        <v>0</v>
      </c>
      <c r="N36" s="134"/>
      <c r="O36" s="140">
        <f t="shared" si="1"/>
        <v>0</v>
      </c>
      <c r="P36" s="95">
        <f t="shared" si="2"/>
        <v>0</v>
      </c>
      <c r="Q36" s="111"/>
    </row>
    <row r="37" spans="2:17">
      <c r="B37" s="143"/>
      <c r="C37" s="147"/>
      <c r="D37" s="144"/>
      <c r="E37" s="144"/>
      <c r="F37" s="147"/>
      <c r="G37" s="147"/>
      <c r="H37" s="145">
        <f t="shared" si="3"/>
        <v>0</v>
      </c>
      <c r="J37" s="314"/>
      <c r="K37" s="145">
        <f t="shared" si="0"/>
        <v>0</v>
      </c>
      <c r="M37" s="146">
        <f t="shared" si="4"/>
        <v>0</v>
      </c>
      <c r="N37" s="147"/>
      <c r="O37" s="148">
        <f t="shared" si="1"/>
        <v>0</v>
      </c>
      <c r="P37" s="149">
        <f t="shared" si="2"/>
        <v>0</v>
      </c>
      <c r="Q37" s="111"/>
    </row>
    <row r="38" spans="2:17">
      <c r="B38" s="52"/>
      <c r="C38" s="134"/>
      <c r="D38" s="124"/>
      <c r="E38" s="124"/>
      <c r="F38" s="134"/>
      <c r="G38" s="134"/>
      <c r="H38" s="129">
        <f>+C38+D38-E38-F38</f>
        <v>0</v>
      </c>
      <c r="J38" s="313"/>
      <c r="K38" s="129">
        <f>+H38-J38</f>
        <v>0</v>
      </c>
      <c r="M38" s="137">
        <f>+IF(ISERROR(K38/(F38+J38)),0,K38/(F38+J38))</f>
        <v>0</v>
      </c>
      <c r="N38" s="134"/>
      <c r="O38" s="140">
        <f t="shared" si="1"/>
        <v>0</v>
      </c>
      <c r="P38" s="95">
        <f>(M38^2*O38)*100</f>
        <v>0</v>
      </c>
      <c r="Q38" s="111"/>
    </row>
    <row r="39" spans="2:17">
      <c r="B39" s="52"/>
      <c r="C39" s="134"/>
      <c r="D39" s="124"/>
      <c r="E39" s="124"/>
      <c r="F39" s="134"/>
      <c r="G39" s="134"/>
      <c r="H39" s="129">
        <f t="shared" ref="H39:H62" si="5">+C39+D39-E39-F39</f>
        <v>0</v>
      </c>
      <c r="J39" s="313"/>
      <c r="K39" s="129">
        <f t="shared" ref="K39:K62" si="6">+H39-J39</f>
        <v>0</v>
      </c>
      <c r="M39" s="137">
        <f>+IF(ISERROR(K39/(F39+J39)),0,K39/(F39+J39))</f>
        <v>0</v>
      </c>
      <c r="N39" s="134"/>
      <c r="O39" s="140">
        <f t="shared" si="1"/>
        <v>0</v>
      </c>
      <c r="P39" s="95">
        <f t="shared" ref="P39:P62" si="7">(M39^2*O39)*100</f>
        <v>0</v>
      </c>
      <c r="Q39" s="111"/>
    </row>
    <row r="40" spans="2:17">
      <c r="B40" s="52"/>
      <c r="C40" s="134"/>
      <c r="D40" s="124"/>
      <c r="E40" s="124"/>
      <c r="F40" s="134"/>
      <c r="G40" s="134"/>
      <c r="H40" s="129">
        <f t="shared" si="5"/>
        <v>0</v>
      </c>
      <c r="J40" s="313"/>
      <c r="K40" s="129">
        <f t="shared" si="6"/>
        <v>0</v>
      </c>
      <c r="M40" s="137">
        <f t="shared" ref="M40:M62" si="8">+IF(ISERROR(K40/(F40+J40)),0,K40/(F40+J40))</f>
        <v>0</v>
      </c>
      <c r="N40" s="134"/>
      <c r="O40" s="140">
        <f t="shared" si="1"/>
        <v>0</v>
      </c>
      <c r="P40" s="95">
        <f t="shared" si="7"/>
        <v>0</v>
      </c>
      <c r="Q40" s="111"/>
    </row>
    <row r="41" spans="2:17">
      <c r="B41" s="52"/>
      <c r="C41" s="134"/>
      <c r="D41" s="124"/>
      <c r="E41" s="124"/>
      <c r="F41" s="134"/>
      <c r="G41" s="134"/>
      <c r="H41" s="129">
        <f t="shared" si="5"/>
        <v>0</v>
      </c>
      <c r="J41" s="313"/>
      <c r="K41" s="129">
        <f t="shared" si="6"/>
        <v>0</v>
      </c>
      <c r="M41" s="137">
        <f t="shared" si="8"/>
        <v>0</v>
      </c>
      <c r="N41" s="134"/>
      <c r="O41" s="140">
        <f t="shared" si="1"/>
        <v>0</v>
      </c>
      <c r="P41" s="95">
        <f t="shared" si="7"/>
        <v>0</v>
      </c>
      <c r="Q41" s="111"/>
    </row>
    <row r="42" spans="2:17">
      <c r="B42" s="52"/>
      <c r="C42" s="134"/>
      <c r="D42" s="124"/>
      <c r="E42" s="124"/>
      <c r="F42" s="134"/>
      <c r="G42" s="134"/>
      <c r="H42" s="129">
        <f t="shared" si="5"/>
        <v>0</v>
      </c>
      <c r="J42" s="313"/>
      <c r="K42" s="129">
        <f t="shared" si="6"/>
        <v>0</v>
      </c>
      <c r="M42" s="137">
        <f t="shared" si="8"/>
        <v>0</v>
      </c>
      <c r="N42" s="134"/>
      <c r="O42" s="140">
        <f t="shared" si="1"/>
        <v>0</v>
      </c>
      <c r="P42" s="95">
        <f t="shared" si="7"/>
        <v>0</v>
      </c>
      <c r="Q42" s="111"/>
    </row>
    <row r="43" spans="2:17">
      <c r="B43" s="52"/>
      <c r="C43" s="134"/>
      <c r="D43" s="124"/>
      <c r="E43" s="124"/>
      <c r="F43" s="134"/>
      <c r="G43" s="134"/>
      <c r="H43" s="129">
        <f t="shared" si="5"/>
        <v>0</v>
      </c>
      <c r="J43" s="313"/>
      <c r="K43" s="129">
        <f t="shared" si="6"/>
        <v>0</v>
      </c>
      <c r="M43" s="137">
        <f t="shared" si="8"/>
        <v>0</v>
      </c>
      <c r="N43" s="134"/>
      <c r="O43" s="140">
        <f t="shared" si="1"/>
        <v>0</v>
      </c>
      <c r="P43" s="95">
        <f t="shared" si="7"/>
        <v>0</v>
      </c>
      <c r="Q43" s="111"/>
    </row>
    <row r="44" spans="2:17">
      <c r="B44" s="52"/>
      <c r="C44" s="134"/>
      <c r="D44" s="124"/>
      <c r="E44" s="124"/>
      <c r="F44" s="134"/>
      <c r="G44" s="134"/>
      <c r="H44" s="129">
        <f t="shared" si="5"/>
        <v>0</v>
      </c>
      <c r="J44" s="313"/>
      <c r="K44" s="129">
        <f t="shared" si="6"/>
        <v>0</v>
      </c>
      <c r="M44" s="137">
        <f t="shared" si="8"/>
        <v>0</v>
      </c>
      <c r="N44" s="134"/>
      <c r="O44" s="140">
        <f t="shared" si="1"/>
        <v>0</v>
      </c>
      <c r="P44" s="95">
        <f t="shared" si="7"/>
        <v>0</v>
      </c>
      <c r="Q44" s="111"/>
    </row>
    <row r="45" spans="2:17">
      <c r="B45" s="52"/>
      <c r="C45" s="134"/>
      <c r="D45" s="124"/>
      <c r="E45" s="124"/>
      <c r="F45" s="134"/>
      <c r="G45" s="134"/>
      <c r="H45" s="129">
        <f t="shared" si="5"/>
        <v>0</v>
      </c>
      <c r="J45" s="313"/>
      <c r="K45" s="129">
        <f t="shared" si="6"/>
        <v>0</v>
      </c>
      <c r="M45" s="137">
        <f t="shared" si="8"/>
        <v>0</v>
      </c>
      <c r="N45" s="134"/>
      <c r="O45" s="140">
        <f t="shared" si="1"/>
        <v>0</v>
      </c>
      <c r="P45" s="95">
        <f t="shared" si="7"/>
        <v>0</v>
      </c>
      <c r="Q45" s="111"/>
    </row>
    <row r="46" spans="2:17">
      <c r="B46" s="52"/>
      <c r="C46" s="134"/>
      <c r="D46" s="124"/>
      <c r="E46" s="124"/>
      <c r="F46" s="134"/>
      <c r="G46" s="134"/>
      <c r="H46" s="129">
        <f t="shared" si="5"/>
        <v>0</v>
      </c>
      <c r="J46" s="313"/>
      <c r="K46" s="129">
        <f t="shared" si="6"/>
        <v>0</v>
      </c>
      <c r="M46" s="137">
        <f t="shared" si="8"/>
        <v>0</v>
      </c>
      <c r="N46" s="134"/>
      <c r="O46" s="140">
        <f t="shared" si="1"/>
        <v>0</v>
      </c>
      <c r="P46" s="95">
        <f t="shared" si="7"/>
        <v>0</v>
      </c>
      <c r="Q46" s="111"/>
    </row>
    <row r="47" spans="2:17">
      <c r="B47" s="52"/>
      <c r="C47" s="134"/>
      <c r="D47" s="124"/>
      <c r="E47" s="124"/>
      <c r="F47" s="134"/>
      <c r="G47" s="134"/>
      <c r="H47" s="129">
        <f t="shared" si="5"/>
        <v>0</v>
      </c>
      <c r="J47" s="313"/>
      <c r="K47" s="129">
        <f t="shared" si="6"/>
        <v>0</v>
      </c>
      <c r="M47" s="137">
        <f t="shared" si="8"/>
        <v>0</v>
      </c>
      <c r="N47" s="134"/>
      <c r="O47" s="140">
        <f t="shared" si="1"/>
        <v>0</v>
      </c>
      <c r="P47" s="95">
        <f t="shared" si="7"/>
        <v>0</v>
      </c>
      <c r="Q47" s="111"/>
    </row>
    <row r="48" spans="2:17">
      <c r="B48" s="52"/>
      <c r="C48" s="134"/>
      <c r="D48" s="124"/>
      <c r="E48" s="124"/>
      <c r="F48" s="134"/>
      <c r="G48" s="134"/>
      <c r="H48" s="129">
        <f t="shared" si="5"/>
        <v>0</v>
      </c>
      <c r="J48" s="313"/>
      <c r="K48" s="129">
        <f t="shared" si="6"/>
        <v>0</v>
      </c>
      <c r="M48" s="137">
        <f t="shared" si="8"/>
        <v>0</v>
      </c>
      <c r="N48" s="134"/>
      <c r="O48" s="140">
        <f t="shared" si="1"/>
        <v>0</v>
      </c>
      <c r="P48" s="95">
        <f t="shared" si="7"/>
        <v>0</v>
      </c>
      <c r="Q48" s="111"/>
    </row>
    <row r="49" spans="2:17">
      <c r="B49" s="52"/>
      <c r="C49" s="134"/>
      <c r="D49" s="124"/>
      <c r="E49" s="124"/>
      <c r="F49" s="134"/>
      <c r="G49" s="134"/>
      <c r="H49" s="129">
        <f t="shared" si="5"/>
        <v>0</v>
      </c>
      <c r="J49" s="313"/>
      <c r="K49" s="129">
        <f t="shared" si="6"/>
        <v>0</v>
      </c>
      <c r="M49" s="137">
        <f t="shared" si="8"/>
        <v>0</v>
      </c>
      <c r="N49" s="134"/>
      <c r="O49" s="140">
        <f t="shared" si="1"/>
        <v>0</v>
      </c>
      <c r="P49" s="95">
        <f t="shared" si="7"/>
        <v>0</v>
      </c>
      <c r="Q49" s="111"/>
    </row>
    <row r="50" spans="2:17">
      <c r="B50" s="52"/>
      <c r="C50" s="134"/>
      <c r="D50" s="124"/>
      <c r="E50" s="124"/>
      <c r="F50" s="134"/>
      <c r="G50" s="134"/>
      <c r="H50" s="129">
        <f t="shared" si="5"/>
        <v>0</v>
      </c>
      <c r="J50" s="313"/>
      <c r="K50" s="129">
        <f t="shared" si="6"/>
        <v>0</v>
      </c>
      <c r="M50" s="137">
        <f t="shared" si="8"/>
        <v>0</v>
      </c>
      <c r="N50" s="134"/>
      <c r="O50" s="140">
        <f t="shared" si="1"/>
        <v>0</v>
      </c>
      <c r="P50" s="95">
        <f t="shared" si="7"/>
        <v>0</v>
      </c>
      <c r="Q50" s="111"/>
    </row>
    <row r="51" spans="2:17">
      <c r="B51" s="52"/>
      <c r="C51" s="134"/>
      <c r="D51" s="124"/>
      <c r="E51" s="124"/>
      <c r="F51" s="134"/>
      <c r="G51" s="134"/>
      <c r="H51" s="129">
        <f t="shared" si="5"/>
        <v>0</v>
      </c>
      <c r="J51" s="313"/>
      <c r="K51" s="129">
        <f t="shared" si="6"/>
        <v>0</v>
      </c>
      <c r="M51" s="137">
        <f t="shared" si="8"/>
        <v>0</v>
      </c>
      <c r="N51" s="134"/>
      <c r="O51" s="140">
        <f t="shared" si="1"/>
        <v>0</v>
      </c>
      <c r="P51" s="95">
        <f t="shared" si="7"/>
        <v>0</v>
      </c>
      <c r="Q51" s="111"/>
    </row>
    <row r="52" spans="2:17">
      <c r="B52" s="52"/>
      <c r="C52" s="134"/>
      <c r="D52" s="124"/>
      <c r="E52" s="124"/>
      <c r="F52" s="134"/>
      <c r="G52" s="134"/>
      <c r="H52" s="129">
        <f t="shared" si="5"/>
        <v>0</v>
      </c>
      <c r="J52" s="313"/>
      <c r="K52" s="129">
        <f t="shared" si="6"/>
        <v>0</v>
      </c>
      <c r="M52" s="137">
        <f t="shared" si="8"/>
        <v>0</v>
      </c>
      <c r="N52" s="134"/>
      <c r="O52" s="140">
        <f t="shared" si="1"/>
        <v>0</v>
      </c>
      <c r="P52" s="95">
        <f t="shared" si="7"/>
        <v>0</v>
      </c>
      <c r="Q52" s="111"/>
    </row>
    <row r="53" spans="2:17">
      <c r="B53" s="52"/>
      <c r="C53" s="134"/>
      <c r="D53" s="124"/>
      <c r="E53" s="124"/>
      <c r="F53" s="134"/>
      <c r="G53" s="134"/>
      <c r="H53" s="129">
        <f t="shared" si="5"/>
        <v>0</v>
      </c>
      <c r="J53" s="313"/>
      <c r="K53" s="129">
        <f t="shared" si="6"/>
        <v>0</v>
      </c>
      <c r="M53" s="137">
        <f t="shared" si="8"/>
        <v>0</v>
      </c>
      <c r="N53" s="134"/>
      <c r="O53" s="140">
        <f t="shared" si="1"/>
        <v>0</v>
      </c>
      <c r="P53" s="95">
        <f t="shared" si="7"/>
        <v>0</v>
      </c>
      <c r="Q53" s="111"/>
    </row>
    <row r="54" spans="2:17">
      <c r="B54" s="52"/>
      <c r="C54" s="134"/>
      <c r="D54" s="124"/>
      <c r="E54" s="124"/>
      <c r="F54" s="134"/>
      <c r="G54" s="134"/>
      <c r="H54" s="129">
        <f t="shared" si="5"/>
        <v>0</v>
      </c>
      <c r="J54" s="313"/>
      <c r="K54" s="129">
        <f t="shared" si="6"/>
        <v>0</v>
      </c>
      <c r="M54" s="137">
        <f t="shared" si="8"/>
        <v>0</v>
      </c>
      <c r="N54" s="134"/>
      <c r="O54" s="140">
        <f t="shared" si="1"/>
        <v>0</v>
      </c>
      <c r="P54" s="95">
        <f t="shared" si="7"/>
        <v>0</v>
      </c>
      <c r="Q54" s="111"/>
    </row>
    <row r="55" spans="2:17">
      <c r="B55" s="52"/>
      <c r="C55" s="134"/>
      <c r="D55" s="124"/>
      <c r="E55" s="124"/>
      <c r="F55" s="134"/>
      <c r="G55" s="134"/>
      <c r="H55" s="129">
        <f t="shared" si="5"/>
        <v>0</v>
      </c>
      <c r="J55" s="313"/>
      <c r="K55" s="129">
        <f t="shared" si="6"/>
        <v>0</v>
      </c>
      <c r="M55" s="137">
        <f t="shared" si="8"/>
        <v>0</v>
      </c>
      <c r="N55" s="134"/>
      <c r="O55" s="140">
        <f t="shared" si="1"/>
        <v>0</v>
      </c>
      <c r="P55" s="95">
        <f t="shared" si="7"/>
        <v>0</v>
      </c>
      <c r="Q55" s="111"/>
    </row>
    <row r="56" spans="2:17">
      <c r="B56" s="52"/>
      <c r="C56" s="134"/>
      <c r="D56" s="124"/>
      <c r="E56" s="124"/>
      <c r="F56" s="134"/>
      <c r="G56" s="134"/>
      <c r="H56" s="129">
        <f t="shared" si="5"/>
        <v>0</v>
      </c>
      <c r="J56" s="313"/>
      <c r="K56" s="129">
        <f t="shared" si="6"/>
        <v>0</v>
      </c>
      <c r="M56" s="137">
        <f t="shared" si="8"/>
        <v>0</v>
      </c>
      <c r="N56" s="134"/>
      <c r="O56" s="140">
        <f t="shared" si="1"/>
        <v>0</v>
      </c>
      <c r="P56" s="95">
        <f t="shared" si="7"/>
        <v>0</v>
      </c>
      <c r="Q56" s="111"/>
    </row>
    <row r="57" spans="2:17">
      <c r="B57" s="52"/>
      <c r="C57" s="134"/>
      <c r="D57" s="124"/>
      <c r="E57" s="124"/>
      <c r="F57" s="134"/>
      <c r="G57" s="134"/>
      <c r="H57" s="129">
        <f t="shared" si="5"/>
        <v>0</v>
      </c>
      <c r="J57" s="313"/>
      <c r="K57" s="129">
        <f t="shared" si="6"/>
        <v>0</v>
      </c>
      <c r="M57" s="137">
        <f t="shared" si="8"/>
        <v>0</v>
      </c>
      <c r="N57" s="134"/>
      <c r="O57" s="140">
        <f t="shared" si="1"/>
        <v>0</v>
      </c>
      <c r="P57" s="95">
        <f t="shared" si="7"/>
        <v>0</v>
      </c>
      <c r="Q57" s="111"/>
    </row>
    <row r="58" spans="2:17">
      <c r="B58" s="52"/>
      <c r="C58" s="134"/>
      <c r="D58" s="124"/>
      <c r="E58" s="124"/>
      <c r="F58" s="134"/>
      <c r="G58" s="134"/>
      <c r="H58" s="129">
        <f t="shared" si="5"/>
        <v>0</v>
      </c>
      <c r="J58" s="313"/>
      <c r="K58" s="129">
        <f t="shared" si="6"/>
        <v>0</v>
      </c>
      <c r="M58" s="137">
        <f t="shared" si="8"/>
        <v>0</v>
      </c>
      <c r="N58" s="134"/>
      <c r="O58" s="140">
        <f t="shared" si="1"/>
        <v>0</v>
      </c>
      <c r="P58" s="95">
        <f t="shared" si="7"/>
        <v>0</v>
      </c>
      <c r="Q58" s="111"/>
    </row>
    <row r="59" spans="2:17">
      <c r="B59" s="52"/>
      <c r="C59" s="134"/>
      <c r="D59" s="124"/>
      <c r="E59" s="124"/>
      <c r="F59" s="134"/>
      <c r="G59" s="134"/>
      <c r="H59" s="129">
        <f t="shared" si="5"/>
        <v>0</v>
      </c>
      <c r="J59" s="313"/>
      <c r="K59" s="129">
        <f t="shared" si="6"/>
        <v>0</v>
      </c>
      <c r="M59" s="137">
        <f t="shared" si="8"/>
        <v>0</v>
      </c>
      <c r="N59" s="134"/>
      <c r="O59" s="140">
        <f t="shared" si="1"/>
        <v>0</v>
      </c>
      <c r="P59" s="95">
        <f t="shared" si="7"/>
        <v>0</v>
      </c>
      <c r="Q59" s="111"/>
    </row>
    <row r="60" spans="2:17">
      <c r="B60" s="52"/>
      <c r="C60" s="134"/>
      <c r="D60" s="124"/>
      <c r="E60" s="124"/>
      <c r="F60" s="134"/>
      <c r="G60" s="134"/>
      <c r="H60" s="129">
        <f t="shared" si="5"/>
        <v>0</v>
      </c>
      <c r="J60" s="313"/>
      <c r="K60" s="129">
        <f t="shared" si="6"/>
        <v>0</v>
      </c>
      <c r="M60" s="137">
        <f t="shared" si="8"/>
        <v>0</v>
      </c>
      <c r="N60" s="134"/>
      <c r="O60" s="140">
        <f t="shared" si="1"/>
        <v>0</v>
      </c>
      <c r="P60" s="95">
        <f t="shared" si="7"/>
        <v>0</v>
      </c>
      <c r="Q60" s="111"/>
    </row>
    <row r="61" spans="2:17">
      <c r="B61" s="52"/>
      <c r="C61" s="134"/>
      <c r="D61" s="124"/>
      <c r="E61" s="124"/>
      <c r="F61" s="134"/>
      <c r="G61" s="134"/>
      <c r="H61" s="129">
        <f t="shared" si="5"/>
        <v>0</v>
      </c>
      <c r="J61" s="313"/>
      <c r="K61" s="129">
        <f t="shared" si="6"/>
        <v>0</v>
      </c>
      <c r="M61" s="137">
        <f t="shared" si="8"/>
        <v>0</v>
      </c>
      <c r="N61" s="134"/>
      <c r="O61" s="140">
        <f t="shared" si="1"/>
        <v>0</v>
      </c>
      <c r="P61" s="95">
        <f t="shared" si="7"/>
        <v>0</v>
      </c>
      <c r="Q61" s="111"/>
    </row>
    <row r="62" spans="2:17">
      <c r="B62" s="52"/>
      <c r="C62" s="134"/>
      <c r="D62" s="124"/>
      <c r="E62" s="124"/>
      <c r="F62" s="134"/>
      <c r="G62" s="134"/>
      <c r="H62" s="129">
        <f t="shared" si="5"/>
        <v>0</v>
      </c>
      <c r="J62" s="313"/>
      <c r="K62" s="129">
        <f t="shared" si="6"/>
        <v>0</v>
      </c>
      <c r="M62" s="137">
        <f t="shared" si="8"/>
        <v>0</v>
      </c>
      <c r="N62" s="134"/>
      <c r="O62" s="140">
        <f t="shared" si="1"/>
        <v>0</v>
      </c>
      <c r="P62" s="95">
        <f t="shared" si="7"/>
        <v>0</v>
      </c>
      <c r="Q62" s="111"/>
    </row>
    <row r="63" spans="2:17">
      <c r="B63" s="52"/>
      <c r="C63" s="134"/>
      <c r="D63" s="124"/>
      <c r="E63" s="124"/>
      <c r="F63" s="134"/>
      <c r="G63" s="134"/>
      <c r="H63" s="129">
        <f>+C63+D63-E63-F63</f>
        <v>0</v>
      </c>
      <c r="J63" s="313"/>
      <c r="K63" s="129">
        <f>+H63-J63</f>
        <v>0</v>
      </c>
      <c r="M63" s="137">
        <f>+IF(ISERROR(K63/(F63+J63)),0,K63/(F63+J63))</f>
        <v>0</v>
      </c>
      <c r="N63" s="134"/>
      <c r="O63" s="140">
        <f t="shared" si="1"/>
        <v>0</v>
      </c>
      <c r="P63" s="95">
        <f>(M63^2*O63)*100</f>
        <v>0</v>
      </c>
      <c r="Q63" s="111"/>
    </row>
    <row r="64" spans="2:17">
      <c r="B64" s="52"/>
      <c r="C64" s="134"/>
      <c r="D64" s="124"/>
      <c r="E64" s="124"/>
      <c r="F64" s="134"/>
      <c r="G64" s="134"/>
      <c r="H64" s="129">
        <f t="shared" ref="H64:H87" si="9">+C64+D64-E64-F64</f>
        <v>0</v>
      </c>
      <c r="J64" s="313"/>
      <c r="K64" s="129">
        <f t="shared" ref="K64:K87" si="10">+H64-J64</f>
        <v>0</v>
      </c>
      <c r="M64" s="137">
        <f>+IF(ISERROR(K64/(F64+J64)),0,K64/(F64+J64))</f>
        <v>0</v>
      </c>
      <c r="N64" s="134"/>
      <c r="O64" s="140">
        <f t="shared" si="1"/>
        <v>0</v>
      </c>
      <c r="P64" s="95">
        <f t="shared" ref="P64:P87" si="11">(M64^2*O64)*100</f>
        <v>0</v>
      </c>
      <c r="Q64" s="111"/>
    </row>
    <row r="65" spans="2:17">
      <c r="B65" s="52"/>
      <c r="C65" s="134"/>
      <c r="D65" s="124"/>
      <c r="E65" s="124"/>
      <c r="F65" s="134"/>
      <c r="G65" s="134"/>
      <c r="H65" s="129">
        <f t="shared" si="9"/>
        <v>0</v>
      </c>
      <c r="J65" s="313"/>
      <c r="K65" s="129">
        <f t="shared" si="10"/>
        <v>0</v>
      </c>
      <c r="M65" s="137">
        <f t="shared" ref="M65:M87" si="12">+IF(ISERROR(K65/(F65+J65)),0,K65/(F65+J65))</f>
        <v>0</v>
      </c>
      <c r="N65" s="134"/>
      <c r="O65" s="140">
        <f t="shared" si="1"/>
        <v>0</v>
      </c>
      <c r="P65" s="95">
        <f t="shared" si="11"/>
        <v>0</v>
      </c>
      <c r="Q65" s="111"/>
    </row>
    <row r="66" spans="2:17">
      <c r="B66" s="52"/>
      <c r="C66" s="134"/>
      <c r="D66" s="124"/>
      <c r="E66" s="124"/>
      <c r="F66" s="134"/>
      <c r="G66" s="134"/>
      <c r="H66" s="129">
        <f t="shared" si="9"/>
        <v>0</v>
      </c>
      <c r="J66" s="313"/>
      <c r="K66" s="129">
        <f t="shared" si="10"/>
        <v>0</v>
      </c>
      <c r="M66" s="137">
        <f t="shared" si="12"/>
        <v>0</v>
      </c>
      <c r="N66" s="134"/>
      <c r="O66" s="140">
        <f t="shared" si="1"/>
        <v>0</v>
      </c>
      <c r="P66" s="95">
        <f t="shared" si="11"/>
        <v>0</v>
      </c>
      <c r="Q66" s="111"/>
    </row>
    <row r="67" spans="2:17">
      <c r="B67" s="52"/>
      <c r="C67" s="134"/>
      <c r="D67" s="124"/>
      <c r="E67" s="124"/>
      <c r="F67" s="134"/>
      <c r="G67" s="134"/>
      <c r="H67" s="129">
        <f t="shared" si="9"/>
        <v>0</v>
      </c>
      <c r="J67" s="313"/>
      <c r="K67" s="129">
        <f t="shared" si="10"/>
        <v>0</v>
      </c>
      <c r="M67" s="137">
        <f t="shared" si="12"/>
        <v>0</v>
      </c>
      <c r="N67" s="134"/>
      <c r="O67" s="140">
        <f t="shared" si="1"/>
        <v>0</v>
      </c>
      <c r="P67" s="95">
        <f t="shared" si="11"/>
        <v>0</v>
      </c>
      <c r="Q67" s="111"/>
    </row>
    <row r="68" spans="2:17">
      <c r="B68" s="52"/>
      <c r="C68" s="134"/>
      <c r="D68" s="124"/>
      <c r="E68" s="124"/>
      <c r="F68" s="134"/>
      <c r="G68" s="134"/>
      <c r="H68" s="129">
        <f t="shared" si="9"/>
        <v>0</v>
      </c>
      <c r="J68" s="313"/>
      <c r="K68" s="129">
        <f t="shared" si="10"/>
        <v>0</v>
      </c>
      <c r="M68" s="137">
        <f t="shared" si="12"/>
        <v>0</v>
      </c>
      <c r="N68" s="134"/>
      <c r="O68" s="140">
        <f t="shared" si="1"/>
        <v>0</v>
      </c>
      <c r="P68" s="95">
        <f t="shared" si="11"/>
        <v>0</v>
      </c>
      <c r="Q68" s="111"/>
    </row>
    <row r="69" spans="2:17">
      <c r="B69" s="52"/>
      <c r="C69" s="134"/>
      <c r="D69" s="124"/>
      <c r="E69" s="124"/>
      <c r="F69" s="134"/>
      <c r="G69" s="134"/>
      <c r="H69" s="129">
        <f t="shared" si="9"/>
        <v>0</v>
      </c>
      <c r="J69" s="313"/>
      <c r="K69" s="129">
        <f t="shared" si="10"/>
        <v>0</v>
      </c>
      <c r="M69" s="137">
        <f t="shared" si="12"/>
        <v>0</v>
      </c>
      <c r="N69" s="134"/>
      <c r="O69" s="140">
        <f t="shared" si="1"/>
        <v>0</v>
      </c>
      <c r="P69" s="95">
        <f t="shared" si="11"/>
        <v>0</v>
      </c>
      <c r="Q69" s="111"/>
    </row>
    <row r="70" spans="2:17">
      <c r="B70" s="52"/>
      <c r="C70" s="134"/>
      <c r="D70" s="124"/>
      <c r="E70" s="124"/>
      <c r="F70" s="134"/>
      <c r="G70" s="134"/>
      <c r="H70" s="129">
        <f t="shared" si="9"/>
        <v>0</v>
      </c>
      <c r="J70" s="313"/>
      <c r="K70" s="129">
        <f t="shared" si="10"/>
        <v>0</v>
      </c>
      <c r="M70" s="137">
        <f t="shared" si="12"/>
        <v>0</v>
      </c>
      <c r="N70" s="134"/>
      <c r="O70" s="140">
        <f t="shared" si="1"/>
        <v>0</v>
      </c>
      <c r="P70" s="95">
        <f t="shared" si="11"/>
        <v>0</v>
      </c>
      <c r="Q70" s="111"/>
    </row>
    <row r="71" spans="2:17">
      <c r="B71" s="52"/>
      <c r="C71" s="134"/>
      <c r="D71" s="124"/>
      <c r="E71" s="124"/>
      <c r="F71" s="134"/>
      <c r="G71" s="134"/>
      <c r="H71" s="129">
        <f t="shared" si="9"/>
        <v>0</v>
      </c>
      <c r="J71" s="313"/>
      <c r="K71" s="129">
        <f t="shared" si="10"/>
        <v>0</v>
      </c>
      <c r="M71" s="137">
        <f t="shared" si="12"/>
        <v>0</v>
      </c>
      <c r="N71" s="134"/>
      <c r="O71" s="140">
        <f t="shared" si="1"/>
        <v>0</v>
      </c>
      <c r="P71" s="95">
        <f t="shared" si="11"/>
        <v>0</v>
      </c>
      <c r="Q71" s="111"/>
    </row>
    <row r="72" spans="2:17">
      <c r="B72" s="52"/>
      <c r="C72" s="134"/>
      <c r="D72" s="124"/>
      <c r="E72" s="124"/>
      <c r="F72" s="134"/>
      <c r="G72" s="134"/>
      <c r="H72" s="129">
        <f t="shared" si="9"/>
        <v>0</v>
      </c>
      <c r="J72" s="313"/>
      <c r="K72" s="129">
        <f t="shared" si="10"/>
        <v>0</v>
      </c>
      <c r="M72" s="137">
        <f t="shared" si="12"/>
        <v>0</v>
      </c>
      <c r="N72" s="134"/>
      <c r="O72" s="140">
        <f t="shared" si="1"/>
        <v>0</v>
      </c>
      <c r="P72" s="95">
        <f t="shared" si="11"/>
        <v>0</v>
      </c>
      <c r="Q72" s="111"/>
    </row>
    <row r="73" spans="2:17">
      <c r="B73" s="52"/>
      <c r="C73" s="134"/>
      <c r="D73" s="124"/>
      <c r="E73" s="124"/>
      <c r="F73" s="134"/>
      <c r="G73" s="134"/>
      <c r="H73" s="129">
        <f t="shared" si="9"/>
        <v>0</v>
      </c>
      <c r="J73" s="313"/>
      <c r="K73" s="129">
        <f t="shared" si="10"/>
        <v>0</v>
      </c>
      <c r="M73" s="137">
        <f t="shared" si="12"/>
        <v>0</v>
      </c>
      <c r="N73" s="134"/>
      <c r="O73" s="140">
        <f t="shared" si="1"/>
        <v>0</v>
      </c>
      <c r="P73" s="95">
        <f t="shared" si="11"/>
        <v>0</v>
      </c>
      <c r="Q73" s="111"/>
    </row>
    <row r="74" spans="2:17">
      <c r="B74" s="52"/>
      <c r="C74" s="134"/>
      <c r="D74" s="124"/>
      <c r="E74" s="124"/>
      <c r="F74" s="134"/>
      <c r="G74" s="134"/>
      <c r="H74" s="129">
        <f t="shared" si="9"/>
        <v>0</v>
      </c>
      <c r="J74" s="313"/>
      <c r="K74" s="129">
        <f t="shared" si="10"/>
        <v>0</v>
      </c>
      <c r="M74" s="137">
        <f t="shared" si="12"/>
        <v>0</v>
      </c>
      <c r="N74" s="134"/>
      <c r="O74" s="140">
        <f t="shared" si="1"/>
        <v>0</v>
      </c>
      <c r="P74" s="95">
        <f t="shared" si="11"/>
        <v>0</v>
      </c>
      <c r="Q74" s="111"/>
    </row>
    <row r="75" spans="2:17">
      <c r="B75" s="52"/>
      <c r="C75" s="134"/>
      <c r="D75" s="124"/>
      <c r="E75" s="124"/>
      <c r="F75" s="134"/>
      <c r="G75" s="134"/>
      <c r="H75" s="129">
        <f t="shared" si="9"/>
        <v>0</v>
      </c>
      <c r="J75" s="313"/>
      <c r="K75" s="129">
        <f t="shared" si="10"/>
        <v>0</v>
      </c>
      <c r="M75" s="137">
        <f t="shared" si="12"/>
        <v>0</v>
      </c>
      <c r="N75" s="134"/>
      <c r="O75" s="140">
        <f t="shared" si="1"/>
        <v>0</v>
      </c>
      <c r="P75" s="95">
        <f t="shared" si="11"/>
        <v>0</v>
      </c>
      <c r="Q75" s="111"/>
    </row>
    <row r="76" spans="2:17">
      <c r="B76" s="52"/>
      <c r="C76" s="134"/>
      <c r="D76" s="124"/>
      <c r="E76" s="124"/>
      <c r="F76" s="134"/>
      <c r="G76" s="134"/>
      <c r="H76" s="129">
        <f t="shared" si="9"/>
        <v>0</v>
      </c>
      <c r="J76" s="313"/>
      <c r="K76" s="129">
        <f t="shared" si="10"/>
        <v>0</v>
      </c>
      <c r="M76" s="137">
        <f t="shared" si="12"/>
        <v>0</v>
      </c>
      <c r="N76" s="134"/>
      <c r="O76" s="140">
        <f t="shared" si="1"/>
        <v>0</v>
      </c>
      <c r="P76" s="95">
        <f t="shared" si="11"/>
        <v>0</v>
      </c>
      <c r="Q76" s="111"/>
    </row>
    <row r="77" spans="2:17">
      <c r="B77" s="52"/>
      <c r="C77" s="134"/>
      <c r="D77" s="124"/>
      <c r="E77" s="124"/>
      <c r="F77" s="134"/>
      <c r="G77" s="134"/>
      <c r="H77" s="129">
        <f t="shared" si="9"/>
        <v>0</v>
      </c>
      <c r="J77" s="313"/>
      <c r="K77" s="129">
        <f t="shared" si="10"/>
        <v>0</v>
      </c>
      <c r="M77" s="137">
        <f t="shared" si="12"/>
        <v>0</v>
      </c>
      <c r="N77" s="134"/>
      <c r="O77" s="140">
        <f t="shared" si="1"/>
        <v>0</v>
      </c>
      <c r="P77" s="95">
        <f t="shared" si="11"/>
        <v>0</v>
      </c>
      <c r="Q77" s="111"/>
    </row>
    <row r="78" spans="2:17">
      <c r="B78" s="52"/>
      <c r="C78" s="134"/>
      <c r="D78" s="124"/>
      <c r="E78" s="124"/>
      <c r="F78" s="134"/>
      <c r="G78" s="134"/>
      <c r="H78" s="129">
        <f t="shared" si="9"/>
        <v>0</v>
      </c>
      <c r="J78" s="313"/>
      <c r="K78" s="129">
        <f t="shared" si="10"/>
        <v>0</v>
      </c>
      <c r="M78" s="137">
        <f t="shared" si="12"/>
        <v>0</v>
      </c>
      <c r="N78" s="134"/>
      <c r="O78" s="140">
        <f t="shared" ref="O78:O141" si="13">IF(K78&lt;0,N78/$N$263,0)</f>
        <v>0</v>
      </c>
      <c r="P78" s="95">
        <f t="shared" si="11"/>
        <v>0</v>
      </c>
      <c r="Q78" s="111"/>
    </row>
    <row r="79" spans="2:17">
      <c r="B79" s="52"/>
      <c r="C79" s="134"/>
      <c r="D79" s="124"/>
      <c r="E79" s="124"/>
      <c r="F79" s="134"/>
      <c r="G79" s="134"/>
      <c r="H79" s="129">
        <f t="shared" si="9"/>
        <v>0</v>
      </c>
      <c r="J79" s="313"/>
      <c r="K79" s="129">
        <f t="shared" si="10"/>
        <v>0</v>
      </c>
      <c r="M79" s="137">
        <f t="shared" si="12"/>
        <v>0</v>
      </c>
      <c r="N79" s="134"/>
      <c r="O79" s="140">
        <f t="shared" si="13"/>
        <v>0</v>
      </c>
      <c r="P79" s="95">
        <f t="shared" si="11"/>
        <v>0</v>
      </c>
      <c r="Q79" s="111"/>
    </row>
    <row r="80" spans="2:17">
      <c r="B80" s="52"/>
      <c r="C80" s="134"/>
      <c r="D80" s="124"/>
      <c r="E80" s="124"/>
      <c r="F80" s="134"/>
      <c r="G80" s="134"/>
      <c r="H80" s="129">
        <f t="shared" si="9"/>
        <v>0</v>
      </c>
      <c r="J80" s="313"/>
      <c r="K80" s="129">
        <f t="shared" si="10"/>
        <v>0</v>
      </c>
      <c r="M80" s="137">
        <f t="shared" si="12"/>
        <v>0</v>
      </c>
      <c r="N80" s="134"/>
      <c r="O80" s="140">
        <f t="shared" si="13"/>
        <v>0</v>
      </c>
      <c r="P80" s="95">
        <f t="shared" si="11"/>
        <v>0</v>
      </c>
      <c r="Q80" s="111"/>
    </row>
    <row r="81" spans="2:17">
      <c r="B81" s="52"/>
      <c r="C81" s="134"/>
      <c r="D81" s="124"/>
      <c r="E81" s="124"/>
      <c r="F81" s="134"/>
      <c r="G81" s="134"/>
      <c r="H81" s="129">
        <f t="shared" si="9"/>
        <v>0</v>
      </c>
      <c r="J81" s="313"/>
      <c r="K81" s="129">
        <f t="shared" si="10"/>
        <v>0</v>
      </c>
      <c r="M81" s="137">
        <f t="shared" si="12"/>
        <v>0</v>
      </c>
      <c r="N81" s="134"/>
      <c r="O81" s="140">
        <f t="shared" si="13"/>
        <v>0</v>
      </c>
      <c r="P81" s="95">
        <f t="shared" si="11"/>
        <v>0</v>
      </c>
      <c r="Q81" s="111"/>
    </row>
    <row r="82" spans="2:17">
      <c r="B82" s="52"/>
      <c r="C82" s="134"/>
      <c r="D82" s="124"/>
      <c r="E82" s="124"/>
      <c r="F82" s="134"/>
      <c r="G82" s="134"/>
      <c r="H82" s="129">
        <f t="shared" si="9"/>
        <v>0</v>
      </c>
      <c r="J82" s="313"/>
      <c r="K82" s="129">
        <f t="shared" si="10"/>
        <v>0</v>
      </c>
      <c r="M82" s="137">
        <f t="shared" si="12"/>
        <v>0</v>
      </c>
      <c r="N82" s="134"/>
      <c r="O82" s="140">
        <f t="shared" si="13"/>
        <v>0</v>
      </c>
      <c r="P82" s="95">
        <f t="shared" si="11"/>
        <v>0</v>
      </c>
      <c r="Q82" s="111"/>
    </row>
    <row r="83" spans="2:17">
      <c r="B83" s="52"/>
      <c r="C83" s="134"/>
      <c r="D83" s="124"/>
      <c r="E83" s="124"/>
      <c r="F83" s="134"/>
      <c r="G83" s="134"/>
      <c r="H83" s="129">
        <f t="shared" si="9"/>
        <v>0</v>
      </c>
      <c r="J83" s="313"/>
      <c r="K83" s="129">
        <f t="shared" si="10"/>
        <v>0</v>
      </c>
      <c r="M83" s="137">
        <f t="shared" si="12"/>
        <v>0</v>
      </c>
      <c r="N83" s="134"/>
      <c r="O83" s="140">
        <f t="shared" si="13"/>
        <v>0</v>
      </c>
      <c r="P83" s="95">
        <f t="shared" si="11"/>
        <v>0</v>
      </c>
      <c r="Q83" s="111"/>
    </row>
    <row r="84" spans="2:17">
      <c r="B84" s="52"/>
      <c r="C84" s="134"/>
      <c r="D84" s="124"/>
      <c r="E84" s="124"/>
      <c r="F84" s="134"/>
      <c r="G84" s="134"/>
      <c r="H84" s="129">
        <f t="shared" si="9"/>
        <v>0</v>
      </c>
      <c r="J84" s="313"/>
      <c r="K84" s="129">
        <f t="shared" si="10"/>
        <v>0</v>
      </c>
      <c r="M84" s="137">
        <f t="shared" si="12"/>
        <v>0</v>
      </c>
      <c r="N84" s="134"/>
      <c r="O84" s="140">
        <f t="shared" si="13"/>
        <v>0</v>
      </c>
      <c r="P84" s="95">
        <f t="shared" si="11"/>
        <v>0</v>
      </c>
      <c r="Q84" s="111"/>
    </row>
    <row r="85" spans="2:17">
      <c r="B85" s="52"/>
      <c r="C85" s="134"/>
      <c r="D85" s="124"/>
      <c r="E85" s="124"/>
      <c r="F85" s="134"/>
      <c r="G85" s="134"/>
      <c r="H85" s="129">
        <f t="shared" si="9"/>
        <v>0</v>
      </c>
      <c r="J85" s="313"/>
      <c r="K85" s="129">
        <f t="shared" si="10"/>
        <v>0</v>
      </c>
      <c r="M85" s="137">
        <f t="shared" si="12"/>
        <v>0</v>
      </c>
      <c r="N85" s="134"/>
      <c r="O85" s="140">
        <f t="shared" si="13"/>
        <v>0</v>
      </c>
      <c r="P85" s="95">
        <f t="shared" si="11"/>
        <v>0</v>
      </c>
      <c r="Q85" s="111"/>
    </row>
    <row r="86" spans="2:17">
      <c r="B86" s="52"/>
      <c r="C86" s="134"/>
      <c r="D86" s="124"/>
      <c r="E86" s="124"/>
      <c r="F86" s="134"/>
      <c r="G86" s="134"/>
      <c r="H86" s="129">
        <f t="shared" si="9"/>
        <v>0</v>
      </c>
      <c r="J86" s="313"/>
      <c r="K86" s="129">
        <f t="shared" si="10"/>
        <v>0</v>
      </c>
      <c r="M86" s="137">
        <f t="shared" si="12"/>
        <v>0</v>
      </c>
      <c r="N86" s="134"/>
      <c r="O86" s="140">
        <f t="shared" si="13"/>
        <v>0</v>
      </c>
      <c r="P86" s="95">
        <f t="shared" si="11"/>
        <v>0</v>
      </c>
      <c r="Q86" s="111"/>
    </row>
    <row r="87" spans="2:17">
      <c r="B87" s="52"/>
      <c r="C87" s="134"/>
      <c r="D87" s="124"/>
      <c r="E87" s="124"/>
      <c r="F87" s="134"/>
      <c r="G87" s="134"/>
      <c r="H87" s="129">
        <f t="shared" si="9"/>
        <v>0</v>
      </c>
      <c r="J87" s="313"/>
      <c r="K87" s="129">
        <f t="shared" si="10"/>
        <v>0</v>
      </c>
      <c r="M87" s="137">
        <f t="shared" si="12"/>
        <v>0</v>
      </c>
      <c r="N87" s="134"/>
      <c r="O87" s="140">
        <f t="shared" si="13"/>
        <v>0</v>
      </c>
      <c r="P87" s="95">
        <f t="shared" si="11"/>
        <v>0</v>
      </c>
      <c r="Q87" s="111"/>
    </row>
    <row r="88" spans="2:17">
      <c r="B88" s="52"/>
      <c r="C88" s="134"/>
      <c r="D88" s="124"/>
      <c r="E88" s="124"/>
      <c r="F88" s="134"/>
      <c r="G88" s="134"/>
      <c r="H88" s="129">
        <f>+C88+D88-E88-F88</f>
        <v>0</v>
      </c>
      <c r="J88" s="313"/>
      <c r="K88" s="129">
        <f>+H88-J88</f>
        <v>0</v>
      </c>
      <c r="M88" s="137">
        <f>+IF(ISERROR(K88/(F88+J88)),0,K88/(F88+J88))</f>
        <v>0</v>
      </c>
      <c r="N88" s="134"/>
      <c r="O88" s="140">
        <f t="shared" si="13"/>
        <v>0</v>
      </c>
      <c r="P88" s="95">
        <f>(M88^2*O88)*100</f>
        <v>0</v>
      </c>
      <c r="Q88" s="111"/>
    </row>
    <row r="89" spans="2:17">
      <c r="B89" s="52"/>
      <c r="C89" s="134"/>
      <c r="D89" s="124"/>
      <c r="E89" s="124"/>
      <c r="F89" s="134"/>
      <c r="G89" s="134"/>
      <c r="H89" s="129">
        <f t="shared" ref="H89:H112" si="14">+C89+D89-E89-F89</f>
        <v>0</v>
      </c>
      <c r="J89" s="313"/>
      <c r="K89" s="129">
        <f t="shared" ref="K89:K112" si="15">+H89-J89</f>
        <v>0</v>
      </c>
      <c r="M89" s="137">
        <f>+IF(ISERROR(K89/(F89+J89)),0,K89/(F89+J89))</f>
        <v>0</v>
      </c>
      <c r="N89" s="134"/>
      <c r="O89" s="140">
        <f t="shared" si="13"/>
        <v>0</v>
      </c>
      <c r="P89" s="95">
        <f t="shared" ref="P89:P112" si="16">(M89^2*O89)*100</f>
        <v>0</v>
      </c>
      <c r="Q89" s="111"/>
    </row>
    <row r="90" spans="2:17">
      <c r="B90" s="52"/>
      <c r="C90" s="134"/>
      <c r="D90" s="124"/>
      <c r="E90" s="124"/>
      <c r="F90" s="134"/>
      <c r="G90" s="134"/>
      <c r="H90" s="129">
        <f t="shared" si="14"/>
        <v>0</v>
      </c>
      <c r="J90" s="313"/>
      <c r="K90" s="129">
        <f t="shared" si="15"/>
        <v>0</v>
      </c>
      <c r="M90" s="137">
        <f t="shared" ref="M90:M112" si="17">+IF(ISERROR(K90/(F90+J90)),0,K90/(F90+J90))</f>
        <v>0</v>
      </c>
      <c r="N90" s="134"/>
      <c r="O90" s="140">
        <f t="shared" si="13"/>
        <v>0</v>
      </c>
      <c r="P90" s="95">
        <f t="shared" si="16"/>
        <v>0</v>
      </c>
      <c r="Q90" s="111"/>
    </row>
    <row r="91" spans="2:17">
      <c r="B91" s="52"/>
      <c r="C91" s="134"/>
      <c r="D91" s="124"/>
      <c r="E91" s="124"/>
      <c r="F91" s="134"/>
      <c r="G91" s="134"/>
      <c r="H91" s="129">
        <f t="shared" si="14"/>
        <v>0</v>
      </c>
      <c r="J91" s="313"/>
      <c r="K91" s="129">
        <f t="shared" si="15"/>
        <v>0</v>
      </c>
      <c r="M91" s="137">
        <f t="shared" si="17"/>
        <v>0</v>
      </c>
      <c r="N91" s="134"/>
      <c r="O91" s="140">
        <f t="shared" si="13"/>
        <v>0</v>
      </c>
      <c r="P91" s="95">
        <f t="shared" si="16"/>
        <v>0</v>
      </c>
      <c r="Q91" s="111"/>
    </row>
    <row r="92" spans="2:17">
      <c r="B92" s="52"/>
      <c r="C92" s="134"/>
      <c r="D92" s="124"/>
      <c r="E92" s="124"/>
      <c r="F92" s="134"/>
      <c r="G92" s="134"/>
      <c r="H92" s="129">
        <f t="shared" si="14"/>
        <v>0</v>
      </c>
      <c r="J92" s="313"/>
      <c r="K92" s="129">
        <f t="shared" si="15"/>
        <v>0</v>
      </c>
      <c r="M92" s="137">
        <f t="shared" si="17"/>
        <v>0</v>
      </c>
      <c r="N92" s="134"/>
      <c r="O92" s="140">
        <f t="shared" si="13"/>
        <v>0</v>
      </c>
      <c r="P92" s="95">
        <f t="shared" si="16"/>
        <v>0</v>
      </c>
      <c r="Q92" s="111"/>
    </row>
    <row r="93" spans="2:17">
      <c r="B93" s="52"/>
      <c r="C93" s="134"/>
      <c r="D93" s="124"/>
      <c r="E93" s="124"/>
      <c r="F93" s="134"/>
      <c r="G93" s="134"/>
      <c r="H93" s="129">
        <f t="shared" si="14"/>
        <v>0</v>
      </c>
      <c r="J93" s="313"/>
      <c r="K93" s="129">
        <f t="shared" si="15"/>
        <v>0</v>
      </c>
      <c r="M93" s="137">
        <f t="shared" si="17"/>
        <v>0</v>
      </c>
      <c r="N93" s="134"/>
      <c r="O93" s="140">
        <f t="shared" si="13"/>
        <v>0</v>
      </c>
      <c r="P93" s="95">
        <f t="shared" si="16"/>
        <v>0</v>
      </c>
      <c r="Q93" s="111"/>
    </row>
    <row r="94" spans="2:17">
      <c r="B94" s="52"/>
      <c r="C94" s="134"/>
      <c r="D94" s="124"/>
      <c r="E94" s="124"/>
      <c r="F94" s="134"/>
      <c r="G94" s="134"/>
      <c r="H94" s="129">
        <f t="shared" si="14"/>
        <v>0</v>
      </c>
      <c r="J94" s="313"/>
      <c r="K94" s="129">
        <f t="shared" si="15"/>
        <v>0</v>
      </c>
      <c r="M94" s="137">
        <f t="shared" si="17"/>
        <v>0</v>
      </c>
      <c r="N94" s="134"/>
      <c r="O94" s="140">
        <f t="shared" si="13"/>
        <v>0</v>
      </c>
      <c r="P94" s="95">
        <f t="shared" si="16"/>
        <v>0</v>
      </c>
      <c r="Q94" s="111"/>
    </row>
    <row r="95" spans="2:17">
      <c r="B95" s="52"/>
      <c r="C95" s="134"/>
      <c r="D95" s="124"/>
      <c r="E95" s="124"/>
      <c r="F95" s="134"/>
      <c r="G95" s="134"/>
      <c r="H95" s="129">
        <f t="shared" si="14"/>
        <v>0</v>
      </c>
      <c r="J95" s="313"/>
      <c r="K95" s="129">
        <f t="shared" si="15"/>
        <v>0</v>
      </c>
      <c r="M95" s="137">
        <f t="shared" si="17"/>
        <v>0</v>
      </c>
      <c r="N95" s="134"/>
      <c r="O95" s="140">
        <f t="shared" si="13"/>
        <v>0</v>
      </c>
      <c r="P95" s="95">
        <f t="shared" si="16"/>
        <v>0</v>
      </c>
      <c r="Q95" s="111"/>
    </row>
    <row r="96" spans="2:17">
      <c r="B96" s="52"/>
      <c r="C96" s="134"/>
      <c r="D96" s="124"/>
      <c r="E96" s="124"/>
      <c r="F96" s="134"/>
      <c r="G96" s="134"/>
      <c r="H96" s="129">
        <f t="shared" si="14"/>
        <v>0</v>
      </c>
      <c r="J96" s="313"/>
      <c r="K96" s="129">
        <f t="shared" si="15"/>
        <v>0</v>
      </c>
      <c r="M96" s="137">
        <f t="shared" si="17"/>
        <v>0</v>
      </c>
      <c r="N96" s="134"/>
      <c r="O96" s="140">
        <f t="shared" si="13"/>
        <v>0</v>
      </c>
      <c r="P96" s="95">
        <f t="shared" si="16"/>
        <v>0</v>
      </c>
      <c r="Q96" s="111"/>
    </row>
    <row r="97" spans="2:17">
      <c r="B97" s="52"/>
      <c r="C97" s="134"/>
      <c r="D97" s="124"/>
      <c r="E97" s="124"/>
      <c r="F97" s="134"/>
      <c r="G97" s="134"/>
      <c r="H97" s="129">
        <f t="shared" si="14"/>
        <v>0</v>
      </c>
      <c r="J97" s="313"/>
      <c r="K97" s="129">
        <f t="shared" si="15"/>
        <v>0</v>
      </c>
      <c r="M97" s="137">
        <f t="shared" si="17"/>
        <v>0</v>
      </c>
      <c r="N97" s="134"/>
      <c r="O97" s="140">
        <f t="shared" si="13"/>
        <v>0</v>
      </c>
      <c r="P97" s="95">
        <f t="shared" si="16"/>
        <v>0</v>
      </c>
      <c r="Q97" s="111"/>
    </row>
    <row r="98" spans="2:17">
      <c r="B98" s="52"/>
      <c r="C98" s="134"/>
      <c r="D98" s="124"/>
      <c r="E98" s="124"/>
      <c r="F98" s="134"/>
      <c r="G98" s="134"/>
      <c r="H98" s="129">
        <f t="shared" si="14"/>
        <v>0</v>
      </c>
      <c r="J98" s="313"/>
      <c r="K98" s="129">
        <f t="shared" si="15"/>
        <v>0</v>
      </c>
      <c r="M98" s="137">
        <f t="shared" si="17"/>
        <v>0</v>
      </c>
      <c r="N98" s="134"/>
      <c r="O98" s="140">
        <f t="shared" si="13"/>
        <v>0</v>
      </c>
      <c r="P98" s="95">
        <f t="shared" si="16"/>
        <v>0</v>
      </c>
      <c r="Q98" s="111"/>
    </row>
    <row r="99" spans="2:17">
      <c r="B99" s="52"/>
      <c r="C99" s="134"/>
      <c r="D99" s="124"/>
      <c r="E99" s="124"/>
      <c r="F99" s="134"/>
      <c r="G99" s="134"/>
      <c r="H99" s="129">
        <f t="shared" si="14"/>
        <v>0</v>
      </c>
      <c r="J99" s="313"/>
      <c r="K99" s="129">
        <f t="shared" si="15"/>
        <v>0</v>
      </c>
      <c r="M99" s="137">
        <f t="shared" si="17"/>
        <v>0</v>
      </c>
      <c r="N99" s="134"/>
      <c r="O99" s="140">
        <f t="shared" si="13"/>
        <v>0</v>
      </c>
      <c r="P99" s="95">
        <f t="shared" si="16"/>
        <v>0</v>
      </c>
      <c r="Q99" s="111"/>
    </row>
    <row r="100" spans="2:17">
      <c r="B100" s="52"/>
      <c r="C100" s="134"/>
      <c r="D100" s="124"/>
      <c r="E100" s="124"/>
      <c r="F100" s="134"/>
      <c r="G100" s="134"/>
      <c r="H100" s="129">
        <f t="shared" si="14"/>
        <v>0</v>
      </c>
      <c r="J100" s="313"/>
      <c r="K100" s="129">
        <f t="shared" si="15"/>
        <v>0</v>
      </c>
      <c r="M100" s="137">
        <f t="shared" si="17"/>
        <v>0</v>
      </c>
      <c r="N100" s="134"/>
      <c r="O100" s="140">
        <f t="shared" si="13"/>
        <v>0</v>
      </c>
      <c r="P100" s="95">
        <f t="shared" si="16"/>
        <v>0</v>
      </c>
      <c r="Q100" s="111"/>
    </row>
    <row r="101" spans="2:17">
      <c r="B101" s="52"/>
      <c r="C101" s="134"/>
      <c r="D101" s="124"/>
      <c r="E101" s="124"/>
      <c r="F101" s="134"/>
      <c r="G101" s="134"/>
      <c r="H101" s="129">
        <f t="shared" si="14"/>
        <v>0</v>
      </c>
      <c r="J101" s="313"/>
      <c r="K101" s="129">
        <f t="shared" si="15"/>
        <v>0</v>
      </c>
      <c r="M101" s="137">
        <f t="shared" si="17"/>
        <v>0</v>
      </c>
      <c r="N101" s="134"/>
      <c r="O101" s="140">
        <f t="shared" si="13"/>
        <v>0</v>
      </c>
      <c r="P101" s="95">
        <f t="shared" si="16"/>
        <v>0</v>
      </c>
      <c r="Q101" s="111"/>
    </row>
    <row r="102" spans="2:17">
      <c r="B102" s="52"/>
      <c r="C102" s="134"/>
      <c r="D102" s="124"/>
      <c r="E102" s="124"/>
      <c r="F102" s="134"/>
      <c r="G102" s="134"/>
      <c r="H102" s="129">
        <f t="shared" si="14"/>
        <v>0</v>
      </c>
      <c r="J102" s="313"/>
      <c r="K102" s="129">
        <f t="shared" si="15"/>
        <v>0</v>
      </c>
      <c r="M102" s="137">
        <f t="shared" si="17"/>
        <v>0</v>
      </c>
      <c r="N102" s="134"/>
      <c r="O102" s="140">
        <f t="shared" si="13"/>
        <v>0</v>
      </c>
      <c r="P102" s="95">
        <f t="shared" si="16"/>
        <v>0</v>
      </c>
      <c r="Q102" s="111"/>
    </row>
    <row r="103" spans="2:17">
      <c r="B103" s="52"/>
      <c r="C103" s="134"/>
      <c r="D103" s="124"/>
      <c r="E103" s="124"/>
      <c r="F103" s="134"/>
      <c r="G103" s="134"/>
      <c r="H103" s="129">
        <f t="shared" si="14"/>
        <v>0</v>
      </c>
      <c r="J103" s="313"/>
      <c r="K103" s="129">
        <f t="shared" si="15"/>
        <v>0</v>
      </c>
      <c r="M103" s="137">
        <f t="shared" si="17"/>
        <v>0</v>
      </c>
      <c r="N103" s="134"/>
      <c r="O103" s="140">
        <f t="shared" si="13"/>
        <v>0</v>
      </c>
      <c r="P103" s="95">
        <f t="shared" si="16"/>
        <v>0</v>
      </c>
      <c r="Q103" s="111"/>
    </row>
    <row r="104" spans="2:17">
      <c r="B104" s="52"/>
      <c r="C104" s="134"/>
      <c r="D104" s="124"/>
      <c r="E104" s="124"/>
      <c r="F104" s="134"/>
      <c r="G104" s="134"/>
      <c r="H104" s="129">
        <f t="shared" si="14"/>
        <v>0</v>
      </c>
      <c r="J104" s="313"/>
      <c r="K104" s="129">
        <f t="shared" si="15"/>
        <v>0</v>
      </c>
      <c r="M104" s="137">
        <f t="shared" si="17"/>
        <v>0</v>
      </c>
      <c r="N104" s="134"/>
      <c r="O104" s="140">
        <f t="shared" si="13"/>
        <v>0</v>
      </c>
      <c r="P104" s="95">
        <f t="shared" si="16"/>
        <v>0</v>
      </c>
      <c r="Q104" s="111"/>
    </row>
    <row r="105" spans="2:17">
      <c r="B105" s="52"/>
      <c r="C105" s="134"/>
      <c r="D105" s="124"/>
      <c r="E105" s="124"/>
      <c r="F105" s="134"/>
      <c r="G105" s="134"/>
      <c r="H105" s="129">
        <f t="shared" si="14"/>
        <v>0</v>
      </c>
      <c r="J105" s="313"/>
      <c r="K105" s="129">
        <f t="shared" si="15"/>
        <v>0</v>
      </c>
      <c r="M105" s="137">
        <f t="shared" si="17"/>
        <v>0</v>
      </c>
      <c r="N105" s="134"/>
      <c r="O105" s="140">
        <f t="shared" si="13"/>
        <v>0</v>
      </c>
      <c r="P105" s="95">
        <f t="shared" si="16"/>
        <v>0</v>
      </c>
      <c r="Q105" s="111"/>
    </row>
    <row r="106" spans="2:17">
      <c r="B106" s="52"/>
      <c r="C106" s="134"/>
      <c r="D106" s="124"/>
      <c r="E106" s="124"/>
      <c r="F106" s="134"/>
      <c r="G106" s="134"/>
      <c r="H106" s="129">
        <f t="shared" si="14"/>
        <v>0</v>
      </c>
      <c r="J106" s="313"/>
      <c r="K106" s="129">
        <f t="shared" si="15"/>
        <v>0</v>
      </c>
      <c r="M106" s="137">
        <f t="shared" si="17"/>
        <v>0</v>
      </c>
      <c r="N106" s="134"/>
      <c r="O106" s="140">
        <f t="shared" si="13"/>
        <v>0</v>
      </c>
      <c r="P106" s="95">
        <f t="shared" si="16"/>
        <v>0</v>
      </c>
      <c r="Q106" s="111"/>
    </row>
    <row r="107" spans="2:17">
      <c r="B107" s="52"/>
      <c r="C107" s="134"/>
      <c r="D107" s="124"/>
      <c r="E107" s="124"/>
      <c r="F107" s="134"/>
      <c r="G107" s="134"/>
      <c r="H107" s="129">
        <f t="shared" si="14"/>
        <v>0</v>
      </c>
      <c r="J107" s="313"/>
      <c r="K107" s="129">
        <f t="shared" si="15"/>
        <v>0</v>
      </c>
      <c r="M107" s="137">
        <f t="shared" si="17"/>
        <v>0</v>
      </c>
      <c r="N107" s="134"/>
      <c r="O107" s="140">
        <f t="shared" si="13"/>
        <v>0</v>
      </c>
      <c r="P107" s="95">
        <f t="shared" si="16"/>
        <v>0</v>
      </c>
      <c r="Q107" s="111"/>
    </row>
    <row r="108" spans="2:17">
      <c r="B108" s="52"/>
      <c r="C108" s="134"/>
      <c r="D108" s="124"/>
      <c r="E108" s="124"/>
      <c r="F108" s="134"/>
      <c r="G108" s="134"/>
      <c r="H108" s="129">
        <f t="shared" si="14"/>
        <v>0</v>
      </c>
      <c r="J108" s="313"/>
      <c r="K108" s="129">
        <f t="shared" si="15"/>
        <v>0</v>
      </c>
      <c r="M108" s="137">
        <f t="shared" si="17"/>
        <v>0</v>
      </c>
      <c r="N108" s="134"/>
      <c r="O108" s="140">
        <f t="shared" si="13"/>
        <v>0</v>
      </c>
      <c r="P108" s="95">
        <f t="shared" si="16"/>
        <v>0</v>
      </c>
      <c r="Q108" s="111"/>
    </row>
    <row r="109" spans="2:17">
      <c r="B109" s="52"/>
      <c r="C109" s="134"/>
      <c r="D109" s="124"/>
      <c r="E109" s="124"/>
      <c r="F109" s="134"/>
      <c r="G109" s="134"/>
      <c r="H109" s="129">
        <f t="shared" si="14"/>
        <v>0</v>
      </c>
      <c r="J109" s="313"/>
      <c r="K109" s="129">
        <f t="shared" si="15"/>
        <v>0</v>
      </c>
      <c r="M109" s="137">
        <f t="shared" si="17"/>
        <v>0</v>
      </c>
      <c r="N109" s="134"/>
      <c r="O109" s="140">
        <f t="shared" si="13"/>
        <v>0</v>
      </c>
      <c r="P109" s="95">
        <f t="shared" si="16"/>
        <v>0</v>
      </c>
      <c r="Q109" s="111"/>
    </row>
    <row r="110" spans="2:17">
      <c r="B110" s="52"/>
      <c r="C110" s="134"/>
      <c r="D110" s="124"/>
      <c r="E110" s="124"/>
      <c r="F110" s="134"/>
      <c r="G110" s="134"/>
      <c r="H110" s="129">
        <f t="shared" si="14"/>
        <v>0</v>
      </c>
      <c r="J110" s="313"/>
      <c r="K110" s="129">
        <f t="shared" si="15"/>
        <v>0</v>
      </c>
      <c r="M110" s="137">
        <f t="shared" si="17"/>
        <v>0</v>
      </c>
      <c r="N110" s="134"/>
      <c r="O110" s="140">
        <f t="shared" si="13"/>
        <v>0</v>
      </c>
      <c r="P110" s="95">
        <f t="shared" si="16"/>
        <v>0</v>
      </c>
      <c r="Q110" s="111"/>
    </row>
    <row r="111" spans="2:17">
      <c r="B111" s="52"/>
      <c r="C111" s="134"/>
      <c r="D111" s="124"/>
      <c r="E111" s="124"/>
      <c r="F111" s="134"/>
      <c r="G111" s="134"/>
      <c r="H111" s="129">
        <f t="shared" si="14"/>
        <v>0</v>
      </c>
      <c r="J111" s="313"/>
      <c r="K111" s="129">
        <f t="shared" si="15"/>
        <v>0</v>
      </c>
      <c r="M111" s="137">
        <f t="shared" si="17"/>
        <v>0</v>
      </c>
      <c r="N111" s="134"/>
      <c r="O111" s="140">
        <f t="shared" si="13"/>
        <v>0</v>
      </c>
      <c r="P111" s="95">
        <f t="shared" si="16"/>
        <v>0</v>
      </c>
      <c r="Q111" s="111"/>
    </row>
    <row r="112" spans="2:17">
      <c r="B112" s="52"/>
      <c r="C112" s="134"/>
      <c r="D112" s="124"/>
      <c r="E112" s="124"/>
      <c r="F112" s="134"/>
      <c r="G112" s="134"/>
      <c r="H112" s="129">
        <f t="shared" si="14"/>
        <v>0</v>
      </c>
      <c r="J112" s="313"/>
      <c r="K112" s="129">
        <f t="shared" si="15"/>
        <v>0</v>
      </c>
      <c r="M112" s="137">
        <f t="shared" si="17"/>
        <v>0</v>
      </c>
      <c r="N112" s="134"/>
      <c r="O112" s="140">
        <f t="shared" si="13"/>
        <v>0</v>
      </c>
      <c r="P112" s="95">
        <f t="shared" si="16"/>
        <v>0</v>
      </c>
      <c r="Q112" s="111"/>
    </row>
    <row r="113" spans="2:17">
      <c r="B113" s="52"/>
      <c r="C113" s="134"/>
      <c r="D113" s="124"/>
      <c r="E113" s="124"/>
      <c r="F113" s="134"/>
      <c r="G113" s="134"/>
      <c r="H113" s="129">
        <f>+C113+D113-E113-F113</f>
        <v>0</v>
      </c>
      <c r="J113" s="313"/>
      <c r="K113" s="129">
        <f>+H113-J113</f>
        <v>0</v>
      </c>
      <c r="M113" s="137">
        <f>+IF(ISERROR(K113/(F113+J113)),0,K113/(F113+J113))</f>
        <v>0</v>
      </c>
      <c r="N113" s="134"/>
      <c r="O113" s="140">
        <f t="shared" si="13"/>
        <v>0</v>
      </c>
      <c r="P113" s="95">
        <f>(M113^2*O113)*100</f>
        <v>0</v>
      </c>
      <c r="Q113" s="111"/>
    </row>
    <row r="114" spans="2:17">
      <c r="B114" s="52"/>
      <c r="C114" s="134"/>
      <c r="D114" s="124"/>
      <c r="E114" s="124"/>
      <c r="F114" s="134"/>
      <c r="G114" s="134"/>
      <c r="H114" s="129">
        <f t="shared" ref="H114:H137" si="18">+C114+D114-E114-F114</f>
        <v>0</v>
      </c>
      <c r="J114" s="313"/>
      <c r="K114" s="129">
        <f t="shared" ref="K114:K137" si="19">+H114-J114</f>
        <v>0</v>
      </c>
      <c r="M114" s="137">
        <f>+IF(ISERROR(K114/(F114+J114)),0,K114/(F114+J114))</f>
        <v>0</v>
      </c>
      <c r="N114" s="134"/>
      <c r="O114" s="140">
        <f t="shared" si="13"/>
        <v>0</v>
      </c>
      <c r="P114" s="95">
        <f t="shared" ref="P114:P137" si="20">(M114^2*O114)*100</f>
        <v>0</v>
      </c>
      <c r="Q114" s="111"/>
    </row>
    <row r="115" spans="2:17">
      <c r="B115" s="52"/>
      <c r="C115" s="134"/>
      <c r="D115" s="124"/>
      <c r="E115" s="124"/>
      <c r="F115" s="134"/>
      <c r="G115" s="134"/>
      <c r="H115" s="129">
        <f t="shared" si="18"/>
        <v>0</v>
      </c>
      <c r="J115" s="313"/>
      <c r="K115" s="129">
        <f t="shared" si="19"/>
        <v>0</v>
      </c>
      <c r="M115" s="137">
        <f t="shared" ref="M115:M137" si="21">+IF(ISERROR(K115/(F115+J115)),0,K115/(F115+J115))</f>
        <v>0</v>
      </c>
      <c r="N115" s="134"/>
      <c r="O115" s="140">
        <f t="shared" si="13"/>
        <v>0</v>
      </c>
      <c r="P115" s="95">
        <f t="shared" si="20"/>
        <v>0</v>
      </c>
      <c r="Q115" s="111"/>
    </row>
    <row r="116" spans="2:17">
      <c r="B116" s="52"/>
      <c r="C116" s="134"/>
      <c r="D116" s="124"/>
      <c r="E116" s="124"/>
      <c r="F116" s="134"/>
      <c r="G116" s="134"/>
      <c r="H116" s="129">
        <f t="shared" si="18"/>
        <v>0</v>
      </c>
      <c r="J116" s="313"/>
      <c r="K116" s="129">
        <f t="shared" si="19"/>
        <v>0</v>
      </c>
      <c r="M116" s="137">
        <f t="shared" si="21"/>
        <v>0</v>
      </c>
      <c r="N116" s="134"/>
      <c r="O116" s="140">
        <f t="shared" si="13"/>
        <v>0</v>
      </c>
      <c r="P116" s="95">
        <f t="shared" si="20"/>
        <v>0</v>
      </c>
      <c r="Q116" s="111"/>
    </row>
    <row r="117" spans="2:17">
      <c r="B117" s="52"/>
      <c r="C117" s="134"/>
      <c r="D117" s="124"/>
      <c r="E117" s="124"/>
      <c r="F117" s="134"/>
      <c r="G117" s="134"/>
      <c r="H117" s="129">
        <f t="shared" si="18"/>
        <v>0</v>
      </c>
      <c r="J117" s="313"/>
      <c r="K117" s="129">
        <f t="shared" si="19"/>
        <v>0</v>
      </c>
      <c r="M117" s="137">
        <f t="shared" si="21"/>
        <v>0</v>
      </c>
      <c r="N117" s="134"/>
      <c r="O117" s="140">
        <f t="shared" si="13"/>
        <v>0</v>
      </c>
      <c r="P117" s="95">
        <f t="shared" si="20"/>
        <v>0</v>
      </c>
      <c r="Q117" s="111"/>
    </row>
    <row r="118" spans="2:17">
      <c r="B118" s="52"/>
      <c r="C118" s="134"/>
      <c r="D118" s="124"/>
      <c r="E118" s="124"/>
      <c r="F118" s="134"/>
      <c r="G118" s="134"/>
      <c r="H118" s="129">
        <f t="shared" si="18"/>
        <v>0</v>
      </c>
      <c r="J118" s="313"/>
      <c r="K118" s="129">
        <f t="shared" si="19"/>
        <v>0</v>
      </c>
      <c r="M118" s="137">
        <f t="shared" si="21"/>
        <v>0</v>
      </c>
      <c r="N118" s="134"/>
      <c r="O118" s="140">
        <f t="shared" si="13"/>
        <v>0</v>
      </c>
      <c r="P118" s="95">
        <f t="shared" si="20"/>
        <v>0</v>
      </c>
      <c r="Q118" s="111"/>
    </row>
    <row r="119" spans="2:17">
      <c r="B119" s="52"/>
      <c r="C119" s="134"/>
      <c r="D119" s="124"/>
      <c r="E119" s="124"/>
      <c r="F119" s="134"/>
      <c r="G119" s="134"/>
      <c r="H119" s="129">
        <f t="shared" si="18"/>
        <v>0</v>
      </c>
      <c r="J119" s="313"/>
      <c r="K119" s="129">
        <f t="shared" si="19"/>
        <v>0</v>
      </c>
      <c r="M119" s="137">
        <f t="shared" si="21"/>
        <v>0</v>
      </c>
      <c r="N119" s="134"/>
      <c r="O119" s="140">
        <f t="shared" si="13"/>
        <v>0</v>
      </c>
      <c r="P119" s="95">
        <f t="shared" si="20"/>
        <v>0</v>
      </c>
      <c r="Q119" s="111"/>
    </row>
    <row r="120" spans="2:17">
      <c r="B120" s="52"/>
      <c r="C120" s="134"/>
      <c r="D120" s="124"/>
      <c r="E120" s="124"/>
      <c r="F120" s="134"/>
      <c r="G120" s="134"/>
      <c r="H120" s="129">
        <f t="shared" si="18"/>
        <v>0</v>
      </c>
      <c r="J120" s="313"/>
      <c r="K120" s="129">
        <f t="shared" si="19"/>
        <v>0</v>
      </c>
      <c r="M120" s="137">
        <f t="shared" si="21"/>
        <v>0</v>
      </c>
      <c r="N120" s="134"/>
      <c r="O120" s="140">
        <f t="shared" si="13"/>
        <v>0</v>
      </c>
      <c r="P120" s="95">
        <f t="shared" si="20"/>
        <v>0</v>
      </c>
      <c r="Q120" s="111"/>
    </row>
    <row r="121" spans="2:17">
      <c r="B121" s="52"/>
      <c r="C121" s="134"/>
      <c r="D121" s="124"/>
      <c r="E121" s="124"/>
      <c r="F121" s="134"/>
      <c r="G121" s="134"/>
      <c r="H121" s="129">
        <f t="shared" si="18"/>
        <v>0</v>
      </c>
      <c r="J121" s="313"/>
      <c r="K121" s="129">
        <f t="shared" si="19"/>
        <v>0</v>
      </c>
      <c r="M121" s="137">
        <f t="shared" si="21"/>
        <v>0</v>
      </c>
      <c r="N121" s="134"/>
      <c r="O121" s="140">
        <f t="shared" si="13"/>
        <v>0</v>
      </c>
      <c r="P121" s="95">
        <f t="shared" si="20"/>
        <v>0</v>
      </c>
      <c r="Q121" s="111"/>
    </row>
    <row r="122" spans="2:17">
      <c r="B122" s="52"/>
      <c r="C122" s="134"/>
      <c r="D122" s="124"/>
      <c r="E122" s="124"/>
      <c r="F122" s="134"/>
      <c r="G122" s="134"/>
      <c r="H122" s="129">
        <f t="shared" si="18"/>
        <v>0</v>
      </c>
      <c r="J122" s="313"/>
      <c r="K122" s="129">
        <f t="shared" si="19"/>
        <v>0</v>
      </c>
      <c r="M122" s="137">
        <f t="shared" si="21"/>
        <v>0</v>
      </c>
      <c r="N122" s="134"/>
      <c r="O122" s="140">
        <f t="shared" si="13"/>
        <v>0</v>
      </c>
      <c r="P122" s="95">
        <f t="shared" si="20"/>
        <v>0</v>
      </c>
      <c r="Q122" s="111"/>
    </row>
    <row r="123" spans="2:17">
      <c r="B123" s="52"/>
      <c r="C123" s="134"/>
      <c r="D123" s="124"/>
      <c r="E123" s="124"/>
      <c r="F123" s="134"/>
      <c r="G123" s="134"/>
      <c r="H123" s="129">
        <f t="shared" si="18"/>
        <v>0</v>
      </c>
      <c r="J123" s="313"/>
      <c r="K123" s="129">
        <f t="shared" si="19"/>
        <v>0</v>
      </c>
      <c r="M123" s="137">
        <f t="shared" si="21"/>
        <v>0</v>
      </c>
      <c r="N123" s="134"/>
      <c r="O123" s="140">
        <f t="shared" si="13"/>
        <v>0</v>
      </c>
      <c r="P123" s="95">
        <f t="shared" si="20"/>
        <v>0</v>
      </c>
      <c r="Q123" s="111"/>
    </row>
    <row r="124" spans="2:17">
      <c r="B124" s="52"/>
      <c r="C124" s="134"/>
      <c r="D124" s="124"/>
      <c r="E124" s="124"/>
      <c r="F124" s="134"/>
      <c r="G124" s="134"/>
      <c r="H124" s="129">
        <f t="shared" si="18"/>
        <v>0</v>
      </c>
      <c r="J124" s="313"/>
      <c r="K124" s="129">
        <f t="shared" si="19"/>
        <v>0</v>
      </c>
      <c r="M124" s="137">
        <f t="shared" si="21"/>
        <v>0</v>
      </c>
      <c r="N124" s="134"/>
      <c r="O124" s="140">
        <f t="shared" si="13"/>
        <v>0</v>
      </c>
      <c r="P124" s="95">
        <f t="shared" si="20"/>
        <v>0</v>
      </c>
      <c r="Q124" s="111"/>
    </row>
    <row r="125" spans="2:17">
      <c r="B125" s="52"/>
      <c r="C125" s="134"/>
      <c r="D125" s="124"/>
      <c r="E125" s="124"/>
      <c r="F125" s="134"/>
      <c r="G125" s="134"/>
      <c r="H125" s="129">
        <f t="shared" si="18"/>
        <v>0</v>
      </c>
      <c r="J125" s="313"/>
      <c r="K125" s="129">
        <f t="shared" si="19"/>
        <v>0</v>
      </c>
      <c r="M125" s="137">
        <f t="shared" si="21"/>
        <v>0</v>
      </c>
      <c r="N125" s="134"/>
      <c r="O125" s="140">
        <f t="shared" si="13"/>
        <v>0</v>
      </c>
      <c r="P125" s="95">
        <f t="shared" si="20"/>
        <v>0</v>
      </c>
      <c r="Q125" s="111"/>
    </row>
    <row r="126" spans="2:17">
      <c r="B126" s="52"/>
      <c r="C126" s="134"/>
      <c r="D126" s="124"/>
      <c r="E126" s="124"/>
      <c r="F126" s="134"/>
      <c r="G126" s="134"/>
      <c r="H126" s="129">
        <f t="shared" si="18"/>
        <v>0</v>
      </c>
      <c r="J126" s="313"/>
      <c r="K126" s="129">
        <f t="shared" si="19"/>
        <v>0</v>
      </c>
      <c r="M126" s="137">
        <f t="shared" si="21"/>
        <v>0</v>
      </c>
      <c r="N126" s="134"/>
      <c r="O126" s="140">
        <f t="shared" si="13"/>
        <v>0</v>
      </c>
      <c r="P126" s="95">
        <f t="shared" si="20"/>
        <v>0</v>
      </c>
      <c r="Q126" s="111"/>
    </row>
    <row r="127" spans="2:17">
      <c r="B127" s="52"/>
      <c r="C127" s="134"/>
      <c r="D127" s="124"/>
      <c r="E127" s="124"/>
      <c r="F127" s="134"/>
      <c r="G127" s="134"/>
      <c r="H127" s="129">
        <f t="shared" si="18"/>
        <v>0</v>
      </c>
      <c r="J127" s="313"/>
      <c r="K127" s="129">
        <f t="shared" si="19"/>
        <v>0</v>
      </c>
      <c r="M127" s="137">
        <f t="shared" si="21"/>
        <v>0</v>
      </c>
      <c r="N127" s="134"/>
      <c r="O127" s="140">
        <f t="shared" si="13"/>
        <v>0</v>
      </c>
      <c r="P127" s="95">
        <f t="shared" si="20"/>
        <v>0</v>
      </c>
      <c r="Q127" s="111"/>
    </row>
    <row r="128" spans="2:17">
      <c r="B128" s="52"/>
      <c r="C128" s="134"/>
      <c r="D128" s="124"/>
      <c r="E128" s="124"/>
      <c r="F128" s="134"/>
      <c r="G128" s="134"/>
      <c r="H128" s="129">
        <f t="shared" si="18"/>
        <v>0</v>
      </c>
      <c r="J128" s="313"/>
      <c r="K128" s="129">
        <f t="shared" si="19"/>
        <v>0</v>
      </c>
      <c r="M128" s="137">
        <f t="shared" si="21"/>
        <v>0</v>
      </c>
      <c r="N128" s="134"/>
      <c r="O128" s="140">
        <f t="shared" si="13"/>
        <v>0</v>
      </c>
      <c r="P128" s="95">
        <f t="shared" si="20"/>
        <v>0</v>
      </c>
      <c r="Q128" s="111"/>
    </row>
    <row r="129" spans="2:17">
      <c r="B129" s="52"/>
      <c r="C129" s="134"/>
      <c r="D129" s="124"/>
      <c r="E129" s="124"/>
      <c r="F129" s="134"/>
      <c r="G129" s="134"/>
      <c r="H129" s="129">
        <f t="shared" si="18"/>
        <v>0</v>
      </c>
      <c r="J129" s="313"/>
      <c r="K129" s="129">
        <f t="shared" si="19"/>
        <v>0</v>
      </c>
      <c r="M129" s="137">
        <f t="shared" si="21"/>
        <v>0</v>
      </c>
      <c r="N129" s="134"/>
      <c r="O129" s="140">
        <f t="shared" si="13"/>
        <v>0</v>
      </c>
      <c r="P129" s="95">
        <f t="shared" si="20"/>
        <v>0</v>
      </c>
      <c r="Q129" s="111"/>
    </row>
    <row r="130" spans="2:17">
      <c r="B130" s="52"/>
      <c r="C130" s="134"/>
      <c r="D130" s="124"/>
      <c r="E130" s="124"/>
      <c r="F130" s="134"/>
      <c r="G130" s="134"/>
      <c r="H130" s="129">
        <f t="shared" si="18"/>
        <v>0</v>
      </c>
      <c r="J130" s="313"/>
      <c r="K130" s="129">
        <f t="shared" si="19"/>
        <v>0</v>
      </c>
      <c r="M130" s="137">
        <f t="shared" si="21"/>
        <v>0</v>
      </c>
      <c r="N130" s="134"/>
      <c r="O130" s="140">
        <f t="shared" si="13"/>
        <v>0</v>
      </c>
      <c r="P130" s="95">
        <f t="shared" si="20"/>
        <v>0</v>
      </c>
      <c r="Q130" s="111"/>
    </row>
    <row r="131" spans="2:17">
      <c r="B131" s="52"/>
      <c r="C131" s="134"/>
      <c r="D131" s="124"/>
      <c r="E131" s="124"/>
      <c r="F131" s="134"/>
      <c r="G131" s="134"/>
      <c r="H131" s="129">
        <f t="shared" si="18"/>
        <v>0</v>
      </c>
      <c r="J131" s="313"/>
      <c r="K131" s="129">
        <f t="shared" si="19"/>
        <v>0</v>
      </c>
      <c r="M131" s="137">
        <f t="shared" si="21"/>
        <v>0</v>
      </c>
      <c r="N131" s="134"/>
      <c r="O131" s="140">
        <f t="shared" si="13"/>
        <v>0</v>
      </c>
      <c r="P131" s="95">
        <f t="shared" si="20"/>
        <v>0</v>
      </c>
      <c r="Q131" s="111"/>
    </row>
    <row r="132" spans="2:17">
      <c r="B132" s="52"/>
      <c r="C132" s="134"/>
      <c r="D132" s="124"/>
      <c r="E132" s="124"/>
      <c r="F132" s="134"/>
      <c r="G132" s="134"/>
      <c r="H132" s="129">
        <f t="shared" si="18"/>
        <v>0</v>
      </c>
      <c r="J132" s="313"/>
      <c r="K132" s="129">
        <f t="shared" si="19"/>
        <v>0</v>
      </c>
      <c r="M132" s="137">
        <f t="shared" si="21"/>
        <v>0</v>
      </c>
      <c r="N132" s="134"/>
      <c r="O132" s="140">
        <f t="shared" si="13"/>
        <v>0</v>
      </c>
      <c r="P132" s="95">
        <f t="shared" si="20"/>
        <v>0</v>
      </c>
      <c r="Q132" s="111"/>
    </row>
    <row r="133" spans="2:17">
      <c r="B133" s="52"/>
      <c r="C133" s="134"/>
      <c r="D133" s="124"/>
      <c r="E133" s="124"/>
      <c r="F133" s="134"/>
      <c r="G133" s="134"/>
      <c r="H133" s="129">
        <f t="shared" si="18"/>
        <v>0</v>
      </c>
      <c r="J133" s="313"/>
      <c r="K133" s="129">
        <f t="shared" si="19"/>
        <v>0</v>
      </c>
      <c r="M133" s="137">
        <f t="shared" si="21"/>
        <v>0</v>
      </c>
      <c r="N133" s="134"/>
      <c r="O133" s="140">
        <f t="shared" si="13"/>
        <v>0</v>
      </c>
      <c r="P133" s="95">
        <f t="shared" si="20"/>
        <v>0</v>
      </c>
      <c r="Q133" s="111"/>
    </row>
    <row r="134" spans="2:17">
      <c r="B134" s="52"/>
      <c r="C134" s="134"/>
      <c r="D134" s="124"/>
      <c r="E134" s="124"/>
      <c r="F134" s="134"/>
      <c r="G134" s="134"/>
      <c r="H134" s="129">
        <f t="shared" si="18"/>
        <v>0</v>
      </c>
      <c r="J134" s="313"/>
      <c r="K134" s="129">
        <f t="shared" si="19"/>
        <v>0</v>
      </c>
      <c r="M134" s="137">
        <f t="shared" si="21"/>
        <v>0</v>
      </c>
      <c r="N134" s="134"/>
      <c r="O134" s="140">
        <f t="shared" si="13"/>
        <v>0</v>
      </c>
      <c r="P134" s="95">
        <f t="shared" si="20"/>
        <v>0</v>
      </c>
      <c r="Q134" s="111"/>
    </row>
    <row r="135" spans="2:17">
      <c r="B135" s="52"/>
      <c r="C135" s="134"/>
      <c r="D135" s="124"/>
      <c r="E135" s="124"/>
      <c r="F135" s="134"/>
      <c r="G135" s="134"/>
      <c r="H135" s="129">
        <f t="shared" si="18"/>
        <v>0</v>
      </c>
      <c r="J135" s="313"/>
      <c r="K135" s="129">
        <f t="shared" si="19"/>
        <v>0</v>
      </c>
      <c r="M135" s="137">
        <f t="shared" si="21"/>
        <v>0</v>
      </c>
      <c r="N135" s="134"/>
      <c r="O135" s="140">
        <f t="shared" si="13"/>
        <v>0</v>
      </c>
      <c r="P135" s="95">
        <f t="shared" si="20"/>
        <v>0</v>
      </c>
      <c r="Q135" s="111"/>
    </row>
    <row r="136" spans="2:17">
      <c r="B136" s="52"/>
      <c r="C136" s="134"/>
      <c r="D136" s="124"/>
      <c r="E136" s="124"/>
      <c r="F136" s="134"/>
      <c r="G136" s="134"/>
      <c r="H136" s="129">
        <f t="shared" si="18"/>
        <v>0</v>
      </c>
      <c r="J136" s="313"/>
      <c r="K136" s="129">
        <f t="shared" si="19"/>
        <v>0</v>
      </c>
      <c r="M136" s="137">
        <f t="shared" si="21"/>
        <v>0</v>
      </c>
      <c r="N136" s="134"/>
      <c r="O136" s="140">
        <f t="shared" si="13"/>
        <v>0</v>
      </c>
      <c r="P136" s="95">
        <f t="shared" si="20"/>
        <v>0</v>
      </c>
      <c r="Q136" s="111"/>
    </row>
    <row r="137" spans="2:17">
      <c r="B137" s="52"/>
      <c r="C137" s="134"/>
      <c r="D137" s="124"/>
      <c r="E137" s="124"/>
      <c r="F137" s="134"/>
      <c r="G137" s="134"/>
      <c r="H137" s="129">
        <f t="shared" si="18"/>
        <v>0</v>
      </c>
      <c r="J137" s="313"/>
      <c r="K137" s="129">
        <f t="shared" si="19"/>
        <v>0</v>
      </c>
      <c r="M137" s="137">
        <f t="shared" si="21"/>
        <v>0</v>
      </c>
      <c r="N137" s="134"/>
      <c r="O137" s="140">
        <f t="shared" si="13"/>
        <v>0</v>
      </c>
      <c r="P137" s="95">
        <f t="shared" si="20"/>
        <v>0</v>
      </c>
      <c r="Q137" s="111"/>
    </row>
    <row r="138" spans="2:17">
      <c r="B138" s="52"/>
      <c r="C138" s="134"/>
      <c r="D138" s="124"/>
      <c r="E138" s="124"/>
      <c r="F138" s="134"/>
      <c r="G138" s="134"/>
      <c r="H138" s="129">
        <f>+C138+D138-E138-F138</f>
        <v>0</v>
      </c>
      <c r="J138" s="313"/>
      <c r="K138" s="129">
        <f>+H138-J138</f>
        <v>0</v>
      </c>
      <c r="M138" s="137">
        <f>+IF(ISERROR(K138/(F138+J138)),0,K138/(F138+J138))</f>
        <v>0</v>
      </c>
      <c r="N138" s="134"/>
      <c r="O138" s="140">
        <f t="shared" si="13"/>
        <v>0</v>
      </c>
      <c r="P138" s="95">
        <f>(M138^2*O138)*100</f>
        <v>0</v>
      </c>
      <c r="Q138" s="111"/>
    </row>
    <row r="139" spans="2:17">
      <c r="B139" s="52"/>
      <c r="C139" s="134"/>
      <c r="D139" s="124"/>
      <c r="E139" s="124"/>
      <c r="F139" s="134"/>
      <c r="G139" s="134"/>
      <c r="H139" s="129">
        <f t="shared" ref="H139:H162" si="22">+C139+D139-E139-F139</f>
        <v>0</v>
      </c>
      <c r="J139" s="313"/>
      <c r="K139" s="129">
        <f t="shared" ref="K139:K162" si="23">+H139-J139</f>
        <v>0</v>
      </c>
      <c r="M139" s="137">
        <f>+IF(ISERROR(K139/(F139+J139)),0,K139/(F139+J139))</f>
        <v>0</v>
      </c>
      <c r="N139" s="134"/>
      <c r="O139" s="140">
        <f t="shared" si="13"/>
        <v>0</v>
      </c>
      <c r="P139" s="95">
        <f t="shared" ref="P139:P162" si="24">(M139^2*O139)*100</f>
        <v>0</v>
      </c>
      <c r="Q139" s="111"/>
    </row>
    <row r="140" spans="2:17">
      <c r="B140" s="52"/>
      <c r="C140" s="134"/>
      <c r="D140" s="124"/>
      <c r="E140" s="124"/>
      <c r="F140" s="134"/>
      <c r="G140" s="134"/>
      <c r="H140" s="129">
        <f t="shared" si="22"/>
        <v>0</v>
      </c>
      <c r="J140" s="313"/>
      <c r="K140" s="129">
        <f t="shared" si="23"/>
        <v>0</v>
      </c>
      <c r="M140" s="137">
        <f t="shared" ref="M140:M162" si="25">+IF(ISERROR(K140/(F140+J140)),0,K140/(F140+J140))</f>
        <v>0</v>
      </c>
      <c r="N140" s="134"/>
      <c r="O140" s="140">
        <f t="shared" si="13"/>
        <v>0</v>
      </c>
      <c r="P140" s="95">
        <f t="shared" si="24"/>
        <v>0</v>
      </c>
      <c r="Q140" s="111"/>
    </row>
    <row r="141" spans="2:17">
      <c r="B141" s="52"/>
      <c r="C141" s="134"/>
      <c r="D141" s="124"/>
      <c r="E141" s="124"/>
      <c r="F141" s="134"/>
      <c r="G141" s="134"/>
      <c r="H141" s="129">
        <f t="shared" si="22"/>
        <v>0</v>
      </c>
      <c r="J141" s="313"/>
      <c r="K141" s="129">
        <f t="shared" si="23"/>
        <v>0</v>
      </c>
      <c r="M141" s="137">
        <f t="shared" si="25"/>
        <v>0</v>
      </c>
      <c r="N141" s="134"/>
      <c r="O141" s="140">
        <f t="shared" si="13"/>
        <v>0</v>
      </c>
      <c r="P141" s="95">
        <f t="shared" si="24"/>
        <v>0</v>
      </c>
      <c r="Q141" s="111"/>
    </row>
    <row r="142" spans="2:17">
      <c r="B142" s="52"/>
      <c r="C142" s="134"/>
      <c r="D142" s="124"/>
      <c r="E142" s="124"/>
      <c r="F142" s="134"/>
      <c r="G142" s="134"/>
      <c r="H142" s="129">
        <f t="shared" si="22"/>
        <v>0</v>
      </c>
      <c r="J142" s="313"/>
      <c r="K142" s="129">
        <f t="shared" si="23"/>
        <v>0</v>
      </c>
      <c r="M142" s="137">
        <f t="shared" si="25"/>
        <v>0</v>
      </c>
      <c r="N142" s="134"/>
      <c r="O142" s="140">
        <f t="shared" ref="O142:O205" si="26">IF(K142&lt;0,N142/$N$263,0)</f>
        <v>0</v>
      </c>
      <c r="P142" s="95">
        <f t="shared" si="24"/>
        <v>0</v>
      </c>
      <c r="Q142" s="111"/>
    </row>
    <row r="143" spans="2:17">
      <c r="B143" s="52"/>
      <c r="C143" s="134"/>
      <c r="D143" s="124"/>
      <c r="E143" s="124"/>
      <c r="F143" s="134"/>
      <c r="G143" s="134"/>
      <c r="H143" s="129">
        <f t="shared" si="22"/>
        <v>0</v>
      </c>
      <c r="J143" s="313"/>
      <c r="K143" s="129">
        <f t="shared" si="23"/>
        <v>0</v>
      </c>
      <c r="M143" s="137">
        <f t="shared" si="25"/>
        <v>0</v>
      </c>
      <c r="N143" s="134"/>
      <c r="O143" s="140">
        <f t="shared" si="26"/>
        <v>0</v>
      </c>
      <c r="P143" s="95">
        <f t="shared" si="24"/>
        <v>0</v>
      </c>
      <c r="Q143" s="111"/>
    </row>
    <row r="144" spans="2:17">
      <c r="B144" s="52"/>
      <c r="C144" s="134"/>
      <c r="D144" s="124"/>
      <c r="E144" s="124"/>
      <c r="F144" s="134"/>
      <c r="G144" s="134"/>
      <c r="H144" s="129">
        <f t="shared" si="22"/>
        <v>0</v>
      </c>
      <c r="J144" s="313"/>
      <c r="K144" s="129">
        <f t="shared" si="23"/>
        <v>0</v>
      </c>
      <c r="M144" s="137">
        <f t="shared" si="25"/>
        <v>0</v>
      </c>
      <c r="N144" s="134"/>
      <c r="O144" s="140">
        <f t="shared" si="26"/>
        <v>0</v>
      </c>
      <c r="P144" s="95">
        <f t="shared" si="24"/>
        <v>0</v>
      </c>
      <c r="Q144" s="111"/>
    </row>
    <row r="145" spans="2:17">
      <c r="B145" s="52"/>
      <c r="C145" s="134"/>
      <c r="D145" s="124"/>
      <c r="E145" s="124"/>
      <c r="F145" s="134"/>
      <c r="G145" s="134"/>
      <c r="H145" s="129">
        <f t="shared" si="22"/>
        <v>0</v>
      </c>
      <c r="J145" s="313"/>
      <c r="K145" s="129">
        <f t="shared" si="23"/>
        <v>0</v>
      </c>
      <c r="M145" s="137">
        <f t="shared" si="25"/>
        <v>0</v>
      </c>
      <c r="N145" s="134"/>
      <c r="O145" s="140">
        <f t="shared" si="26"/>
        <v>0</v>
      </c>
      <c r="P145" s="95">
        <f t="shared" si="24"/>
        <v>0</v>
      </c>
      <c r="Q145" s="111"/>
    </row>
    <row r="146" spans="2:17">
      <c r="B146" s="52"/>
      <c r="C146" s="134"/>
      <c r="D146" s="124"/>
      <c r="E146" s="124"/>
      <c r="F146" s="134"/>
      <c r="G146" s="134"/>
      <c r="H146" s="129">
        <f t="shared" si="22"/>
        <v>0</v>
      </c>
      <c r="J146" s="313"/>
      <c r="K146" s="129">
        <f t="shared" si="23"/>
        <v>0</v>
      </c>
      <c r="M146" s="137">
        <f t="shared" si="25"/>
        <v>0</v>
      </c>
      <c r="N146" s="134"/>
      <c r="O146" s="140">
        <f t="shared" si="26"/>
        <v>0</v>
      </c>
      <c r="P146" s="95">
        <f t="shared" si="24"/>
        <v>0</v>
      </c>
      <c r="Q146" s="111"/>
    </row>
    <row r="147" spans="2:17">
      <c r="B147" s="52"/>
      <c r="C147" s="134"/>
      <c r="D147" s="124"/>
      <c r="E147" s="124"/>
      <c r="F147" s="134"/>
      <c r="G147" s="134"/>
      <c r="H147" s="129">
        <f t="shared" si="22"/>
        <v>0</v>
      </c>
      <c r="J147" s="313"/>
      <c r="K147" s="129">
        <f t="shared" si="23"/>
        <v>0</v>
      </c>
      <c r="M147" s="137">
        <f t="shared" si="25"/>
        <v>0</v>
      </c>
      <c r="N147" s="134"/>
      <c r="O147" s="140">
        <f t="shared" si="26"/>
        <v>0</v>
      </c>
      <c r="P147" s="95">
        <f t="shared" si="24"/>
        <v>0</v>
      </c>
      <c r="Q147" s="111"/>
    </row>
    <row r="148" spans="2:17">
      <c r="B148" s="52"/>
      <c r="C148" s="134"/>
      <c r="D148" s="124"/>
      <c r="E148" s="124"/>
      <c r="F148" s="134"/>
      <c r="G148" s="134"/>
      <c r="H148" s="129">
        <f t="shared" si="22"/>
        <v>0</v>
      </c>
      <c r="J148" s="313"/>
      <c r="K148" s="129">
        <f t="shared" si="23"/>
        <v>0</v>
      </c>
      <c r="M148" s="137">
        <f t="shared" si="25"/>
        <v>0</v>
      </c>
      <c r="N148" s="134"/>
      <c r="O148" s="140">
        <f t="shared" si="26"/>
        <v>0</v>
      </c>
      <c r="P148" s="95">
        <f t="shared" si="24"/>
        <v>0</v>
      </c>
      <c r="Q148" s="111"/>
    </row>
    <row r="149" spans="2:17">
      <c r="B149" s="52"/>
      <c r="C149" s="134"/>
      <c r="D149" s="124"/>
      <c r="E149" s="124"/>
      <c r="F149" s="134"/>
      <c r="G149" s="134"/>
      <c r="H149" s="129">
        <f t="shared" si="22"/>
        <v>0</v>
      </c>
      <c r="J149" s="313"/>
      <c r="K149" s="129">
        <f t="shared" si="23"/>
        <v>0</v>
      </c>
      <c r="M149" s="137">
        <f t="shared" si="25"/>
        <v>0</v>
      </c>
      <c r="N149" s="134"/>
      <c r="O149" s="140">
        <f t="shared" si="26"/>
        <v>0</v>
      </c>
      <c r="P149" s="95">
        <f t="shared" si="24"/>
        <v>0</v>
      </c>
      <c r="Q149" s="111"/>
    </row>
    <row r="150" spans="2:17">
      <c r="B150" s="52"/>
      <c r="C150" s="134"/>
      <c r="D150" s="124"/>
      <c r="E150" s="124"/>
      <c r="F150" s="134"/>
      <c r="G150" s="134"/>
      <c r="H150" s="129">
        <f t="shared" si="22"/>
        <v>0</v>
      </c>
      <c r="J150" s="313"/>
      <c r="K150" s="129">
        <f t="shared" si="23"/>
        <v>0</v>
      </c>
      <c r="M150" s="137">
        <f t="shared" si="25"/>
        <v>0</v>
      </c>
      <c r="N150" s="134"/>
      <c r="O150" s="140">
        <f t="shared" si="26"/>
        <v>0</v>
      </c>
      <c r="P150" s="95">
        <f t="shared" si="24"/>
        <v>0</v>
      </c>
      <c r="Q150" s="111"/>
    </row>
    <row r="151" spans="2:17">
      <c r="B151" s="52"/>
      <c r="C151" s="134"/>
      <c r="D151" s="124"/>
      <c r="E151" s="124"/>
      <c r="F151" s="134"/>
      <c r="G151" s="134"/>
      <c r="H151" s="129">
        <f t="shared" si="22"/>
        <v>0</v>
      </c>
      <c r="J151" s="313"/>
      <c r="K151" s="129">
        <f t="shared" si="23"/>
        <v>0</v>
      </c>
      <c r="M151" s="137">
        <f t="shared" si="25"/>
        <v>0</v>
      </c>
      <c r="N151" s="134"/>
      <c r="O151" s="140">
        <f t="shared" si="26"/>
        <v>0</v>
      </c>
      <c r="P151" s="95">
        <f t="shared" si="24"/>
        <v>0</v>
      </c>
      <c r="Q151" s="111"/>
    </row>
    <row r="152" spans="2:17">
      <c r="B152" s="52"/>
      <c r="C152" s="134"/>
      <c r="D152" s="124"/>
      <c r="E152" s="124"/>
      <c r="F152" s="134"/>
      <c r="G152" s="134"/>
      <c r="H152" s="129">
        <f t="shared" si="22"/>
        <v>0</v>
      </c>
      <c r="J152" s="313"/>
      <c r="K152" s="129">
        <f t="shared" si="23"/>
        <v>0</v>
      </c>
      <c r="M152" s="137">
        <f t="shared" si="25"/>
        <v>0</v>
      </c>
      <c r="N152" s="134"/>
      <c r="O152" s="140">
        <f t="shared" si="26"/>
        <v>0</v>
      </c>
      <c r="P152" s="95">
        <f t="shared" si="24"/>
        <v>0</v>
      </c>
      <c r="Q152" s="111"/>
    </row>
    <row r="153" spans="2:17">
      <c r="B153" s="52"/>
      <c r="C153" s="134"/>
      <c r="D153" s="124"/>
      <c r="E153" s="124"/>
      <c r="F153" s="134"/>
      <c r="G153" s="134"/>
      <c r="H153" s="129">
        <f t="shared" si="22"/>
        <v>0</v>
      </c>
      <c r="J153" s="313"/>
      <c r="K153" s="129">
        <f t="shared" si="23"/>
        <v>0</v>
      </c>
      <c r="M153" s="137">
        <f t="shared" si="25"/>
        <v>0</v>
      </c>
      <c r="N153" s="134"/>
      <c r="O153" s="140">
        <f t="shared" si="26"/>
        <v>0</v>
      </c>
      <c r="P153" s="95">
        <f t="shared" si="24"/>
        <v>0</v>
      </c>
      <c r="Q153" s="111"/>
    </row>
    <row r="154" spans="2:17">
      <c r="B154" s="52"/>
      <c r="C154" s="134"/>
      <c r="D154" s="124"/>
      <c r="E154" s="124"/>
      <c r="F154" s="134"/>
      <c r="G154" s="134"/>
      <c r="H154" s="129">
        <f t="shared" si="22"/>
        <v>0</v>
      </c>
      <c r="J154" s="313"/>
      <c r="K154" s="129">
        <f t="shared" si="23"/>
        <v>0</v>
      </c>
      <c r="M154" s="137">
        <f t="shared" si="25"/>
        <v>0</v>
      </c>
      <c r="N154" s="134"/>
      <c r="O154" s="140">
        <f t="shared" si="26"/>
        <v>0</v>
      </c>
      <c r="P154" s="95">
        <f t="shared" si="24"/>
        <v>0</v>
      </c>
      <c r="Q154" s="111"/>
    </row>
    <row r="155" spans="2:17">
      <c r="B155" s="52"/>
      <c r="C155" s="134"/>
      <c r="D155" s="124"/>
      <c r="E155" s="124"/>
      <c r="F155" s="134"/>
      <c r="G155" s="134"/>
      <c r="H155" s="129">
        <f t="shared" si="22"/>
        <v>0</v>
      </c>
      <c r="J155" s="313"/>
      <c r="K155" s="129">
        <f t="shared" si="23"/>
        <v>0</v>
      </c>
      <c r="M155" s="137">
        <f t="shared" si="25"/>
        <v>0</v>
      </c>
      <c r="N155" s="134"/>
      <c r="O155" s="140">
        <f t="shared" si="26"/>
        <v>0</v>
      </c>
      <c r="P155" s="95">
        <f t="shared" si="24"/>
        <v>0</v>
      </c>
      <c r="Q155" s="111"/>
    </row>
    <row r="156" spans="2:17">
      <c r="B156" s="52"/>
      <c r="C156" s="134"/>
      <c r="D156" s="124"/>
      <c r="E156" s="124"/>
      <c r="F156" s="134"/>
      <c r="G156" s="134"/>
      <c r="H156" s="129">
        <f t="shared" si="22"/>
        <v>0</v>
      </c>
      <c r="J156" s="313"/>
      <c r="K156" s="129">
        <f t="shared" si="23"/>
        <v>0</v>
      </c>
      <c r="M156" s="137">
        <f t="shared" si="25"/>
        <v>0</v>
      </c>
      <c r="N156" s="134"/>
      <c r="O156" s="140">
        <f t="shared" si="26"/>
        <v>0</v>
      </c>
      <c r="P156" s="95">
        <f t="shared" si="24"/>
        <v>0</v>
      </c>
      <c r="Q156" s="111"/>
    </row>
    <row r="157" spans="2:17">
      <c r="B157" s="52"/>
      <c r="C157" s="134"/>
      <c r="D157" s="124"/>
      <c r="E157" s="124"/>
      <c r="F157" s="134"/>
      <c r="G157" s="134"/>
      <c r="H157" s="129">
        <f t="shared" si="22"/>
        <v>0</v>
      </c>
      <c r="J157" s="313"/>
      <c r="K157" s="129">
        <f t="shared" si="23"/>
        <v>0</v>
      </c>
      <c r="M157" s="137">
        <f t="shared" si="25"/>
        <v>0</v>
      </c>
      <c r="N157" s="134"/>
      <c r="O157" s="140">
        <f t="shared" si="26"/>
        <v>0</v>
      </c>
      <c r="P157" s="95">
        <f t="shared" si="24"/>
        <v>0</v>
      </c>
      <c r="Q157" s="111"/>
    </row>
    <row r="158" spans="2:17">
      <c r="B158" s="52"/>
      <c r="C158" s="134"/>
      <c r="D158" s="124"/>
      <c r="E158" s="124"/>
      <c r="F158" s="134"/>
      <c r="G158" s="134"/>
      <c r="H158" s="129">
        <f t="shared" si="22"/>
        <v>0</v>
      </c>
      <c r="J158" s="313"/>
      <c r="K158" s="129">
        <f t="shared" si="23"/>
        <v>0</v>
      </c>
      <c r="M158" s="137">
        <f t="shared" si="25"/>
        <v>0</v>
      </c>
      <c r="N158" s="134"/>
      <c r="O158" s="140">
        <f t="shared" si="26"/>
        <v>0</v>
      </c>
      <c r="P158" s="95">
        <f t="shared" si="24"/>
        <v>0</v>
      </c>
      <c r="Q158" s="111"/>
    </row>
    <row r="159" spans="2:17">
      <c r="B159" s="52"/>
      <c r="C159" s="134"/>
      <c r="D159" s="124"/>
      <c r="E159" s="124"/>
      <c r="F159" s="134"/>
      <c r="G159" s="134"/>
      <c r="H159" s="129">
        <f t="shared" si="22"/>
        <v>0</v>
      </c>
      <c r="J159" s="313"/>
      <c r="K159" s="129">
        <f t="shared" si="23"/>
        <v>0</v>
      </c>
      <c r="M159" s="137">
        <f t="shared" si="25"/>
        <v>0</v>
      </c>
      <c r="N159" s="134"/>
      <c r="O159" s="140">
        <f t="shared" si="26"/>
        <v>0</v>
      </c>
      <c r="P159" s="95">
        <f t="shared" si="24"/>
        <v>0</v>
      </c>
      <c r="Q159" s="111"/>
    </row>
    <row r="160" spans="2:17">
      <c r="B160" s="52"/>
      <c r="C160" s="134"/>
      <c r="D160" s="124"/>
      <c r="E160" s="124"/>
      <c r="F160" s="134"/>
      <c r="G160" s="134"/>
      <c r="H160" s="129">
        <f t="shared" si="22"/>
        <v>0</v>
      </c>
      <c r="J160" s="313"/>
      <c r="K160" s="129">
        <f t="shared" si="23"/>
        <v>0</v>
      </c>
      <c r="M160" s="137">
        <f t="shared" si="25"/>
        <v>0</v>
      </c>
      <c r="N160" s="134"/>
      <c r="O160" s="140">
        <f t="shared" si="26"/>
        <v>0</v>
      </c>
      <c r="P160" s="95">
        <f t="shared" si="24"/>
        <v>0</v>
      </c>
      <c r="Q160" s="111"/>
    </row>
    <row r="161" spans="2:17">
      <c r="B161" s="52"/>
      <c r="C161" s="134"/>
      <c r="D161" s="124"/>
      <c r="E161" s="124"/>
      <c r="F161" s="134"/>
      <c r="G161" s="134"/>
      <c r="H161" s="129">
        <f t="shared" si="22"/>
        <v>0</v>
      </c>
      <c r="J161" s="313"/>
      <c r="K161" s="129">
        <f t="shared" si="23"/>
        <v>0</v>
      </c>
      <c r="M161" s="137">
        <f t="shared" si="25"/>
        <v>0</v>
      </c>
      <c r="N161" s="134"/>
      <c r="O161" s="140">
        <f t="shared" si="26"/>
        <v>0</v>
      </c>
      <c r="P161" s="95">
        <f t="shared" si="24"/>
        <v>0</v>
      </c>
      <c r="Q161" s="111"/>
    </row>
    <row r="162" spans="2:17">
      <c r="B162" s="52"/>
      <c r="C162" s="134"/>
      <c r="D162" s="124"/>
      <c r="E162" s="124"/>
      <c r="F162" s="134"/>
      <c r="G162" s="134"/>
      <c r="H162" s="129">
        <f t="shared" si="22"/>
        <v>0</v>
      </c>
      <c r="J162" s="313"/>
      <c r="K162" s="129">
        <f t="shared" si="23"/>
        <v>0</v>
      </c>
      <c r="M162" s="137">
        <f t="shared" si="25"/>
        <v>0</v>
      </c>
      <c r="N162" s="134"/>
      <c r="O162" s="140">
        <f t="shared" si="26"/>
        <v>0</v>
      </c>
      <c r="P162" s="95">
        <f t="shared" si="24"/>
        <v>0</v>
      </c>
      <c r="Q162" s="111"/>
    </row>
    <row r="163" spans="2:17">
      <c r="B163" s="52"/>
      <c r="C163" s="134"/>
      <c r="D163" s="124"/>
      <c r="E163" s="124"/>
      <c r="F163" s="134"/>
      <c r="G163" s="134"/>
      <c r="H163" s="129">
        <f>+C163+D163-E163-F163</f>
        <v>0</v>
      </c>
      <c r="J163" s="313"/>
      <c r="K163" s="129">
        <f>+H163-J163</f>
        <v>0</v>
      </c>
      <c r="M163" s="137">
        <f>+IF(ISERROR(K163/(F163+J163)),0,K163/(F163+J163))</f>
        <v>0</v>
      </c>
      <c r="N163" s="134"/>
      <c r="O163" s="140">
        <f t="shared" si="26"/>
        <v>0</v>
      </c>
      <c r="P163" s="95">
        <f>(M163^2*O163)*100</f>
        <v>0</v>
      </c>
      <c r="Q163" s="111"/>
    </row>
    <row r="164" spans="2:17">
      <c r="B164" s="52"/>
      <c r="C164" s="134"/>
      <c r="D164" s="124"/>
      <c r="E164" s="124"/>
      <c r="F164" s="134"/>
      <c r="G164" s="134"/>
      <c r="H164" s="129">
        <f t="shared" ref="H164:H187" si="27">+C164+D164-E164-F164</f>
        <v>0</v>
      </c>
      <c r="J164" s="313"/>
      <c r="K164" s="129">
        <f t="shared" ref="K164:K187" si="28">+H164-J164</f>
        <v>0</v>
      </c>
      <c r="M164" s="137">
        <f>+IF(ISERROR(K164/(F164+J164)),0,K164/(F164+J164))</f>
        <v>0</v>
      </c>
      <c r="N164" s="134"/>
      <c r="O164" s="140">
        <f t="shared" si="26"/>
        <v>0</v>
      </c>
      <c r="P164" s="95">
        <f t="shared" ref="P164:P187" si="29">(M164^2*O164)*100</f>
        <v>0</v>
      </c>
      <c r="Q164" s="111"/>
    </row>
    <row r="165" spans="2:17">
      <c r="B165" s="52"/>
      <c r="C165" s="134"/>
      <c r="D165" s="124"/>
      <c r="E165" s="124"/>
      <c r="F165" s="134"/>
      <c r="G165" s="134"/>
      <c r="H165" s="129">
        <f t="shared" si="27"/>
        <v>0</v>
      </c>
      <c r="J165" s="313"/>
      <c r="K165" s="129">
        <f t="shared" si="28"/>
        <v>0</v>
      </c>
      <c r="M165" s="137">
        <f t="shared" ref="M165:M187" si="30">+IF(ISERROR(K165/(F165+J165)),0,K165/(F165+J165))</f>
        <v>0</v>
      </c>
      <c r="N165" s="134"/>
      <c r="O165" s="140">
        <f t="shared" si="26"/>
        <v>0</v>
      </c>
      <c r="P165" s="95">
        <f t="shared" si="29"/>
        <v>0</v>
      </c>
      <c r="Q165" s="111"/>
    </row>
    <row r="166" spans="2:17">
      <c r="B166" s="52"/>
      <c r="C166" s="134"/>
      <c r="D166" s="124"/>
      <c r="E166" s="124"/>
      <c r="F166" s="134"/>
      <c r="G166" s="134"/>
      <c r="H166" s="129">
        <f t="shared" si="27"/>
        <v>0</v>
      </c>
      <c r="J166" s="313"/>
      <c r="K166" s="129">
        <f t="shared" si="28"/>
        <v>0</v>
      </c>
      <c r="M166" s="137">
        <f t="shared" si="30"/>
        <v>0</v>
      </c>
      <c r="N166" s="134"/>
      <c r="O166" s="140">
        <f t="shared" si="26"/>
        <v>0</v>
      </c>
      <c r="P166" s="95">
        <f t="shared" si="29"/>
        <v>0</v>
      </c>
      <c r="Q166" s="111"/>
    </row>
    <row r="167" spans="2:17">
      <c r="B167" s="52"/>
      <c r="C167" s="134"/>
      <c r="D167" s="124"/>
      <c r="E167" s="124"/>
      <c r="F167" s="134"/>
      <c r="G167" s="134"/>
      <c r="H167" s="129">
        <f t="shared" si="27"/>
        <v>0</v>
      </c>
      <c r="J167" s="313"/>
      <c r="K167" s="129">
        <f t="shared" si="28"/>
        <v>0</v>
      </c>
      <c r="M167" s="137">
        <f t="shared" si="30"/>
        <v>0</v>
      </c>
      <c r="N167" s="134"/>
      <c r="O167" s="140">
        <f t="shared" si="26"/>
        <v>0</v>
      </c>
      <c r="P167" s="95">
        <f t="shared" si="29"/>
        <v>0</v>
      </c>
      <c r="Q167" s="111"/>
    </row>
    <row r="168" spans="2:17">
      <c r="B168" s="52"/>
      <c r="C168" s="134"/>
      <c r="D168" s="124"/>
      <c r="E168" s="124"/>
      <c r="F168" s="134"/>
      <c r="G168" s="134"/>
      <c r="H168" s="129">
        <f t="shared" si="27"/>
        <v>0</v>
      </c>
      <c r="J168" s="313"/>
      <c r="K168" s="129">
        <f t="shared" si="28"/>
        <v>0</v>
      </c>
      <c r="M168" s="137">
        <f t="shared" si="30"/>
        <v>0</v>
      </c>
      <c r="N168" s="134"/>
      <c r="O168" s="140">
        <f t="shared" si="26"/>
        <v>0</v>
      </c>
      <c r="P168" s="95">
        <f t="shared" si="29"/>
        <v>0</v>
      </c>
      <c r="Q168" s="111"/>
    </row>
    <row r="169" spans="2:17">
      <c r="B169" s="52"/>
      <c r="C169" s="134"/>
      <c r="D169" s="124"/>
      <c r="E169" s="124"/>
      <c r="F169" s="134"/>
      <c r="G169" s="134"/>
      <c r="H169" s="129">
        <f t="shared" si="27"/>
        <v>0</v>
      </c>
      <c r="J169" s="313"/>
      <c r="K169" s="129">
        <f t="shared" si="28"/>
        <v>0</v>
      </c>
      <c r="M169" s="137">
        <f t="shared" si="30"/>
        <v>0</v>
      </c>
      <c r="N169" s="134"/>
      <c r="O169" s="140">
        <f t="shared" si="26"/>
        <v>0</v>
      </c>
      <c r="P169" s="95">
        <f t="shared" si="29"/>
        <v>0</v>
      </c>
      <c r="Q169" s="111"/>
    </row>
    <row r="170" spans="2:17">
      <c r="B170" s="52"/>
      <c r="C170" s="134"/>
      <c r="D170" s="124"/>
      <c r="E170" s="124"/>
      <c r="F170" s="134"/>
      <c r="G170" s="134"/>
      <c r="H170" s="129">
        <f t="shared" si="27"/>
        <v>0</v>
      </c>
      <c r="J170" s="313"/>
      <c r="K170" s="129">
        <f t="shared" si="28"/>
        <v>0</v>
      </c>
      <c r="M170" s="137">
        <f t="shared" si="30"/>
        <v>0</v>
      </c>
      <c r="N170" s="134"/>
      <c r="O170" s="140">
        <f t="shared" si="26"/>
        <v>0</v>
      </c>
      <c r="P170" s="95">
        <f t="shared" si="29"/>
        <v>0</v>
      </c>
      <c r="Q170" s="111"/>
    </row>
    <row r="171" spans="2:17">
      <c r="B171" s="52"/>
      <c r="C171" s="134"/>
      <c r="D171" s="124"/>
      <c r="E171" s="124"/>
      <c r="F171" s="134"/>
      <c r="G171" s="134"/>
      <c r="H171" s="129">
        <f t="shared" si="27"/>
        <v>0</v>
      </c>
      <c r="J171" s="313"/>
      <c r="K171" s="129">
        <f t="shared" si="28"/>
        <v>0</v>
      </c>
      <c r="M171" s="137">
        <f t="shared" si="30"/>
        <v>0</v>
      </c>
      <c r="N171" s="134"/>
      <c r="O171" s="140">
        <f t="shared" si="26"/>
        <v>0</v>
      </c>
      <c r="P171" s="95">
        <f t="shared" si="29"/>
        <v>0</v>
      </c>
      <c r="Q171" s="111"/>
    </row>
    <row r="172" spans="2:17">
      <c r="B172" s="52"/>
      <c r="C172" s="134"/>
      <c r="D172" s="124"/>
      <c r="E172" s="124"/>
      <c r="F172" s="134"/>
      <c r="G172" s="134"/>
      <c r="H172" s="129">
        <f t="shared" si="27"/>
        <v>0</v>
      </c>
      <c r="J172" s="313"/>
      <c r="K172" s="129">
        <f t="shared" si="28"/>
        <v>0</v>
      </c>
      <c r="M172" s="137">
        <f t="shared" si="30"/>
        <v>0</v>
      </c>
      <c r="N172" s="134"/>
      <c r="O172" s="140">
        <f t="shared" si="26"/>
        <v>0</v>
      </c>
      <c r="P172" s="95">
        <f t="shared" si="29"/>
        <v>0</v>
      </c>
      <c r="Q172" s="111"/>
    </row>
    <row r="173" spans="2:17">
      <c r="B173" s="52"/>
      <c r="C173" s="134"/>
      <c r="D173" s="124"/>
      <c r="E173" s="124"/>
      <c r="F173" s="134"/>
      <c r="G173" s="134"/>
      <c r="H173" s="129">
        <f t="shared" si="27"/>
        <v>0</v>
      </c>
      <c r="J173" s="313"/>
      <c r="K173" s="129">
        <f t="shared" si="28"/>
        <v>0</v>
      </c>
      <c r="M173" s="137">
        <f t="shared" si="30"/>
        <v>0</v>
      </c>
      <c r="N173" s="134"/>
      <c r="O173" s="140">
        <f t="shared" si="26"/>
        <v>0</v>
      </c>
      <c r="P173" s="95">
        <f t="shared" si="29"/>
        <v>0</v>
      </c>
      <c r="Q173" s="111"/>
    </row>
    <row r="174" spans="2:17">
      <c r="B174" s="52"/>
      <c r="C174" s="134"/>
      <c r="D174" s="124"/>
      <c r="E174" s="124"/>
      <c r="F174" s="134"/>
      <c r="G174" s="134"/>
      <c r="H174" s="129">
        <f t="shared" si="27"/>
        <v>0</v>
      </c>
      <c r="J174" s="313"/>
      <c r="K174" s="129">
        <f t="shared" si="28"/>
        <v>0</v>
      </c>
      <c r="M174" s="137">
        <f t="shared" si="30"/>
        <v>0</v>
      </c>
      <c r="N174" s="134"/>
      <c r="O174" s="140">
        <f t="shared" si="26"/>
        <v>0</v>
      </c>
      <c r="P174" s="95">
        <f t="shared" si="29"/>
        <v>0</v>
      </c>
      <c r="Q174" s="111"/>
    </row>
    <row r="175" spans="2:17">
      <c r="B175" s="52"/>
      <c r="C175" s="134"/>
      <c r="D175" s="124"/>
      <c r="E175" s="124"/>
      <c r="F175" s="134"/>
      <c r="G175" s="134"/>
      <c r="H175" s="129">
        <f t="shared" si="27"/>
        <v>0</v>
      </c>
      <c r="J175" s="313"/>
      <c r="K175" s="129">
        <f t="shared" si="28"/>
        <v>0</v>
      </c>
      <c r="M175" s="137">
        <f t="shared" si="30"/>
        <v>0</v>
      </c>
      <c r="N175" s="134"/>
      <c r="O175" s="140">
        <f t="shared" si="26"/>
        <v>0</v>
      </c>
      <c r="P175" s="95">
        <f t="shared" si="29"/>
        <v>0</v>
      </c>
      <c r="Q175" s="111"/>
    </row>
    <row r="176" spans="2:17">
      <c r="B176" s="52"/>
      <c r="C176" s="134"/>
      <c r="D176" s="124"/>
      <c r="E176" s="124"/>
      <c r="F176" s="134"/>
      <c r="G176" s="134"/>
      <c r="H176" s="129">
        <f t="shared" si="27"/>
        <v>0</v>
      </c>
      <c r="J176" s="313"/>
      <c r="K176" s="129">
        <f t="shared" si="28"/>
        <v>0</v>
      </c>
      <c r="M176" s="137">
        <f t="shared" si="30"/>
        <v>0</v>
      </c>
      <c r="N176" s="134"/>
      <c r="O176" s="140">
        <f t="shared" si="26"/>
        <v>0</v>
      </c>
      <c r="P176" s="95">
        <f t="shared" si="29"/>
        <v>0</v>
      </c>
      <c r="Q176" s="111"/>
    </row>
    <row r="177" spans="2:17">
      <c r="B177" s="52"/>
      <c r="C177" s="134"/>
      <c r="D177" s="124"/>
      <c r="E177" s="124"/>
      <c r="F177" s="134"/>
      <c r="G177" s="134"/>
      <c r="H177" s="129">
        <f t="shared" si="27"/>
        <v>0</v>
      </c>
      <c r="J177" s="313"/>
      <c r="K177" s="129">
        <f t="shared" si="28"/>
        <v>0</v>
      </c>
      <c r="M177" s="137">
        <f t="shared" si="30"/>
        <v>0</v>
      </c>
      <c r="N177" s="134"/>
      <c r="O177" s="140">
        <f t="shared" si="26"/>
        <v>0</v>
      </c>
      <c r="P177" s="95">
        <f t="shared" si="29"/>
        <v>0</v>
      </c>
      <c r="Q177" s="111"/>
    </row>
    <row r="178" spans="2:17">
      <c r="B178" s="52"/>
      <c r="C178" s="134"/>
      <c r="D178" s="124"/>
      <c r="E178" s="124"/>
      <c r="F178" s="134"/>
      <c r="G178" s="134"/>
      <c r="H178" s="129">
        <f t="shared" si="27"/>
        <v>0</v>
      </c>
      <c r="J178" s="313"/>
      <c r="K178" s="129">
        <f t="shared" si="28"/>
        <v>0</v>
      </c>
      <c r="M178" s="137">
        <f t="shared" si="30"/>
        <v>0</v>
      </c>
      <c r="N178" s="134"/>
      <c r="O178" s="140">
        <f t="shared" si="26"/>
        <v>0</v>
      </c>
      <c r="P178" s="95">
        <f t="shared" si="29"/>
        <v>0</v>
      </c>
      <c r="Q178" s="111"/>
    </row>
    <row r="179" spans="2:17">
      <c r="B179" s="52"/>
      <c r="C179" s="134"/>
      <c r="D179" s="124"/>
      <c r="E179" s="124"/>
      <c r="F179" s="134"/>
      <c r="G179" s="134"/>
      <c r="H179" s="129">
        <f t="shared" si="27"/>
        <v>0</v>
      </c>
      <c r="J179" s="313"/>
      <c r="K179" s="129">
        <f t="shared" si="28"/>
        <v>0</v>
      </c>
      <c r="M179" s="137">
        <f t="shared" si="30"/>
        <v>0</v>
      </c>
      <c r="N179" s="134"/>
      <c r="O179" s="140">
        <f t="shared" si="26"/>
        <v>0</v>
      </c>
      <c r="P179" s="95">
        <f t="shared" si="29"/>
        <v>0</v>
      </c>
      <c r="Q179" s="111"/>
    </row>
    <row r="180" spans="2:17">
      <c r="B180" s="52"/>
      <c r="C180" s="134"/>
      <c r="D180" s="124"/>
      <c r="E180" s="124"/>
      <c r="F180" s="134"/>
      <c r="G180" s="134"/>
      <c r="H180" s="129">
        <f t="shared" si="27"/>
        <v>0</v>
      </c>
      <c r="J180" s="313"/>
      <c r="K180" s="129">
        <f t="shared" si="28"/>
        <v>0</v>
      </c>
      <c r="M180" s="137">
        <f t="shared" si="30"/>
        <v>0</v>
      </c>
      <c r="N180" s="134"/>
      <c r="O180" s="140">
        <f t="shared" si="26"/>
        <v>0</v>
      </c>
      <c r="P180" s="95">
        <f t="shared" si="29"/>
        <v>0</v>
      </c>
      <c r="Q180" s="111"/>
    </row>
    <row r="181" spans="2:17">
      <c r="B181" s="52"/>
      <c r="C181" s="134"/>
      <c r="D181" s="124"/>
      <c r="E181" s="124"/>
      <c r="F181" s="134"/>
      <c r="G181" s="134"/>
      <c r="H181" s="129">
        <f t="shared" si="27"/>
        <v>0</v>
      </c>
      <c r="J181" s="313"/>
      <c r="K181" s="129">
        <f t="shared" si="28"/>
        <v>0</v>
      </c>
      <c r="M181" s="137">
        <f t="shared" si="30"/>
        <v>0</v>
      </c>
      <c r="N181" s="134"/>
      <c r="O181" s="140">
        <f t="shared" si="26"/>
        <v>0</v>
      </c>
      <c r="P181" s="95">
        <f t="shared" si="29"/>
        <v>0</v>
      </c>
      <c r="Q181" s="111"/>
    </row>
    <row r="182" spans="2:17">
      <c r="B182" s="52"/>
      <c r="C182" s="134"/>
      <c r="D182" s="124"/>
      <c r="E182" s="124"/>
      <c r="F182" s="134"/>
      <c r="G182" s="134"/>
      <c r="H182" s="129">
        <f t="shared" si="27"/>
        <v>0</v>
      </c>
      <c r="J182" s="313"/>
      <c r="K182" s="129">
        <f t="shared" si="28"/>
        <v>0</v>
      </c>
      <c r="M182" s="137">
        <f t="shared" si="30"/>
        <v>0</v>
      </c>
      <c r="N182" s="134"/>
      <c r="O182" s="140">
        <f t="shared" si="26"/>
        <v>0</v>
      </c>
      <c r="P182" s="95">
        <f t="shared" si="29"/>
        <v>0</v>
      </c>
      <c r="Q182" s="111"/>
    </row>
    <row r="183" spans="2:17">
      <c r="B183" s="52"/>
      <c r="C183" s="134"/>
      <c r="D183" s="124"/>
      <c r="E183" s="124"/>
      <c r="F183" s="134"/>
      <c r="G183" s="134"/>
      <c r="H183" s="129">
        <f t="shared" si="27"/>
        <v>0</v>
      </c>
      <c r="J183" s="313"/>
      <c r="K183" s="129">
        <f t="shared" si="28"/>
        <v>0</v>
      </c>
      <c r="M183" s="137">
        <f t="shared" si="30"/>
        <v>0</v>
      </c>
      <c r="N183" s="134"/>
      <c r="O183" s="140">
        <f t="shared" si="26"/>
        <v>0</v>
      </c>
      <c r="P183" s="95">
        <f t="shared" si="29"/>
        <v>0</v>
      </c>
      <c r="Q183" s="111"/>
    </row>
    <row r="184" spans="2:17">
      <c r="B184" s="52"/>
      <c r="C184" s="134"/>
      <c r="D184" s="124"/>
      <c r="E184" s="124"/>
      <c r="F184" s="134"/>
      <c r="G184" s="134"/>
      <c r="H184" s="129">
        <f t="shared" si="27"/>
        <v>0</v>
      </c>
      <c r="J184" s="313"/>
      <c r="K184" s="129">
        <f t="shared" si="28"/>
        <v>0</v>
      </c>
      <c r="M184" s="137">
        <f t="shared" si="30"/>
        <v>0</v>
      </c>
      <c r="N184" s="134"/>
      <c r="O184" s="140">
        <f t="shared" si="26"/>
        <v>0</v>
      </c>
      <c r="P184" s="95">
        <f t="shared" si="29"/>
        <v>0</v>
      </c>
      <c r="Q184" s="111"/>
    </row>
    <row r="185" spans="2:17">
      <c r="B185" s="52"/>
      <c r="C185" s="134"/>
      <c r="D185" s="124"/>
      <c r="E185" s="124"/>
      <c r="F185" s="134"/>
      <c r="G185" s="134"/>
      <c r="H185" s="129">
        <f t="shared" si="27"/>
        <v>0</v>
      </c>
      <c r="J185" s="313"/>
      <c r="K185" s="129">
        <f t="shared" si="28"/>
        <v>0</v>
      </c>
      <c r="M185" s="137">
        <f t="shared" si="30"/>
        <v>0</v>
      </c>
      <c r="N185" s="134"/>
      <c r="O185" s="140">
        <f t="shared" si="26"/>
        <v>0</v>
      </c>
      <c r="P185" s="95">
        <f t="shared" si="29"/>
        <v>0</v>
      </c>
      <c r="Q185" s="111"/>
    </row>
    <row r="186" spans="2:17">
      <c r="B186" s="52"/>
      <c r="C186" s="134"/>
      <c r="D186" s="124"/>
      <c r="E186" s="124"/>
      <c r="F186" s="134"/>
      <c r="G186" s="134"/>
      <c r="H186" s="129">
        <f t="shared" si="27"/>
        <v>0</v>
      </c>
      <c r="J186" s="313"/>
      <c r="K186" s="129">
        <f t="shared" si="28"/>
        <v>0</v>
      </c>
      <c r="M186" s="137">
        <f t="shared" si="30"/>
        <v>0</v>
      </c>
      <c r="N186" s="134"/>
      <c r="O186" s="140">
        <f t="shared" si="26"/>
        <v>0</v>
      </c>
      <c r="P186" s="95">
        <f t="shared" si="29"/>
        <v>0</v>
      </c>
      <c r="Q186" s="111"/>
    </row>
    <row r="187" spans="2:17">
      <c r="B187" s="52"/>
      <c r="C187" s="134"/>
      <c r="D187" s="124"/>
      <c r="E187" s="124"/>
      <c r="F187" s="134"/>
      <c r="G187" s="134"/>
      <c r="H187" s="129">
        <f t="shared" si="27"/>
        <v>0</v>
      </c>
      <c r="J187" s="313"/>
      <c r="K187" s="129">
        <f t="shared" si="28"/>
        <v>0</v>
      </c>
      <c r="M187" s="137">
        <f t="shared" si="30"/>
        <v>0</v>
      </c>
      <c r="N187" s="134"/>
      <c r="O187" s="140">
        <f t="shared" si="26"/>
        <v>0</v>
      </c>
      <c r="P187" s="95">
        <f t="shared" si="29"/>
        <v>0</v>
      </c>
      <c r="Q187" s="111"/>
    </row>
    <row r="188" spans="2:17">
      <c r="B188" s="52"/>
      <c r="C188" s="134"/>
      <c r="D188" s="124"/>
      <c r="E188" s="124"/>
      <c r="F188" s="134"/>
      <c r="G188" s="134"/>
      <c r="H188" s="129">
        <f>+C188+D188-E188-F188</f>
        <v>0</v>
      </c>
      <c r="J188" s="313"/>
      <c r="K188" s="129">
        <f>+H188-J188</f>
        <v>0</v>
      </c>
      <c r="M188" s="137">
        <f>+IF(ISERROR(K188/(F188+J188)),0,K188/(F188+J188))</f>
        <v>0</v>
      </c>
      <c r="N188" s="134"/>
      <c r="O188" s="140">
        <f t="shared" si="26"/>
        <v>0</v>
      </c>
      <c r="P188" s="95">
        <f>(M188^2*O188)*100</f>
        <v>0</v>
      </c>
      <c r="Q188" s="111"/>
    </row>
    <row r="189" spans="2:17">
      <c r="B189" s="52"/>
      <c r="C189" s="134"/>
      <c r="D189" s="124"/>
      <c r="E189" s="124"/>
      <c r="F189" s="134"/>
      <c r="G189" s="134"/>
      <c r="H189" s="129">
        <f t="shared" ref="H189:H212" si="31">+C189+D189-E189-F189</f>
        <v>0</v>
      </c>
      <c r="J189" s="313"/>
      <c r="K189" s="129">
        <f t="shared" ref="K189:K212" si="32">+H189-J189</f>
        <v>0</v>
      </c>
      <c r="M189" s="137">
        <f>+IF(ISERROR(K189/(F189+J189)),0,K189/(F189+J189))</f>
        <v>0</v>
      </c>
      <c r="N189" s="134"/>
      <c r="O189" s="140">
        <f t="shared" si="26"/>
        <v>0</v>
      </c>
      <c r="P189" s="95">
        <f t="shared" ref="P189:P212" si="33">(M189^2*O189)*100</f>
        <v>0</v>
      </c>
      <c r="Q189" s="111"/>
    </row>
    <row r="190" spans="2:17">
      <c r="B190" s="52"/>
      <c r="C190" s="134"/>
      <c r="D190" s="124"/>
      <c r="E190" s="124"/>
      <c r="F190" s="134"/>
      <c r="G190" s="134"/>
      <c r="H190" s="129">
        <f t="shared" si="31"/>
        <v>0</v>
      </c>
      <c r="J190" s="313"/>
      <c r="K190" s="129">
        <f t="shared" si="32"/>
        <v>0</v>
      </c>
      <c r="M190" s="137">
        <f t="shared" ref="M190:M212" si="34">+IF(ISERROR(K190/(F190+J190)),0,K190/(F190+J190))</f>
        <v>0</v>
      </c>
      <c r="N190" s="134"/>
      <c r="O190" s="140">
        <f t="shared" si="26"/>
        <v>0</v>
      </c>
      <c r="P190" s="95">
        <f t="shared" si="33"/>
        <v>0</v>
      </c>
      <c r="Q190" s="111"/>
    </row>
    <row r="191" spans="2:17">
      <c r="B191" s="52"/>
      <c r="C191" s="134"/>
      <c r="D191" s="124"/>
      <c r="E191" s="124"/>
      <c r="F191" s="134"/>
      <c r="G191" s="134"/>
      <c r="H191" s="129">
        <f t="shared" si="31"/>
        <v>0</v>
      </c>
      <c r="J191" s="313"/>
      <c r="K191" s="129">
        <f t="shared" si="32"/>
        <v>0</v>
      </c>
      <c r="M191" s="137">
        <f t="shared" si="34"/>
        <v>0</v>
      </c>
      <c r="N191" s="134"/>
      <c r="O191" s="140">
        <f t="shared" si="26"/>
        <v>0</v>
      </c>
      <c r="P191" s="95">
        <f t="shared" si="33"/>
        <v>0</v>
      </c>
      <c r="Q191" s="111"/>
    </row>
    <row r="192" spans="2:17">
      <c r="B192" s="52"/>
      <c r="C192" s="134"/>
      <c r="D192" s="124"/>
      <c r="E192" s="124"/>
      <c r="F192" s="134"/>
      <c r="G192" s="134"/>
      <c r="H192" s="129">
        <f t="shared" si="31"/>
        <v>0</v>
      </c>
      <c r="J192" s="313"/>
      <c r="K192" s="129">
        <f t="shared" si="32"/>
        <v>0</v>
      </c>
      <c r="M192" s="137">
        <f t="shared" si="34"/>
        <v>0</v>
      </c>
      <c r="N192" s="134"/>
      <c r="O192" s="140">
        <f t="shared" si="26"/>
        <v>0</v>
      </c>
      <c r="P192" s="95">
        <f t="shared" si="33"/>
        <v>0</v>
      </c>
      <c r="Q192" s="111"/>
    </row>
    <row r="193" spans="2:17">
      <c r="B193" s="52"/>
      <c r="C193" s="134"/>
      <c r="D193" s="124"/>
      <c r="E193" s="124"/>
      <c r="F193" s="134"/>
      <c r="G193" s="134"/>
      <c r="H193" s="129">
        <f t="shared" si="31"/>
        <v>0</v>
      </c>
      <c r="J193" s="313"/>
      <c r="K193" s="129">
        <f t="shared" si="32"/>
        <v>0</v>
      </c>
      <c r="M193" s="137">
        <f t="shared" si="34"/>
        <v>0</v>
      </c>
      <c r="N193" s="134"/>
      <c r="O193" s="140">
        <f t="shared" si="26"/>
        <v>0</v>
      </c>
      <c r="P193" s="95">
        <f t="shared" si="33"/>
        <v>0</v>
      </c>
      <c r="Q193" s="111"/>
    </row>
    <row r="194" spans="2:17">
      <c r="B194" s="52"/>
      <c r="C194" s="134"/>
      <c r="D194" s="124"/>
      <c r="E194" s="124"/>
      <c r="F194" s="134"/>
      <c r="G194" s="134"/>
      <c r="H194" s="129">
        <f t="shared" si="31"/>
        <v>0</v>
      </c>
      <c r="J194" s="313"/>
      <c r="K194" s="129">
        <f t="shared" si="32"/>
        <v>0</v>
      </c>
      <c r="M194" s="137">
        <f t="shared" si="34"/>
        <v>0</v>
      </c>
      <c r="N194" s="134"/>
      <c r="O194" s="140">
        <f t="shared" si="26"/>
        <v>0</v>
      </c>
      <c r="P194" s="95">
        <f t="shared" si="33"/>
        <v>0</v>
      </c>
      <c r="Q194" s="111"/>
    </row>
    <row r="195" spans="2:17">
      <c r="B195" s="52"/>
      <c r="C195" s="134"/>
      <c r="D195" s="124"/>
      <c r="E195" s="124"/>
      <c r="F195" s="134"/>
      <c r="G195" s="134"/>
      <c r="H195" s="129">
        <f t="shared" si="31"/>
        <v>0</v>
      </c>
      <c r="J195" s="313"/>
      <c r="K195" s="129">
        <f t="shared" si="32"/>
        <v>0</v>
      </c>
      <c r="M195" s="137">
        <f t="shared" si="34"/>
        <v>0</v>
      </c>
      <c r="N195" s="134"/>
      <c r="O195" s="140">
        <f t="shared" si="26"/>
        <v>0</v>
      </c>
      <c r="P195" s="95">
        <f t="shared" si="33"/>
        <v>0</v>
      </c>
      <c r="Q195" s="111"/>
    </row>
    <row r="196" spans="2:17">
      <c r="B196" s="52"/>
      <c r="C196" s="134"/>
      <c r="D196" s="124"/>
      <c r="E196" s="124"/>
      <c r="F196" s="134"/>
      <c r="G196" s="134"/>
      <c r="H196" s="129">
        <f t="shared" si="31"/>
        <v>0</v>
      </c>
      <c r="J196" s="313"/>
      <c r="K196" s="129">
        <f t="shared" si="32"/>
        <v>0</v>
      </c>
      <c r="M196" s="137">
        <f t="shared" si="34"/>
        <v>0</v>
      </c>
      <c r="N196" s="134"/>
      <c r="O196" s="140">
        <f t="shared" si="26"/>
        <v>0</v>
      </c>
      <c r="P196" s="95">
        <f t="shared" si="33"/>
        <v>0</v>
      </c>
      <c r="Q196" s="111"/>
    </row>
    <row r="197" spans="2:17">
      <c r="B197" s="52"/>
      <c r="C197" s="134"/>
      <c r="D197" s="124"/>
      <c r="E197" s="124"/>
      <c r="F197" s="134"/>
      <c r="G197" s="134"/>
      <c r="H197" s="129">
        <f t="shared" si="31"/>
        <v>0</v>
      </c>
      <c r="J197" s="313"/>
      <c r="K197" s="129">
        <f t="shared" si="32"/>
        <v>0</v>
      </c>
      <c r="M197" s="137">
        <f t="shared" si="34"/>
        <v>0</v>
      </c>
      <c r="N197" s="134"/>
      <c r="O197" s="140">
        <f t="shared" si="26"/>
        <v>0</v>
      </c>
      <c r="P197" s="95">
        <f t="shared" si="33"/>
        <v>0</v>
      </c>
      <c r="Q197" s="111"/>
    </row>
    <row r="198" spans="2:17">
      <c r="B198" s="52"/>
      <c r="C198" s="134"/>
      <c r="D198" s="124"/>
      <c r="E198" s="124"/>
      <c r="F198" s="134"/>
      <c r="G198" s="134"/>
      <c r="H198" s="129">
        <f t="shared" si="31"/>
        <v>0</v>
      </c>
      <c r="J198" s="313"/>
      <c r="K198" s="129">
        <f t="shared" si="32"/>
        <v>0</v>
      </c>
      <c r="M198" s="137">
        <f t="shared" si="34"/>
        <v>0</v>
      </c>
      <c r="N198" s="134"/>
      <c r="O198" s="140">
        <f t="shared" si="26"/>
        <v>0</v>
      </c>
      <c r="P198" s="95">
        <f t="shared" si="33"/>
        <v>0</v>
      </c>
      <c r="Q198" s="111"/>
    </row>
    <row r="199" spans="2:17">
      <c r="B199" s="52"/>
      <c r="C199" s="134"/>
      <c r="D199" s="124"/>
      <c r="E199" s="124"/>
      <c r="F199" s="134"/>
      <c r="G199" s="134"/>
      <c r="H199" s="129">
        <f t="shared" si="31"/>
        <v>0</v>
      </c>
      <c r="J199" s="313"/>
      <c r="K199" s="129">
        <f t="shared" si="32"/>
        <v>0</v>
      </c>
      <c r="M199" s="137">
        <f t="shared" si="34"/>
        <v>0</v>
      </c>
      <c r="N199" s="134"/>
      <c r="O199" s="140">
        <f t="shared" si="26"/>
        <v>0</v>
      </c>
      <c r="P199" s="95">
        <f t="shared" si="33"/>
        <v>0</v>
      </c>
      <c r="Q199" s="111"/>
    </row>
    <row r="200" spans="2:17">
      <c r="B200" s="52"/>
      <c r="C200" s="134"/>
      <c r="D200" s="124"/>
      <c r="E200" s="124"/>
      <c r="F200" s="134"/>
      <c r="G200" s="134"/>
      <c r="H200" s="129">
        <f t="shared" si="31"/>
        <v>0</v>
      </c>
      <c r="J200" s="313"/>
      <c r="K200" s="129">
        <f t="shared" si="32"/>
        <v>0</v>
      </c>
      <c r="M200" s="137">
        <f t="shared" si="34"/>
        <v>0</v>
      </c>
      <c r="N200" s="134"/>
      <c r="O200" s="140">
        <f t="shared" si="26"/>
        <v>0</v>
      </c>
      <c r="P200" s="95">
        <f t="shared" si="33"/>
        <v>0</v>
      </c>
      <c r="Q200" s="111"/>
    </row>
    <row r="201" spans="2:17">
      <c r="B201" s="52"/>
      <c r="C201" s="134"/>
      <c r="D201" s="124"/>
      <c r="E201" s="124"/>
      <c r="F201" s="134"/>
      <c r="G201" s="134"/>
      <c r="H201" s="129">
        <f t="shared" si="31"/>
        <v>0</v>
      </c>
      <c r="J201" s="313"/>
      <c r="K201" s="129">
        <f t="shared" si="32"/>
        <v>0</v>
      </c>
      <c r="M201" s="137">
        <f t="shared" si="34"/>
        <v>0</v>
      </c>
      <c r="N201" s="134"/>
      <c r="O201" s="140">
        <f t="shared" si="26"/>
        <v>0</v>
      </c>
      <c r="P201" s="95">
        <f t="shared" si="33"/>
        <v>0</v>
      </c>
      <c r="Q201" s="111"/>
    </row>
    <row r="202" spans="2:17">
      <c r="B202" s="52"/>
      <c r="C202" s="134"/>
      <c r="D202" s="124"/>
      <c r="E202" s="124"/>
      <c r="F202" s="134"/>
      <c r="G202" s="134"/>
      <c r="H202" s="129">
        <f t="shared" si="31"/>
        <v>0</v>
      </c>
      <c r="J202" s="313"/>
      <c r="K202" s="129">
        <f t="shared" si="32"/>
        <v>0</v>
      </c>
      <c r="M202" s="137">
        <f t="shared" si="34"/>
        <v>0</v>
      </c>
      <c r="N202" s="134"/>
      <c r="O202" s="140">
        <f t="shared" si="26"/>
        <v>0</v>
      </c>
      <c r="P202" s="95">
        <f t="shared" si="33"/>
        <v>0</v>
      </c>
      <c r="Q202" s="111"/>
    </row>
    <row r="203" spans="2:17">
      <c r="B203" s="52"/>
      <c r="C203" s="134"/>
      <c r="D203" s="124"/>
      <c r="E203" s="124"/>
      <c r="F203" s="134"/>
      <c r="G203" s="134"/>
      <c r="H203" s="129">
        <f t="shared" si="31"/>
        <v>0</v>
      </c>
      <c r="J203" s="313"/>
      <c r="K203" s="129">
        <f t="shared" si="32"/>
        <v>0</v>
      </c>
      <c r="M203" s="137">
        <f t="shared" si="34"/>
        <v>0</v>
      </c>
      <c r="N203" s="134"/>
      <c r="O203" s="140">
        <f t="shared" si="26"/>
        <v>0</v>
      </c>
      <c r="P203" s="95">
        <f t="shared" si="33"/>
        <v>0</v>
      </c>
      <c r="Q203" s="111"/>
    </row>
    <row r="204" spans="2:17">
      <c r="B204" s="52"/>
      <c r="C204" s="124"/>
      <c r="D204" s="124"/>
      <c r="E204" s="124"/>
      <c r="F204" s="124"/>
      <c r="G204" s="124"/>
      <c r="H204" s="129">
        <f t="shared" si="31"/>
        <v>0</v>
      </c>
      <c r="J204" s="131"/>
      <c r="K204" s="129">
        <f t="shared" si="32"/>
        <v>0</v>
      </c>
      <c r="M204" s="137">
        <f t="shared" si="34"/>
        <v>0</v>
      </c>
      <c r="N204" s="134"/>
      <c r="O204" s="140">
        <f t="shared" si="26"/>
        <v>0</v>
      </c>
      <c r="P204" s="95">
        <f t="shared" si="33"/>
        <v>0</v>
      </c>
      <c r="Q204" s="111"/>
    </row>
    <row r="205" spans="2:17">
      <c r="B205" s="52"/>
      <c r="C205" s="124"/>
      <c r="D205" s="124"/>
      <c r="E205" s="124"/>
      <c r="F205" s="124"/>
      <c r="G205" s="124"/>
      <c r="H205" s="129">
        <f t="shared" si="31"/>
        <v>0</v>
      </c>
      <c r="J205" s="131"/>
      <c r="K205" s="129">
        <f t="shared" si="32"/>
        <v>0</v>
      </c>
      <c r="M205" s="137">
        <f t="shared" si="34"/>
        <v>0</v>
      </c>
      <c r="N205" s="134"/>
      <c r="O205" s="140">
        <f t="shared" si="26"/>
        <v>0</v>
      </c>
      <c r="P205" s="95">
        <f t="shared" si="33"/>
        <v>0</v>
      </c>
      <c r="Q205" s="111"/>
    </row>
    <row r="206" spans="2:17">
      <c r="B206" s="52"/>
      <c r="C206" s="124"/>
      <c r="D206" s="124"/>
      <c r="E206" s="124"/>
      <c r="F206" s="124"/>
      <c r="G206" s="124"/>
      <c r="H206" s="129">
        <f t="shared" si="31"/>
        <v>0</v>
      </c>
      <c r="J206" s="131"/>
      <c r="K206" s="129">
        <f t="shared" si="32"/>
        <v>0</v>
      </c>
      <c r="M206" s="137">
        <f t="shared" si="34"/>
        <v>0</v>
      </c>
      <c r="N206" s="134"/>
      <c r="O206" s="140">
        <f t="shared" ref="O206:O262" si="35">IF(K206&lt;0,N206/$N$263,0)</f>
        <v>0</v>
      </c>
      <c r="P206" s="95">
        <f t="shared" si="33"/>
        <v>0</v>
      </c>
      <c r="Q206" s="111"/>
    </row>
    <row r="207" spans="2:17">
      <c r="B207" s="52"/>
      <c r="C207" s="124"/>
      <c r="D207" s="124"/>
      <c r="E207" s="124"/>
      <c r="F207" s="124"/>
      <c r="G207" s="124"/>
      <c r="H207" s="129">
        <f t="shared" si="31"/>
        <v>0</v>
      </c>
      <c r="J207" s="131"/>
      <c r="K207" s="129">
        <f t="shared" si="32"/>
        <v>0</v>
      </c>
      <c r="M207" s="137">
        <f t="shared" si="34"/>
        <v>0</v>
      </c>
      <c r="N207" s="134"/>
      <c r="O207" s="140">
        <f t="shared" si="35"/>
        <v>0</v>
      </c>
      <c r="P207" s="95">
        <f t="shared" si="33"/>
        <v>0</v>
      </c>
      <c r="Q207" s="111"/>
    </row>
    <row r="208" spans="2:17">
      <c r="B208" s="52"/>
      <c r="C208" s="124"/>
      <c r="D208" s="124"/>
      <c r="E208" s="124"/>
      <c r="F208" s="124"/>
      <c r="G208" s="124"/>
      <c r="H208" s="129">
        <f t="shared" si="31"/>
        <v>0</v>
      </c>
      <c r="J208" s="131"/>
      <c r="K208" s="129">
        <f t="shared" si="32"/>
        <v>0</v>
      </c>
      <c r="M208" s="137">
        <f t="shared" si="34"/>
        <v>0</v>
      </c>
      <c r="N208" s="134"/>
      <c r="O208" s="140">
        <f t="shared" si="35"/>
        <v>0</v>
      </c>
      <c r="P208" s="95">
        <f t="shared" si="33"/>
        <v>0</v>
      </c>
      <c r="Q208" s="111"/>
    </row>
    <row r="209" spans="2:17">
      <c r="B209" s="52"/>
      <c r="C209" s="124"/>
      <c r="D209" s="124"/>
      <c r="E209" s="124"/>
      <c r="F209" s="124"/>
      <c r="G209" s="124"/>
      <c r="H209" s="129">
        <f t="shared" si="31"/>
        <v>0</v>
      </c>
      <c r="J209" s="131"/>
      <c r="K209" s="129">
        <f t="shared" si="32"/>
        <v>0</v>
      </c>
      <c r="M209" s="137">
        <f t="shared" si="34"/>
        <v>0</v>
      </c>
      <c r="N209" s="134"/>
      <c r="O209" s="140">
        <f t="shared" si="35"/>
        <v>0</v>
      </c>
      <c r="P209" s="95">
        <f t="shared" si="33"/>
        <v>0</v>
      </c>
      <c r="Q209" s="111"/>
    </row>
    <row r="210" spans="2:17">
      <c r="B210" s="52"/>
      <c r="C210" s="124"/>
      <c r="D210" s="124"/>
      <c r="E210" s="124"/>
      <c r="F210" s="124"/>
      <c r="G210" s="124"/>
      <c r="H210" s="129">
        <f t="shared" si="31"/>
        <v>0</v>
      </c>
      <c r="J210" s="131"/>
      <c r="K210" s="129">
        <f t="shared" si="32"/>
        <v>0</v>
      </c>
      <c r="M210" s="137">
        <f t="shared" si="34"/>
        <v>0</v>
      </c>
      <c r="N210" s="134"/>
      <c r="O210" s="140">
        <f t="shared" si="35"/>
        <v>0</v>
      </c>
      <c r="P210" s="95">
        <f t="shared" si="33"/>
        <v>0</v>
      </c>
      <c r="Q210" s="111"/>
    </row>
    <row r="211" spans="2:17">
      <c r="B211" s="52"/>
      <c r="C211" s="124"/>
      <c r="D211" s="124"/>
      <c r="E211" s="124"/>
      <c r="F211" s="124"/>
      <c r="G211" s="124"/>
      <c r="H211" s="129">
        <f t="shared" si="31"/>
        <v>0</v>
      </c>
      <c r="J211" s="131"/>
      <c r="K211" s="129">
        <f t="shared" si="32"/>
        <v>0</v>
      </c>
      <c r="M211" s="137">
        <f t="shared" si="34"/>
        <v>0</v>
      </c>
      <c r="N211" s="134"/>
      <c r="O211" s="140">
        <f t="shared" si="35"/>
        <v>0</v>
      </c>
      <c r="P211" s="95">
        <f t="shared" si="33"/>
        <v>0</v>
      </c>
      <c r="Q211" s="111"/>
    </row>
    <row r="212" spans="2:17">
      <c r="B212" s="52"/>
      <c r="C212" s="124"/>
      <c r="D212" s="124"/>
      <c r="E212" s="124"/>
      <c r="F212" s="124"/>
      <c r="G212" s="124"/>
      <c r="H212" s="129">
        <f t="shared" si="31"/>
        <v>0</v>
      </c>
      <c r="J212" s="131"/>
      <c r="K212" s="129">
        <f t="shared" si="32"/>
        <v>0</v>
      </c>
      <c r="M212" s="137">
        <f t="shared" si="34"/>
        <v>0</v>
      </c>
      <c r="N212" s="134"/>
      <c r="O212" s="140">
        <f t="shared" si="35"/>
        <v>0</v>
      </c>
      <c r="P212" s="95">
        <f t="shared" si="33"/>
        <v>0</v>
      </c>
      <c r="Q212" s="111"/>
    </row>
    <row r="213" spans="2:17">
      <c r="B213" s="52"/>
      <c r="C213" s="124"/>
      <c r="D213" s="124"/>
      <c r="E213" s="124"/>
      <c r="F213" s="124"/>
      <c r="G213" s="124"/>
      <c r="H213" s="129">
        <f>+C213+D213-E213-F213</f>
        <v>0</v>
      </c>
      <c r="J213" s="131"/>
      <c r="K213" s="129">
        <f>+H213-J213</f>
        <v>0</v>
      </c>
      <c r="M213" s="137">
        <f>+IF(ISERROR(K213/(F213+J213)),0,K213/(F213+J213))</f>
        <v>0</v>
      </c>
      <c r="N213" s="134"/>
      <c r="O213" s="140">
        <f t="shared" si="35"/>
        <v>0</v>
      </c>
      <c r="P213" s="95">
        <f>(M213^2*O213)*100</f>
        <v>0</v>
      </c>
      <c r="Q213" s="111"/>
    </row>
    <row r="214" spans="2:17">
      <c r="B214" s="52"/>
      <c r="C214" s="124"/>
      <c r="D214" s="124"/>
      <c r="E214" s="124"/>
      <c r="F214" s="124"/>
      <c r="G214" s="124"/>
      <c r="H214" s="129">
        <f t="shared" ref="H214:H237" si="36">+C214+D214-E214-F214</f>
        <v>0</v>
      </c>
      <c r="J214" s="131"/>
      <c r="K214" s="129">
        <f t="shared" ref="K214:K237" si="37">+H214-J214</f>
        <v>0</v>
      </c>
      <c r="M214" s="137">
        <f>+IF(ISERROR(K214/(F214+J214)),0,K214/(F214+J214))</f>
        <v>0</v>
      </c>
      <c r="N214" s="134"/>
      <c r="O214" s="140">
        <f t="shared" si="35"/>
        <v>0</v>
      </c>
      <c r="P214" s="95">
        <f t="shared" ref="P214:P237" si="38">(M214^2*O214)*100</f>
        <v>0</v>
      </c>
      <c r="Q214" s="111"/>
    </row>
    <row r="215" spans="2:17">
      <c r="B215" s="52"/>
      <c r="C215" s="124"/>
      <c r="D215" s="124"/>
      <c r="E215" s="124"/>
      <c r="F215" s="124"/>
      <c r="G215" s="124"/>
      <c r="H215" s="129">
        <f t="shared" si="36"/>
        <v>0</v>
      </c>
      <c r="J215" s="131"/>
      <c r="K215" s="129">
        <f t="shared" si="37"/>
        <v>0</v>
      </c>
      <c r="M215" s="137">
        <f t="shared" ref="M215:M237" si="39">+IF(ISERROR(K215/(F215+J215)),0,K215/(F215+J215))</f>
        <v>0</v>
      </c>
      <c r="N215" s="134"/>
      <c r="O215" s="140">
        <f t="shared" si="35"/>
        <v>0</v>
      </c>
      <c r="P215" s="95">
        <f t="shared" si="38"/>
        <v>0</v>
      </c>
      <c r="Q215" s="111"/>
    </row>
    <row r="216" spans="2:17">
      <c r="B216" s="52"/>
      <c r="C216" s="124"/>
      <c r="D216" s="124"/>
      <c r="E216" s="124"/>
      <c r="F216" s="124"/>
      <c r="G216" s="124"/>
      <c r="H216" s="129">
        <f t="shared" si="36"/>
        <v>0</v>
      </c>
      <c r="J216" s="131"/>
      <c r="K216" s="129">
        <f t="shared" si="37"/>
        <v>0</v>
      </c>
      <c r="M216" s="137">
        <f t="shared" si="39"/>
        <v>0</v>
      </c>
      <c r="N216" s="134"/>
      <c r="O216" s="140">
        <f t="shared" si="35"/>
        <v>0</v>
      </c>
      <c r="P216" s="95">
        <f t="shared" si="38"/>
        <v>0</v>
      </c>
      <c r="Q216" s="111"/>
    </row>
    <row r="217" spans="2:17">
      <c r="B217" s="52"/>
      <c r="C217" s="124"/>
      <c r="D217" s="124"/>
      <c r="E217" s="124"/>
      <c r="F217" s="124"/>
      <c r="G217" s="124"/>
      <c r="H217" s="129">
        <f t="shared" si="36"/>
        <v>0</v>
      </c>
      <c r="J217" s="131"/>
      <c r="K217" s="129">
        <f t="shared" si="37"/>
        <v>0</v>
      </c>
      <c r="M217" s="137">
        <f t="shared" si="39"/>
        <v>0</v>
      </c>
      <c r="N217" s="134"/>
      <c r="O217" s="140">
        <f t="shared" si="35"/>
        <v>0</v>
      </c>
      <c r="P217" s="95">
        <f t="shared" si="38"/>
        <v>0</v>
      </c>
      <c r="Q217" s="111"/>
    </row>
    <row r="218" spans="2:17">
      <c r="B218" s="52"/>
      <c r="C218" s="124"/>
      <c r="D218" s="124"/>
      <c r="E218" s="124"/>
      <c r="F218" s="124"/>
      <c r="G218" s="124"/>
      <c r="H218" s="129">
        <f t="shared" si="36"/>
        <v>0</v>
      </c>
      <c r="J218" s="131"/>
      <c r="K218" s="129">
        <f t="shared" si="37"/>
        <v>0</v>
      </c>
      <c r="M218" s="137">
        <f t="shared" si="39"/>
        <v>0</v>
      </c>
      <c r="N218" s="134"/>
      <c r="O218" s="140">
        <f t="shared" si="35"/>
        <v>0</v>
      </c>
      <c r="P218" s="95">
        <f t="shared" si="38"/>
        <v>0</v>
      </c>
      <c r="Q218" s="111"/>
    </row>
    <row r="219" spans="2:17">
      <c r="B219" s="52"/>
      <c r="C219" s="124"/>
      <c r="D219" s="124"/>
      <c r="E219" s="124"/>
      <c r="F219" s="124"/>
      <c r="G219" s="124"/>
      <c r="H219" s="129">
        <f t="shared" si="36"/>
        <v>0</v>
      </c>
      <c r="J219" s="131"/>
      <c r="K219" s="129">
        <f t="shared" si="37"/>
        <v>0</v>
      </c>
      <c r="M219" s="137">
        <f t="shared" si="39"/>
        <v>0</v>
      </c>
      <c r="N219" s="134"/>
      <c r="O219" s="140">
        <f t="shared" si="35"/>
        <v>0</v>
      </c>
      <c r="P219" s="95">
        <f t="shared" si="38"/>
        <v>0</v>
      </c>
      <c r="Q219" s="111"/>
    </row>
    <row r="220" spans="2:17">
      <c r="B220" s="52"/>
      <c r="C220" s="124"/>
      <c r="D220" s="124"/>
      <c r="E220" s="124"/>
      <c r="F220" s="124"/>
      <c r="G220" s="124"/>
      <c r="H220" s="129">
        <f t="shared" si="36"/>
        <v>0</v>
      </c>
      <c r="J220" s="131"/>
      <c r="K220" s="129">
        <f t="shared" si="37"/>
        <v>0</v>
      </c>
      <c r="M220" s="137">
        <f t="shared" si="39"/>
        <v>0</v>
      </c>
      <c r="N220" s="134"/>
      <c r="O220" s="140">
        <f t="shared" si="35"/>
        <v>0</v>
      </c>
      <c r="P220" s="95">
        <f t="shared" si="38"/>
        <v>0</v>
      </c>
      <c r="Q220" s="111"/>
    </row>
    <row r="221" spans="2:17">
      <c r="B221" s="52"/>
      <c r="C221" s="124"/>
      <c r="D221" s="124"/>
      <c r="E221" s="124"/>
      <c r="F221" s="124"/>
      <c r="G221" s="124"/>
      <c r="H221" s="129">
        <f t="shared" si="36"/>
        <v>0</v>
      </c>
      <c r="J221" s="131"/>
      <c r="K221" s="129">
        <f t="shared" si="37"/>
        <v>0</v>
      </c>
      <c r="M221" s="137">
        <f t="shared" si="39"/>
        <v>0</v>
      </c>
      <c r="N221" s="134"/>
      <c r="O221" s="140">
        <f t="shared" si="35"/>
        <v>0</v>
      </c>
      <c r="P221" s="95">
        <f t="shared" si="38"/>
        <v>0</v>
      </c>
      <c r="Q221" s="111"/>
    </row>
    <row r="222" spans="2:17">
      <c r="B222" s="52"/>
      <c r="C222" s="124"/>
      <c r="D222" s="124"/>
      <c r="E222" s="124"/>
      <c r="F222" s="124"/>
      <c r="G222" s="124"/>
      <c r="H222" s="129">
        <f t="shared" si="36"/>
        <v>0</v>
      </c>
      <c r="J222" s="131"/>
      <c r="K222" s="129">
        <f t="shared" si="37"/>
        <v>0</v>
      </c>
      <c r="M222" s="137">
        <f t="shared" si="39"/>
        <v>0</v>
      </c>
      <c r="N222" s="134"/>
      <c r="O222" s="140">
        <f t="shared" si="35"/>
        <v>0</v>
      </c>
      <c r="P222" s="95">
        <f t="shared" si="38"/>
        <v>0</v>
      </c>
      <c r="Q222" s="111"/>
    </row>
    <row r="223" spans="2:17">
      <c r="B223" s="52"/>
      <c r="C223" s="124"/>
      <c r="D223" s="124"/>
      <c r="E223" s="124"/>
      <c r="F223" s="124"/>
      <c r="G223" s="124"/>
      <c r="H223" s="129">
        <f t="shared" si="36"/>
        <v>0</v>
      </c>
      <c r="J223" s="131"/>
      <c r="K223" s="129">
        <f t="shared" si="37"/>
        <v>0</v>
      </c>
      <c r="M223" s="137">
        <f t="shared" si="39"/>
        <v>0</v>
      </c>
      <c r="N223" s="134"/>
      <c r="O223" s="140">
        <f t="shared" si="35"/>
        <v>0</v>
      </c>
      <c r="P223" s="95">
        <f t="shared" si="38"/>
        <v>0</v>
      </c>
      <c r="Q223" s="111"/>
    </row>
    <row r="224" spans="2:17">
      <c r="B224" s="52"/>
      <c r="C224" s="124"/>
      <c r="D224" s="124"/>
      <c r="E224" s="124"/>
      <c r="F224" s="124"/>
      <c r="G224" s="124"/>
      <c r="H224" s="129">
        <f t="shared" si="36"/>
        <v>0</v>
      </c>
      <c r="J224" s="131"/>
      <c r="K224" s="129">
        <f t="shared" si="37"/>
        <v>0</v>
      </c>
      <c r="M224" s="137">
        <f t="shared" si="39"/>
        <v>0</v>
      </c>
      <c r="N224" s="134"/>
      <c r="O224" s="140">
        <f t="shared" si="35"/>
        <v>0</v>
      </c>
      <c r="P224" s="95">
        <f t="shared" si="38"/>
        <v>0</v>
      </c>
      <c r="Q224" s="111"/>
    </row>
    <row r="225" spans="2:17">
      <c r="B225" s="52"/>
      <c r="C225" s="124"/>
      <c r="D225" s="124"/>
      <c r="E225" s="124"/>
      <c r="F225" s="124"/>
      <c r="G225" s="124"/>
      <c r="H225" s="129">
        <f t="shared" si="36"/>
        <v>0</v>
      </c>
      <c r="J225" s="131"/>
      <c r="K225" s="129">
        <f t="shared" si="37"/>
        <v>0</v>
      </c>
      <c r="M225" s="137">
        <f t="shared" si="39"/>
        <v>0</v>
      </c>
      <c r="N225" s="134"/>
      <c r="O225" s="140">
        <f t="shared" si="35"/>
        <v>0</v>
      </c>
      <c r="P225" s="95">
        <f t="shared" si="38"/>
        <v>0</v>
      </c>
      <c r="Q225" s="111"/>
    </row>
    <row r="226" spans="2:17">
      <c r="B226" s="52"/>
      <c r="C226" s="124"/>
      <c r="D226" s="124"/>
      <c r="E226" s="124"/>
      <c r="F226" s="124"/>
      <c r="G226" s="124"/>
      <c r="H226" s="129">
        <f t="shared" si="36"/>
        <v>0</v>
      </c>
      <c r="J226" s="131"/>
      <c r="K226" s="129">
        <f t="shared" si="37"/>
        <v>0</v>
      </c>
      <c r="M226" s="137">
        <f t="shared" si="39"/>
        <v>0</v>
      </c>
      <c r="N226" s="134"/>
      <c r="O226" s="140">
        <f t="shared" si="35"/>
        <v>0</v>
      </c>
      <c r="P226" s="95">
        <f t="shared" si="38"/>
        <v>0</v>
      </c>
      <c r="Q226" s="111"/>
    </row>
    <row r="227" spans="2:17">
      <c r="B227" s="52"/>
      <c r="C227" s="124"/>
      <c r="D227" s="124"/>
      <c r="E227" s="124"/>
      <c r="F227" s="124"/>
      <c r="G227" s="124"/>
      <c r="H227" s="129">
        <f t="shared" si="36"/>
        <v>0</v>
      </c>
      <c r="J227" s="131"/>
      <c r="K227" s="129">
        <f t="shared" si="37"/>
        <v>0</v>
      </c>
      <c r="M227" s="137">
        <f t="shared" si="39"/>
        <v>0</v>
      </c>
      <c r="N227" s="134"/>
      <c r="O227" s="140">
        <f t="shared" si="35"/>
        <v>0</v>
      </c>
      <c r="P227" s="95">
        <f t="shared" si="38"/>
        <v>0</v>
      </c>
      <c r="Q227" s="111"/>
    </row>
    <row r="228" spans="2:17">
      <c r="B228" s="52"/>
      <c r="C228" s="124"/>
      <c r="D228" s="124"/>
      <c r="E228" s="124"/>
      <c r="F228" s="124"/>
      <c r="G228" s="124"/>
      <c r="H228" s="129">
        <f t="shared" si="36"/>
        <v>0</v>
      </c>
      <c r="J228" s="131"/>
      <c r="K228" s="129">
        <f t="shared" si="37"/>
        <v>0</v>
      </c>
      <c r="M228" s="137">
        <f t="shared" si="39"/>
        <v>0</v>
      </c>
      <c r="N228" s="134"/>
      <c r="O228" s="140">
        <f t="shared" si="35"/>
        <v>0</v>
      </c>
      <c r="P228" s="95">
        <f t="shared" si="38"/>
        <v>0</v>
      </c>
      <c r="Q228" s="111"/>
    </row>
    <row r="229" spans="2:17">
      <c r="B229" s="52"/>
      <c r="C229" s="124"/>
      <c r="D229" s="124"/>
      <c r="E229" s="124"/>
      <c r="F229" s="124"/>
      <c r="G229" s="124"/>
      <c r="H229" s="129">
        <f t="shared" si="36"/>
        <v>0</v>
      </c>
      <c r="J229" s="131"/>
      <c r="K229" s="129">
        <f t="shared" si="37"/>
        <v>0</v>
      </c>
      <c r="M229" s="137">
        <f t="shared" si="39"/>
        <v>0</v>
      </c>
      <c r="N229" s="134"/>
      <c r="O229" s="140">
        <f t="shared" si="35"/>
        <v>0</v>
      </c>
      <c r="P229" s="95">
        <f t="shared" si="38"/>
        <v>0</v>
      </c>
      <c r="Q229" s="111"/>
    </row>
    <row r="230" spans="2:17">
      <c r="B230" s="52"/>
      <c r="C230" s="124"/>
      <c r="D230" s="124"/>
      <c r="E230" s="124"/>
      <c r="F230" s="124"/>
      <c r="G230" s="124"/>
      <c r="H230" s="129">
        <f t="shared" si="36"/>
        <v>0</v>
      </c>
      <c r="J230" s="131"/>
      <c r="K230" s="129">
        <f t="shared" si="37"/>
        <v>0</v>
      </c>
      <c r="M230" s="137">
        <f t="shared" si="39"/>
        <v>0</v>
      </c>
      <c r="N230" s="134"/>
      <c r="O230" s="140">
        <f t="shared" si="35"/>
        <v>0</v>
      </c>
      <c r="P230" s="95">
        <f t="shared" si="38"/>
        <v>0</v>
      </c>
      <c r="Q230" s="111"/>
    </row>
    <row r="231" spans="2:17">
      <c r="B231" s="52"/>
      <c r="C231" s="124"/>
      <c r="D231" s="124"/>
      <c r="E231" s="124"/>
      <c r="F231" s="124"/>
      <c r="G231" s="124"/>
      <c r="H231" s="129">
        <f t="shared" si="36"/>
        <v>0</v>
      </c>
      <c r="J231" s="131"/>
      <c r="K231" s="129">
        <f t="shared" si="37"/>
        <v>0</v>
      </c>
      <c r="M231" s="137">
        <f t="shared" si="39"/>
        <v>0</v>
      </c>
      <c r="N231" s="134"/>
      <c r="O231" s="140">
        <f t="shared" si="35"/>
        <v>0</v>
      </c>
      <c r="P231" s="95">
        <f t="shared" si="38"/>
        <v>0</v>
      </c>
      <c r="Q231" s="111"/>
    </row>
    <row r="232" spans="2:17">
      <c r="B232" s="52"/>
      <c r="C232" s="124"/>
      <c r="D232" s="124"/>
      <c r="E232" s="124"/>
      <c r="F232" s="124"/>
      <c r="G232" s="124"/>
      <c r="H232" s="129">
        <f t="shared" si="36"/>
        <v>0</v>
      </c>
      <c r="J232" s="131"/>
      <c r="K232" s="129">
        <f t="shared" si="37"/>
        <v>0</v>
      </c>
      <c r="M232" s="137">
        <f t="shared" si="39"/>
        <v>0</v>
      </c>
      <c r="N232" s="134"/>
      <c r="O232" s="140">
        <f t="shared" si="35"/>
        <v>0</v>
      </c>
      <c r="P232" s="95">
        <f t="shared" si="38"/>
        <v>0</v>
      </c>
      <c r="Q232" s="111"/>
    </row>
    <row r="233" spans="2:17">
      <c r="B233" s="52"/>
      <c r="C233" s="124"/>
      <c r="D233" s="124"/>
      <c r="E233" s="124"/>
      <c r="F233" s="124"/>
      <c r="G233" s="124"/>
      <c r="H233" s="129">
        <f t="shared" si="36"/>
        <v>0</v>
      </c>
      <c r="J233" s="131"/>
      <c r="K233" s="129">
        <f t="shared" si="37"/>
        <v>0</v>
      </c>
      <c r="M233" s="137">
        <f t="shared" si="39"/>
        <v>0</v>
      </c>
      <c r="N233" s="134"/>
      <c r="O233" s="140">
        <f t="shared" si="35"/>
        <v>0</v>
      </c>
      <c r="P233" s="95">
        <f t="shared" si="38"/>
        <v>0</v>
      </c>
      <c r="Q233" s="111"/>
    </row>
    <row r="234" spans="2:17">
      <c r="B234" s="52"/>
      <c r="C234" s="124"/>
      <c r="D234" s="124"/>
      <c r="E234" s="124"/>
      <c r="F234" s="124"/>
      <c r="G234" s="124"/>
      <c r="H234" s="129">
        <f t="shared" si="36"/>
        <v>0</v>
      </c>
      <c r="J234" s="131"/>
      <c r="K234" s="129">
        <f t="shared" si="37"/>
        <v>0</v>
      </c>
      <c r="M234" s="137">
        <f t="shared" si="39"/>
        <v>0</v>
      </c>
      <c r="N234" s="134"/>
      <c r="O234" s="140">
        <f t="shared" si="35"/>
        <v>0</v>
      </c>
      <c r="P234" s="95">
        <f t="shared" si="38"/>
        <v>0</v>
      </c>
      <c r="Q234" s="111"/>
    </row>
    <row r="235" spans="2:17">
      <c r="B235" s="52"/>
      <c r="C235" s="124"/>
      <c r="D235" s="124"/>
      <c r="E235" s="124"/>
      <c r="F235" s="124"/>
      <c r="G235" s="124"/>
      <c r="H235" s="129">
        <f t="shared" si="36"/>
        <v>0</v>
      </c>
      <c r="J235" s="131"/>
      <c r="K235" s="129">
        <f t="shared" si="37"/>
        <v>0</v>
      </c>
      <c r="M235" s="137">
        <f t="shared" si="39"/>
        <v>0</v>
      </c>
      <c r="N235" s="134"/>
      <c r="O235" s="140">
        <f t="shared" si="35"/>
        <v>0</v>
      </c>
      <c r="P235" s="95">
        <f t="shared" si="38"/>
        <v>0</v>
      </c>
      <c r="Q235" s="111"/>
    </row>
    <row r="236" spans="2:17">
      <c r="B236" s="52"/>
      <c r="C236" s="124"/>
      <c r="D236" s="124"/>
      <c r="E236" s="124"/>
      <c r="F236" s="124"/>
      <c r="G236" s="124"/>
      <c r="H236" s="129">
        <f t="shared" si="36"/>
        <v>0</v>
      </c>
      <c r="J236" s="131"/>
      <c r="K236" s="129">
        <f t="shared" si="37"/>
        <v>0</v>
      </c>
      <c r="M236" s="137">
        <f t="shared" si="39"/>
        <v>0</v>
      </c>
      <c r="N236" s="134"/>
      <c r="O236" s="140">
        <f t="shared" si="35"/>
        <v>0</v>
      </c>
      <c r="P236" s="95">
        <f t="shared" si="38"/>
        <v>0</v>
      </c>
      <c r="Q236" s="111"/>
    </row>
    <row r="237" spans="2:17">
      <c r="B237" s="52"/>
      <c r="C237" s="124"/>
      <c r="D237" s="124"/>
      <c r="E237" s="124"/>
      <c r="F237" s="124"/>
      <c r="G237" s="124"/>
      <c r="H237" s="129">
        <f t="shared" si="36"/>
        <v>0</v>
      </c>
      <c r="J237" s="131"/>
      <c r="K237" s="129">
        <f t="shared" si="37"/>
        <v>0</v>
      </c>
      <c r="M237" s="137">
        <f t="shared" si="39"/>
        <v>0</v>
      </c>
      <c r="N237" s="134"/>
      <c r="O237" s="140">
        <f t="shared" si="35"/>
        <v>0</v>
      </c>
      <c r="P237" s="95">
        <f t="shared" si="38"/>
        <v>0</v>
      </c>
      <c r="Q237" s="111"/>
    </row>
    <row r="238" spans="2:17">
      <c r="B238" s="52"/>
      <c r="C238" s="124"/>
      <c r="D238" s="124"/>
      <c r="E238" s="124"/>
      <c r="F238" s="124"/>
      <c r="G238" s="124"/>
      <c r="H238" s="129">
        <f>+C238+D238-E238-F238</f>
        <v>0</v>
      </c>
      <c r="J238" s="131"/>
      <c r="K238" s="129">
        <f>+H238-J238</f>
        <v>0</v>
      </c>
      <c r="M238" s="137">
        <f>+IF(ISERROR(K238/(F238+J238)),0,K238/(F238+J238))</f>
        <v>0</v>
      </c>
      <c r="N238" s="134"/>
      <c r="O238" s="140">
        <f t="shared" si="35"/>
        <v>0</v>
      </c>
      <c r="P238" s="95">
        <f>(M238^2*O238)*100</f>
        <v>0</v>
      </c>
      <c r="Q238" s="111"/>
    </row>
    <row r="239" spans="2:17">
      <c r="B239" s="52"/>
      <c r="C239" s="124"/>
      <c r="D239" s="124"/>
      <c r="E239" s="124"/>
      <c r="F239" s="124"/>
      <c r="G239" s="124"/>
      <c r="H239" s="129">
        <f t="shared" ref="H239:H262" si="40">+C239+D239-E239-F239</f>
        <v>0</v>
      </c>
      <c r="J239" s="131"/>
      <c r="K239" s="129">
        <f t="shared" ref="K239:K262" si="41">+H239-J239</f>
        <v>0</v>
      </c>
      <c r="M239" s="137">
        <f>+IF(ISERROR(K239/(F239+J239)),0,K239/(F239+J239))</f>
        <v>0</v>
      </c>
      <c r="N239" s="134"/>
      <c r="O239" s="140">
        <f t="shared" si="35"/>
        <v>0</v>
      </c>
      <c r="P239" s="95">
        <f t="shared" ref="P239:P261" si="42">(M239^2*O239)*100</f>
        <v>0</v>
      </c>
      <c r="Q239" s="111"/>
    </row>
    <row r="240" spans="2:17">
      <c r="B240" s="52"/>
      <c r="C240" s="124"/>
      <c r="D240" s="124"/>
      <c r="E240" s="124"/>
      <c r="F240" s="124"/>
      <c r="G240" s="124"/>
      <c r="H240" s="129">
        <f t="shared" si="40"/>
        <v>0</v>
      </c>
      <c r="J240" s="131"/>
      <c r="K240" s="129">
        <f t="shared" si="41"/>
        <v>0</v>
      </c>
      <c r="M240" s="137">
        <f t="shared" ref="M240:M262" si="43">+IF(ISERROR(K240/(F240+J240)),0,K240/(F240+J240))</f>
        <v>0</v>
      </c>
      <c r="N240" s="134"/>
      <c r="O240" s="140">
        <f t="shared" si="35"/>
        <v>0</v>
      </c>
      <c r="P240" s="95">
        <f t="shared" si="42"/>
        <v>0</v>
      </c>
      <c r="Q240" s="111"/>
    </row>
    <row r="241" spans="2:17">
      <c r="B241" s="52"/>
      <c r="C241" s="124"/>
      <c r="D241" s="124"/>
      <c r="E241" s="124"/>
      <c r="F241" s="124"/>
      <c r="G241" s="124"/>
      <c r="H241" s="129">
        <f t="shared" si="40"/>
        <v>0</v>
      </c>
      <c r="J241" s="131"/>
      <c r="K241" s="129">
        <f t="shared" si="41"/>
        <v>0</v>
      </c>
      <c r="M241" s="137">
        <f t="shared" si="43"/>
        <v>0</v>
      </c>
      <c r="N241" s="134"/>
      <c r="O241" s="140">
        <f t="shared" si="35"/>
        <v>0</v>
      </c>
      <c r="P241" s="95">
        <f t="shared" si="42"/>
        <v>0</v>
      </c>
      <c r="Q241" s="111"/>
    </row>
    <row r="242" spans="2:17">
      <c r="B242" s="52"/>
      <c r="C242" s="124"/>
      <c r="D242" s="124"/>
      <c r="E242" s="124"/>
      <c r="F242" s="124"/>
      <c r="G242" s="124"/>
      <c r="H242" s="129">
        <f t="shared" si="40"/>
        <v>0</v>
      </c>
      <c r="J242" s="131"/>
      <c r="K242" s="129">
        <f t="shared" si="41"/>
        <v>0</v>
      </c>
      <c r="M242" s="137">
        <f t="shared" si="43"/>
        <v>0</v>
      </c>
      <c r="N242" s="134"/>
      <c r="O242" s="140">
        <f t="shared" si="35"/>
        <v>0</v>
      </c>
      <c r="P242" s="95">
        <f t="shared" si="42"/>
        <v>0</v>
      </c>
      <c r="Q242" s="111"/>
    </row>
    <row r="243" spans="2:17">
      <c r="B243" s="52"/>
      <c r="C243" s="124"/>
      <c r="D243" s="124"/>
      <c r="E243" s="124"/>
      <c r="F243" s="124"/>
      <c r="G243" s="124"/>
      <c r="H243" s="129">
        <f t="shared" si="40"/>
        <v>0</v>
      </c>
      <c r="J243" s="131"/>
      <c r="K243" s="129">
        <f t="shared" si="41"/>
        <v>0</v>
      </c>
      <c r="M243" s="137">
        <f t="shared" si="43"/>
        <v>0</v>
      </c>
      <c r="N243" s="134"/>
      <c r="O243" s="140">
        <f t="shared" si="35"/>
        <v>0</v>
      </c>
      <c r="P243" s="95">
        <f t="shared" si="42"/>
        <v>0</v>
      </c>
      <c r="Q243" s="111"/>
    </row>
    <row r="244" spans="2:17">
      <c r="B244" s="52"/>
      <c r="C244" s="124"/>
      <c r="D244" s="124"/>
      <c r="E244" s="124"/>
      <c r="F244" s="124"/>
      <c r="G244" s="124"/>
      <c r="H244" s="129">
        <f t="shared" si="40"/>
        <v>0</v>
      </c>
      <c r="J244" s="131"/>
      <c r="K244" s="129">
        <f t="shared" si="41"/>
        <v>0</v>
      </c>
      <c r="M244" s="137">
        <f t="shared" si="43"/>
        <v>0</v>
      </c>
      <c r="N244" s="134"/>
      <c r="O244" s="140">
        <f t="shared" si="35"/>
        <v>0</v>
      </c>
      <c r="P244" s="95">
        <f t="shared" si="42"/>
        <v>0</v>
      </c>
      <c r="Q244" s="111"/>
    </row>
    <row r="245" spans="2:17">
      <c r="B245" s="52"/>
      <c r="C245" s="124"/>
      <c r="D245" s="124"/>
      <c r="E245" s="124"/>
      <c r="F245" s="124"/>
      <c r="G245" s="124"/>
      <c r="H245" s="129">
        <f t="shared" si="40"/>
        <v>0</v>
      </c>
      <c r="J245" s="131"/>
      <c r="K245" s="129">
        <f t="shared" si="41"/>
        <v>0</v>
      </c>
      <c r="M245" s="137">
        <f t="shared" si="43"/>
        <v>0</v>
      </c>
      <c r="N245" s="134"/>
      <c r="O245" s="140">
        <f t="shared" si="35"/>
        <v>0</v>
      </c>
      <c r="P245" s="95">
        <f t="shared" si="42"/>
        <v>0</v>
      </c>
      <c r="Q245" s="111"/>
    </row>
    <row r="246" spans="2:17">
      <c r="B246" s="52"/>
      <c r="C246" s="124"/>
      <c r="D246" s="124"/>
      <c r="E246" s="124"/>
      <c r="F246" s="124"/>
      <c r="G246" s="124"/>
      <c r="H246" s="129">
        <f t="shared" si="40"/>
        <v>0</v>
      </c>
      <c r="J246" s="131"/>
      <c r="K246" s="129">
        <f t="shared" si="41"/>
        <v>0</v>
      </c>
      <c r="M246" s="137">
        <f t="shared" si="43"/>
        <v>0</v>
      </c>
      <c r="N246" s="134"/>
      <c r="O246" s="140">
        <f t="shared" si="35"/>
        <v>0</v>
      </c>
      <c r="P246" s="95">
        <f t="shared" si="42"/>
        <v>0</v>
      </c>
      <c r="Q246" s="111"/>
    </row>
    <row r="247" spans="2:17">
      <c r="B247" s="52"/>
      <c r="C247" s="124"/>
      <c r="D247" s="124"/>
      <c r="E247" s="124"/>
      <c r="F247" s="124"/>
      <c r="G247" s="124"/>
      <c r="H247" s="129">
        <f t="shared" si="40"/>
        <v>0</v>
      </c>
      <c r="J247" s="131"/>
      <c r="K247" s="129">
        <f t="shared" si="41"/>
        <v>0</v>
      </c>
      <c r="M247" s="137">
        <f t="shared" si="43"/>
        <v>0</v>
      </c>
      <c r="N247" s="134"/>
      <c r="O247" s="140">
        <f t="shared" si="35"/>
        <v>0</v>
      </c>
      <c r="P247" s="95">
        <f t="shared" si="42"/>
        <v>0</v>
      </c>
      <c r="Q247" s="111"/>
    </row>
    <row r="248" spans="2:17">
      <c r="B248" s="52"/>
      <c r="C248" s="124"/>
      <c r="D248" s="124"/>
      <c r="E248" s="124"/>
      <c r="F248" s="124"/>
      <c r="G248" s="124"/>
      <c r="H248" s="129">
        <f t="shared" si="40"/>
        <v>0</v>
      </c>
      <c r="J248" s="131"/>
      <c r="K248" s="129">
        <f t="shared" si="41"/>
        <v>0</v>
      </c>
      <c r="M248" s="137">
        <f t="shared" si="43"/>
        <v>0</v>
      </c>
      <c r="N248" s="134"/>
      <c r="O248" s="140">
        <f t="shared" si="35"/>
        <v>0</v>
      </c>
      <c r="P248" s="95">
        <f t="shared" si="42"/>
        <v>0</v>
      </c>
      <c r="Q248" s="111"/>
    </row>
    <row r="249" spans="2:17">
      <c r="B249" s="52"/>
      <c r="C249" s="124"/>
      <c r="D249" s="124"/>
      <c r="E249" s="124"/>
      <c r="F249" s="124"/>
      <c r="G249" s="124"/>
      <c r="H249" s="129">
        <f t="shared" si="40"/>
        <v>0</v>
      </c>
      <c r="J249" s="131"/>
      <c r="K249" s="129">
        <f t="shared" si="41"/>
        <v>0</v>
      </c>
      <c r="M249" s="137">
        <f t="shared" si="43"/>
        <v>0</v>
      </c>
      <c r="N249" s="134"/>
      <c r="O249" s="140">
        <f t="shared" si="35"/>
        <v>0</v>
      </c>
      <c r="P249" s="95">
        <f t="shared" si="42"/>
        <v>0</v>
      </c>
      <c r="Q249" s="111"/>
    </row>
    <row r="250" spans="2:17">
      <c r="B250" s="52"/>
      <c r="C250" s="124"/>
      <c r="D250" s="124"/>
      <c r="E250" s="124"/>
      <c r="F250" s="124"/>
      <c r="G250" s="124"/>
      <c r="H250" s="129">
        <f t="shared" si="40"/>
        <v>0</v>
      </c>
      <c r="J250" s="131"/>
      <c r="K250" s="129">
        <f t="shared" si="41"/>
        <v>0</v>
      </c>
      <c r="M250" s="137">
        <f t="shared" si="43"/>
        <v>0</v>
      </c>
      <c r="N250" s="134"/>
      <c r="O250" s="140">
        <f t="shared" si="35"/>
        <v>0</v>
      </c>
      <c r="P250" s="95">
        <f t="shared" si="42"/>
        <v>0</v>
      </c>
      <c r="Q250" s="111"/>
    </row>
    <row r="251" spans="2:17">
      <c r="B251" s="52"/>
      <c r="C251" s="124"/>
      <c r="D251" s="124"/>
      <c r="E251" s="124"/>
      <c r="F251" s="124"/>
      <c r="G251" s="124"/>
      <c r="H251" s="129">
        <f t="shared" si="40"/>
        <v>0</v>
      </c>
      <c r="J251" s="131"/>
      <c r="K251" s="129">
        <f t="shared" si="41"/>
        <v>0</v>
      </c>
      <c r="M251" s="137">
        <f t="shared" si="43"/>
        <v>0</v>
      </c>
      <c r="N251" s="134"/>
      <c r="O251" s="140">
        <f t="shared" si="35"/>
        <v>0</v>
      </c>
      <c r="P251" s="95">
        <f t="shared" si="42"/>
        <v>0</v>
      </c>
      <c r="Q251" s="111"/>
    </row>
    <row r="252" spans="2:17">
      <c r="B252" s="52"/>
      <c r="C252" s="124"/>
      <c r="D252" s="124"/>
      <c r="E252" s="124"/>
      <c r="F252" s="124"/>
      <c r="G252" s="124"/>
      <c r="H252" s="129">
        <f t="shared" si="40"/>
        <v>0</v>
      </c>
      <c r="J252" s="131"/>
      <c r="K252" s="129">
        <f t="shared" si="41"/>
        <v>0</v>
      </c>
      <c r="M252" s="137">
        <f t="shared" si="43"/>
        <v>0</v>
      </c>
      <c r="N252" s="134"/>
      <c r="O252" s="140">
        <f t="shared" si="35"/>
        <v>0</v>
      </c>
      <c r="P252" s="95">
        <f t="shared" si="42"/>
        <v>0</v>
      </c>
      <c r="Q252" s="111"/>
    </row>
    <row r="253" spans="2:17">
      <c r="B253" s="52"/>
      <c r="C253" s="124"/>
      <c r="D253" s="124"/>
      <c r="E253" s="124"/>
      <c r="F253" s="124"/>
      <c r="G253" s="124"/>
      <c r="H253" s="129">
        <f t="shared" si="40"/>
        <v>0</v>
      </c>
      <c r="J253" s="131"/>
      <c r="K253" s="129">
        <f t="shared" si="41"/>
        <v>0</v>
      </c>
      <c r="M253" s="137">
        <f t="shared" si="43"/>
        <v>0</v>
      </c>
      <c r="N253" s="134"/>
      <c r="O253" s="140">
        <f t="shared" si="35"/>
        <v>0</v>
      </c>
      <c r="P253" s="95">
        <f t="shared" si="42"/>
        <v>0</v>
      </c>
      <c r="Q253" s="111"/>
    </row>
    <row r="254" spans="2:17">
      <c r="B254" s="52"/>
      <c r="C254" s="124"/>
      <c r="D254" s="124"/>
      <c r="E254" s="124"/>
      <c r="F254" s="124"/>
      <c r="G254" s="124"/>
      <c r="H254" s="129">
        <f t="shared" si="40"/>
        <v>0</v>
      </c>
      <c r="J254" s="131"/>
      <c r="K254" s="129">
        <f t="shared" si="41"/>
        <v>0</v>
      </c>
      <c r="M254" s="137">
        <f t="shared" si="43"/>
        <v>0</v>
      </c>
      <c r="N254" s="134"/>
      <c r="O254" s="140">
        <f t="shared" si="35"/>
        <v>0</v>
      </c>
      <c r="P254" s="95">
        <f t="shared" si="42"/>
        <v>0</v>
      </c>
      <c r="Q254" s="111"/>
    </row>
    <row r="255" spans="2:17">
      <c r="B255" s="52"/>
      <c r="C255" s="124"/>
      <c r="D255" s="124"/>
      <c r="E255" s="124"/>
      <c r="F255" s="124"/>
      <c r="G255" s="124"/>
      <c r="H255" s="129">
        <f t="shared" si="40"/>
        <v>0</v>
      </c>
      <c r="J255" s="131"/>
      <c r="K255" s="129">
        <f t="shared" si="41"/>
        <v>0</v>
      </c>
      <c r="M255" s="137">
        <f t="shared" si="43"/>
        <v>0</v>
      </c>
      <c r="N255" s="134"/>
      <c r="O255" s="140">
        <f t="shared" si="35"/>
        <v>0</v>
      </c>
      <c r="P255" s="95">
        <f t="shared" si="42"/>
        <v>0</v>
      </c>
      <c r="Q255" s="111"/>
    </row>
    <row r="256" spans="2:17">
      <c r="B256" s="52"/>
      <c r="C256" s="124"/>
      <c r="D256" s="124"/>
      <c r="E256" s="124"/>
      <c r="F256" s="124"/>
      <c r="G256" s="124"/>
      <c r="H256" s="129">
        <f t="shared" si="40"/>
        <v>0</v>
      </c>
      <c r="J256" s="131"/>
      <c r="K256" s="129">
        <f t="shared" si="41"/>
        <v>0</v>
      </c>
      <c r="M256" s="137">
        <f t="shared" si="43"/>
        <v>0</v>
      </c>
      <c r="N256" s="134"/>
      <c r="O256" s="140">
        <f t="shared" si="35"/>
        <v>0</v>
      </c>
      <c r="P256" s="95">
        <f t="shared" si="42"/>
        <v>0</v>
      </c>
      <c r="Q256" s="111"/>
    </row>
    <row r="257" spans="1:18">
      <c r="B257" s="52"/>
      <c r="C257" s="124"/>
      <c r="D257" s="124"/>
      <c r="E257" s="124"/>
      <c r="F257" s="124"/>
      <c r="G257" s="124"/>
      <c r="H257" s="129">
        <f t="shared" si="40"/>
        <v>0</v>
      </c>
      <c r="J257" s="131"/>
      <c r="K257" s="129">
        <f t="shared" si="41"/>
        <v>0</v>
      </c>
      <c r="M257" s="137">
        <f t="shared" si="43"/>
        <v>0</v>
      </c>
      <c r="N257" s="134"/>
      <c r="O257" s="140">
        <f t="shared" si="35"/>
        <v>0</v>
      </c>
      <c r="P257" s="95">
        <f t="shared" si="42"/>
        <v>0</v>
      </c>
      <c r="Q257" s="111"/>
    </row>
    <row r="258" spans="1:18">
      <c r="B258" s="52"/>
      <c r="C258" s="124"/>
      <c r="D258" s="124"/>
      <c r="E258" s="124"/>
      <c r="F258" s="124"/>
      <c r="G258" s="124"/>
      <c r="H258" s="129">
        <f t="shared" si="40"/>
        <v>0</v>
      </c>
      <c r="J258" s="131"/>
      <c r="K258" s="129">
        <f t="shared" si="41"/>
        <v>0</v>
      </c>
      <c r="M258" s="137">
        <f t="shared" si="43"/>
        <v>0</v>
      </c>
      <c r="N258" s="134"/>
      <c r="O258" s="140">
        <f t="shared" si="35"/>
        <v>0</v>
      </c>
      <c r="P258" s="95">
        <f t="shared" si="42"/>
        <v>0</v>
      </c>
      <c r="Q258" s="111"/>
    </row>
    <row r="259" spans="1:18">
      <c r="B259" s="52"/>
      <c r="C259" s="124"/>
      <c r="D259" s="124"/>
      <c r="E259" s="124"/>
      <c r="F259" s="124"/>
      <c r="G259" s="124"/>
      <c r="H259" s="129">
        <f t="shared" si="40"/>
        <v>0</v>
      </c>
      <c r="J259" s="131"/>
      <c r="K259" s="129">
        <f t="shared" si="41"/>
        <v>0</v>
      </c>
      <c r="M259" s="137">
        <f t="shared" si="43"/>
        <v>0</v>
      </c>
      <c r="N259" s="134"/>
      <c r="O259" s="140">
        <f t="shared" si="35"/>
        <v>0</v>
      </c>
      <c r="P259" s="95">
        <f t="shared" si="42"/>
        <v>0</v>
      </c>
      <c r="Q259" s="111"/>
    </row>
    <row r="260" spans="1:18">
      <c r="B260" s="52"/>
      <c r="C260" s="124"/>
      <c r="D260" s="124"/>
      <c r="E260" s="124"/>
      <c r="F260" s="124"/>
      <c r="G260" s="124"/>
      <c r="H260" s="129">
        <f t="shared" si="40"/>
        <v>0</v>
      </c>
      <c r="J260" s="131"/>
      <c r="K260" s="129">
        <f t="shared" si="41"/>
        <v>0</v>
      </c>
      <c r="M260" s="137">
        <f t="shared" si="43"/>
        <v>0</v>
      </c>
      <c r="N260" s="134"/>
      <c r="O260" s="140">
        <f t="shared" si="35"/>
        <v>0</v>
      </c>
      <c r="P260" s="95">
        <f t="shared" si="42"/>
        <v>0</v>
      </c>
      <c r="Q260" s="111"/>
    </row>
    <row r="261" spans="1:18">
      <c r="B261" s="52"/>
      <c r="C261" s="124"/>
      <c r="D261" s="124"/>
      <c r="E261" s="124"/>
      <c r="F261" s="124"/>
      <c r="G261" s="124"/>
      <c r="H261" s="129">
        <f t="shared" si="40"/>
        <v>0</v>
      </c>
      <c r="J261" s="131"/>
      <c r="K261" s="129">
        <f t="shared" si="41"/>
        <v>0</v>
      </c>
      <c r="M261" s="137">
        <f t="shared" si="43"/>
        <v>0</v>
      </c>
      <c r="N261" s="134"/>
      <c r="O261" s="140">
        <f t="shared" si="35"/>
        <v>0</v>
      </c>
      <c r="P261" s="95">
        <f t="shared" si="42"/>
        <v>0</v>
      </c>
      <c r="Q261" s="111"/>
    </row>
    <row r="262" spans="1:18" ht="13" thickBot="1">
      <c r="B262" s="54"/>
      <c r="C262" s="125"/>
      <c r="D262" s="125"/>
      <c r="E262" s="125"/>
      <c r="F262" s="125"/>
      <c r="G262" s="125"/>
      <c r="H262" s="130">
        <f t="shared" si="40"/>
        <v>0</v>
      </c>
      <c r="J262" s="132"/>
      <c r="K262" s="130">
        <f t="shared" si="41"/>
        <v>0</v>
      </c>
      <c r="M262" s="138">
        <f t="shared" si="43"/>
        <v>0</v>
      </c>
      <c r="N262" s="135"/>
      <c r="O262" s="141">
        <f t="shared" si="35"/>
        <v>0</v>
      </c>
      <c r="P262" s="96">
        <f>(M262^2*O262)*100</f>
        <v>0</v>
      </c>
      <c r="Q262" s="111"/>
    </row>
    <row r="263" spans="1:18" ht="13.5" thickBot="1">
      <c r="B263" s="112" t="s">
        <v>955</v>
      </c>
      <c r="C263" s="126">
        <f>SUM(C13:C262)</f>
        <v>0</v>
      </c>
      <c r="D263" s="126">
        <f>SUM(D13:D262)</f>
        <v>0</v>
      </c>
      <c r="E263" s="126">
        <f>SUM(E13:E262)</f>
        <v>0</v>
      </c>
      <c r="F263" s="126">
        <f>SUM(F13:F262)</f>
        <v>0</v>
      </c>
      <c r="G263" s="127">
        <f>SUM(G13:G262)</f>
        <v>0</v>
      </c>
      <c r="H263" s="111"/>
      <c r="I263" s="113"/>
      <c r="J263" s="113"/>
      <c r="K263" s="111"/>
      <c r="L263" s="113"/>
      <c r="M263" s="114"/>
      <c r="N263" s="97">
        <f>SUM(N13:N262)</f>
        <v>0</v>
      </c>
      <c r="O263" s="115"/>
      <c r="P263" s="97">
        <f>SUM(P13:P262)</f>
        <v>0</v>
      </c>
      <c r="Q263" s="142">
        <f>(1-P263)*100</f>
        <v>100</v>
      </c>
      <c r="R263" s="315">
        <f>1-SUM(O13:O262)</f>
        <v>1</v>
      </c>
    </row>
    <row r="267" spans="1:18" ht="13" thickBot="1"/>
    <row r="268" spans="1:18" customFormat="1">
      <c r="A268" s="15" t="s">
        <v>104</v>
      </c>
      <c r="B268" s="4"/>
      <c r="C268" s="4" t="s">
        <v>956</v>
      </c>
      <c r="D268" s="4"/>
      <c r="E268" s="4"/>
      <c r="F268" s="16"/>
    </row>
    <row r="269" spans="1:18" customFormat="1">
      <c r="A269" s="10"/>
      <c r="B269" s="2"/>
      <c r="C269" s="2"/>
      <c r="D269" s="2"/>
      <c r="E269" s="2"/>
      <c r="F269" s="17"/>
    </row>
    <row r="270" spans="1:18" customFormat="1">
      <c r="A270" s="7" t="s">
        <v>44</v>
      </c>
      <c r="B270" s="2"/>
      <c r="C270" s="2" t="s">
        <v>956</v>
      </c>
      <c r="D270" s="2"/>
      <c r="E270" s="2"/>
      <c r="F270" s="17"/>
    </row>
    <row r="271" spans="1:18" customFormat="1">
      <c r="A271" s="10"/>
      <c r="B271" s="2"/>
      <c r="C271" s="2"/>
      <c r="D271" s="2"/>
      <c r="E271" s="2"/>
      <c r="F271" s="17"/>
    </row>
    <row r="272" spans="1:18" customFormat="1" ht="13" thickBot="1">
      <c r="A272" s="11" t="s">
        <v>961</v>
      </c>
      <c r="B272" s="12"/>
      <c r="C272" s="12" t="s">
        <v>956</v>
      </c>
      <c r="D272" s="12"/>
      <c r="E272" s="12"/>
      <c r="F272" s="18"/>
    </row>
    <row r="273" spans="2:3" customFormat="1"/>
    <row r="275" spans="2:3">
      <c r="B275" s="19"/>
      <c r="C275" s="46"/>
    </row>
  </sheetData>
  <mergeCells count="17">
    <mergeCell ref="A6:G6"/>
    <mergeCell ref="A7:G7"/>
    <mergeCell ref="B10:B12"/>
    <mergeCell ref="C10:C12"/>
    <mergeCell ref="D10:D12"/>
    <mergeCell ref="E10:E12"/>
    <mergeCell ref="F10:F12"/>
    <mergeCell ref="G10:G12"/>
    <mergeCell ref="P10:P12"/>
    <mergeCell ref="Q10:Q12"/>
    <mergeCell ref="R10:R12"/>
    <mergeCell ref="H10:H12"/>
    <mergeCell ref="J10:J12"/>
    <mergeCell ref="K10:K12"/>
    <mergeCell ref="M10:M12"/>
    <mergeCell ref="N10:N12"/>
    <mergeCell ref="O10:O12"/>
  </mergeCells>
  <pageMargins left="0.74803149606299213" right="0.74803149606299213" top="0.98425196850393704" bottom="0.98425196850393704" header="0.51181102362204722" footer="0.51181102362204722"/>
  <pageSetup paperSize="8" scale="20" orientation="landscape" r:id="rId1"/>
  <headerFooter alignWithMargins="0">
    <oddFooter>&amp;R&amp;"CG Omega,Regular" Date: Feb 2010
Revision 13.0&amp;L&amp;"Calibri"&amp;11&amp;K000000&amp;"CG Omega,Regular"Table 1 of 10_x000D_&amp;1#&amp;"Arial"&amp;11&amp;K000000SW Private Commercial</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3B5F3-CB5A-41F8-A5C1-3C0FD5980BE8}">
  <sheetPr>
    <pageSetUpPr fitToPage="1"/>
  </sheetPr>
  <dimension ref="A1:AE72"/>
  <sheetViews>
    <sheetView zoomScaleNormal="100" workbookViewId="0">
      <selection sqref="A1:XFD1048576"/>
    </sheetView>
  </sheetViews>
  <sheetFormatPr defaultRowHeight="12.5"/>
  <cols>
    <col min="1" max="1" width="9" customWidth="1"/>
    <col min="2" max="2" width="60.1796875" customWidth="1"/>
    <col min="3" max="4" width="14.1796875" customWidth="1"/>
    <col min="5" max="5" width="5.54296875" customWidth="1"/>
    <col min="6" max="6" width="22.54296875" customWidth="1"/>
    <col min="7" max="7" width="4" bestFit="1" customWidth="1"/>
    <col min="8" max="8" width="22.54296875" customWidth="1"/>
    <col min="9" max="9" width="4" bestFit="1" customWidth="1"/>
    <col min="10" max="10" width="22.54296875" customWidth="1"/>
    <col min="11" max="11" width="4" bestFit="1" customWidth="1"/>
    <col min="12" max="12" width="22.54296875" customWidth="1"/>
    <col min="13" max="13" width="4" bestFit="1" customWidth="1"/>
    <col min="14" max="14" width="26.453125" bestFit="1" customWidth="1"/>
    <col min="15" max="15" width="4" bestFit="1" customWidth="1"/>
    <col min="16" max="16" width="22.54296875" customWidth="1"/>
    <col min="17" max="17" width="4" bestFit="1" customWidth="1"/>
    <col min="18" max="18" width="22.54296875" customWidth="1"/>
    <col min="19" max="19" width="4" bestFit="1" customWidth="1"/>
    <col min="20" max="20" width="22.54296875" customWidth="1"/>
    <col min="21" max="21" width="4" bestFit="1" customWidth="1"/>
    <col min="22" max="22" width="22.54296875" customWidth="1"/>
    <col min="23" max="23" width="4" bestFit="1" customWidth="1"/>
    <col min="24" max="24" width="22.54296875" customWidth="1"/>
    <col min="25" max="25" width="4" bestFit="1" customWidth="1"/>
    <col min="26" max="26" width="22.54296875" customWidth="1"/>
    <col min="27" max="27" width="4" bestFit="1" customWidth="1"/>
    <col min="28" max="28" width="22.54296875" customWidth="1"/>
    <col min="29" max="29" width="4" bestFit="1" customWidth="1"/>
    <col min="30" max="31" width="8.7265625" customWidth="1"/>
  </cols>
  <sheetData>
    <row r="1" spans="1:31" ht="20">
      <c r="A1" s="55" t="s">
        <v>964</v>
      </c>
      <c r="B1" s="55"/>
      <c r="C1" s="55"/>
      <c r="D1" s="56"/>
      <c r="E1" s="56"/>
    </row>
    <row r="2" spans="1:31" ht="20">
      <c r="A2" s="20"/>
      <c r="B2" s="1"/>
      <c r="C2" s="1"/>
      <c r="D2" s="1"/>
      <c r="E2" s="1"/>
      <c r="H2" s="226"/>
    </row>
    <row r="3" spans="1:31" ht="20">
      <c r="A3" s="21" t="s">
        <v>1</v>
      </c>
      <c r="B3" s="21"/>
      <c r="C3" s="21"/>
      <c r="D3" s="21"/>
      <c r="E3" s="22"/>
      <c r="F3" s="218"/>
      <c r="G3" s="218"/>
      <c r="H3" s="1158"/>
      <c r="I3" s="218"/>
      <c r="J3" s="218"/>
      <c r="K3" s="218"/>
      <c r="L3" s="218"/>
      <c r="M3" s="218"/>
      <c r="N3" s="218"/>
      <c r="O3" s="218"/>
      <c r="P3" s="218"/>
      <c r="Q3" s="218"/>
      <c r="R3" s="218"/>
      <c r="S3" s="218"/>
      <c r="T3" s="218"/>
      <c r="U3" s="218"/>
      <c r="V3" s="218"/>
      <c r="W3" s="218"/>
      <c r="X3" s="218"/>
      <c r="Y3" s="218"/>
      <c r="Z3" s="218"/>
      <c r="AA3" s="218"/>
      <c r="AB3" s="218"/>
      <c r="AC3" s="218"/>
    </row>
    <row r="4" spans="1:31" ht="18">
      <c r="A4" s="434"/>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row>
    <row r="5" spans="1:31" ht="18">
      <c r="A5" s="611" t="s">
        <v>965</v>
      </c>
      <c r="B5" s="434"/>
      <c r="C5" s="434"/>
      <c r="D5" s="434"/>
      <c r="E5" s="434"/>
      <c r="F5" s="434"/>
      <c r="G5" s="434"/>
      <c r="H5" s="434"/>
      <c r="I5" s="84"/>
      <c r="J5" s="84"/>
      <c r="K5" s="84"/>
      <c r="L5" s="84"/>
      <c r="M5" s="84"/>
      <c r="N5" s="84"/>
      <c r="O5" s="84"/>
      <c r="P5" s="84"/>
      <c r="Q5" s="84"/>
      <c r="R5" s="84"/>
      <c r="S5" s="84"/>
      <c r="T5" s="84"/>
      <c r="U5" s="84"/>
      <c r="V5" s="84"/>
      <c r="W5" s="84"/>
      <c r="X5" s="84"/>
      <c r="Y5" s="84"/>
      <c r="Z5" s="84"/>
      <c r="AA5" s="84"/>
      <c r="AB5" s="84"/>
      <c r="AC5" s="84"/>
    </row>
    <row r="6" spans="1:31" ht="13">
      <c r="A6" s="224"/>
      <c r="B6" s="224"/>
      <c r="C6" s="224"/>
      <c r="D6" s="224"/>
      <c r="E6" s="224"/>
      <c r="F6" s="84"/>
      <c r="G6" s="84"/>
      <c r="H6" s="84"/>
      <c r="I6" s="84"/>
      <c r="J6" s="84"/>
      <c r="K6" s="84"/>
      <c r="L6" s="84"/>
      <c r="M6" s="84"/>
      <c r="N6" s="84"/>
      <c r="O6" s="84"/>
      <c r="P6" s="84"/>
      <c r="Q6" s="84"/>
      <c r="R6" s="84"/>
      <c r="S6" s="84"/>
      <c r="T6" s="84"/>
      <c r="U6" s="84"/>
      <c r="V6" s="84"/>
      <c r="W6" s="84"/>
      <c r="X6" s="84"/>
      <c r="Y6" s="84"/>
      <c r="Z6" s="84"/>
      <c r="AA6" s="84"/>
      <c r="AB6" s="84"/>
      <c r="AC6" s="84"/>
    </row>
    <row r="7" spans="1:31" s="210" customFormat="1" ht="14">
      <c r="A7" s="620" t="s">
        <v>966</v>
      </c>
      <c r="B7" s="621" t="s">
        <v>5</v>
      </c>
      <c r="C7" s="622" t="s">
        <v>6</v>
      </c>
      <c r="D7" s="623" t="s">
        <v>967</v>
      </c>
      <c r="E7" s="232"/>
    </row>
    <row r="8" spans="1:31" s="210" customFormat="1" ht="13" thickBot="1">
      <c r="A8" s="232"/>
      <c r="C8" s="232"/>
      <c r="D8" s="232"/>
      <c r="E8" s="232"/>
      <c r="F8" s="1409">
        <v>1</v>
      </c>
      <c r="G8" s="1409"/>
      <c r="H8" s="1409">
        <v>2</v>
      </c>
      <c r="I8" s="1409"/>
      <c r="J8" s="1409">
        <v>3</v>
      </c>
      <c r="K8" s="1409"/>
      <c r="L8" s="1409">
        <v>4</v>
      </c>
      <c r="M8" s="1409"/>
      <c r="N8" s="1409">
        <v>5</v>
      </c>
      <c r="O8" s="1409"/>
      <c r="P8" s="1409">
        <v>6</v>
      </c>
      <c r="Q8" s="1409"/>
      <c r="R8" s="1409">
        <v>7</v>
      </c>
      <c r="S8" s="1409"/>
      <c r="T8" s="1409">
        <v>8</v>
      </c>
      <c r="U8" s="1409"/>
      <c r="V8" s="1408">
        <v>9</v>
      </c>
      <c r="W8" s="1408"/>
      <c r="X8" s="1408">
        <v>10</v>
      </c>
      <c r="Y8" s="1408"/>
      <c r="Z8" s="1408">
        <v>11</v>
      </c>
      <c r="AA8" s="1408"/>
      <c r="AB8" s="1408">
        <v>12</v>
      </c>
      <c r="AC8" s="1408"/>
    </row>
    <row r="9" spans="1:31" ht="17" customHeight="1" thickBot="1">
      <c r="A9" s="224"/>
      <c r="B9" s="1401" t="s">
        <v>968</v>
      </c>
      <c r="C9" s="1402"/>
      <c r="D9" s="1403"/>
      <c r="E9" s="232"/>
      <c r="F9" s="1390" t="s">
        <v>969</v>
      </c>
      <c r="G9" s="1391"/>
      <c r="H9" s="1391"/>
      <c r="I9" s="1391"/>
      <c r="J9" s="1391"/>
      <c r="K9" s="1391"/>
      <c r="L9" s="1391"/>
      <c r="M9" s="1392"/>
      <c r="N9" s="1393" t="s">
        <v>970</v>
      </c>
      <c r="O9" s="1393"/>
      <c r="P9" s="1393"/>
      <c r="Q9" s="1393"/>
      <c r="R9" s="1393"/>
      <c r="S9" s="1393"/>
      <c r="T9" s="1393"/>
      <c r="U9" s="1393"/>
      <c r="V9" s="1394" t="s">
        <v>971</v>
      </c>
      <c r="W9" s="1395"/>
      <c r="X9" s="1395"/>
      <c r="Y9" s="1395"/>
      <c r="Z9" s="1395"/>
      <c r="AA9" s="1395"/>
      <c r="AB9" s="1395"/>
      <c r="AC9" s="1396"/>
      <c r="AD9" s="210"/>
      <c r="AE9" s="210"/>
    </row>
    <row r="10" spans="1:31" ht="17.25" customHeight="1" thickBot="1">
      <c r="A10" s="224"/>
      <c r="B10" s="577" t="s">
        <v>972</v>
      </c>
      <c r="C10" s="572"/>
      <c r="D10" s="578"/>
      <c r="E10" s="232"/>
      <c r="F10" s="574" t="s">
        <v>973</v>
      </c>
      <c r="G10" s="575" t="s">
        <v>13</v>
      </c>
      <c r="H10" s="575" t="s">
        <v>974</v>
      </c>
      <c r="I10" s="575" t="s">
        <v>13</v>
      </c>
      <c r="J10" s="575" t="s">
        <v>975</v>
      </c>
      <c r="K10" s="575" t="s">
        <v>13</v>
      </c>
      <c r="L10" s="575" t="s">
        <v>976</v>
      </c>
      <c r="M10" s="576" t="s">
        <v>13</v>
      </c>
      <c r="N10" s="475" t="s">
        <v>973</v>
      </c>
      <c r="O10" s="475" t="s">
        <v>13</v>
      </c>
      <c r="P10" s="475" t="s">
        <v>974</v>
      </c>
      <c r="Q10" s="475" t="s">
        <v>13</v>
      </c>
      <c r="R10" s="475" t="s">
        <v>975</v>
      </c>
      <c r="S10" s="475" t="s">
        <v>13</v>
      </c>
      <c r="T10" s="475" t="s">
        <v>976</v>
      </c>
      <c r="U10" s="919" t="s">
        <v>13</v>
      </c>
      <c r="V10" s="909" t="s">
        <v>973</v>
      </c>
      <c r="W10" s="477" t="s">
        <v>13</v>
      </c>
      <c r="X10" s="477" t="s">
        <v>974</v>
      </c>
      <c r="Y10" s="477" t="s">
        <v>13</v>
      </c>
      <c r="Z10" s="477" t="s">
        <v>977</v>
      </c>
      <c r="AA10" s="477" t="s">
        <v>13</v>
      </c>
      <c r="AB10" s="477" t="s">
        <v>976</v>
      </c>
      <c r="AC10" s="910" t="s">
        <v>13</v>
      </c>
      <c r="AD10" s="210"/>
      <c r="AE10" s="210"/>
    </row>
    <row r="11" spans="1:31">
      <c r="A11" s="612" t="s">
        <v>978</v>
      </c>
      <c r="B11" s="603" t="s">
        <v>979</v>
      </c>
      <c r="C11" s="586" t="s">
        <v>980</v>
      </c>
      <c r="D11" s="589" t="s">
        <v>981</v>
      </c>
      <c r="E11" s="232"/>
      <c r="F11" s="462" t="s">
        <v>982</v>
      </c>
      <c r="G11" s="463" t="s">
        <v>982</v>
      </c>
      <c r="H11" s="463" t="s">
        <v>982</v>
      </c>
      <c r="I11" s="463" t="s">
        <v>982</v>
      </c>
      <c r="J11" s="463" t="s">
        <v>982</v>
      </c>
      <c r="K11" s="463" t="s">
        <v>982</v>
      </c>
      <c r="L11" s="463" t="s">
        <v>982</v>
      </c>
      <c r="M11" s="464" t="s">
        <v>982</v>
      </c>
      <c r="N11" s="435" t="s">
        <v>982</v>
      </c>
      <c r="O11" s="435" t="s">
        <v>982</v>
      </c>
      <c r="P11" s="435" t="s">
        <v>982</v>
      </c>
      <c r="Q11" s="435" t="s">
        <v>982</v>
      </c>
      <c r="R11" s="435" t="s">
        <v>982</v>
      </c>
      <c r="S11" s="435" t="s">
        <v>982</v>
      </c>
      <c r="T11" s="435" t="s">
        <v>982</v>
      </c>
      <c r="U11" s="920" t="s">
        <v>982</v>
      </c>
      <c r="V11" s="911">
        <v>5222</v>
      </c>
      <c r="W11" s="436" t="s">
        <v>25</v>
      </c>
      <c r="X11" s="436">
        <v>2</v>
      </c>
      <c r="Y11" s="436" t="s">
        <v>25</v>
      </c>
      <c r="Z11" s="436">
        <v>2</v>
      </c>
      <c r="AA11" s="436" t="s">
        <v>25</v>
      </c>
      <c r="AB11" s="1173">
        <f>1-(X11/V11)</f>
        <v>0.99961700497893524</v>
      </c>
      <c r="AC11" s="912" t="s">
        <v>25</v>
      </c>
      <c r="AD11" s="210"/>
      <c r="AE11" s="210"/>
    </row>
    <row r="12" spans="1:31" ht="13">
      <c r="A12" s="613" t="s">
        <v>983</v>
      </c>
      <c r="B12" s="604" t="s">
        <v>984</v>
      </c>
      <c r="C12" s="579" t="s">
        <v>980</v>
      </c>
      <c r="D12" s="590" t="s">
        <v>981</v>
      </c>
      <c r="E12" s="232"/>
      <c r="F12" s="465" t="s">
        <v>982</v>
      </c>
      <c r="G12" s="460" t="s">
        <v>982</v>
      </c>
      <c r="H12" s="460" t="s">
        <v>982</v>
      </c>
      <c r="I12" s="460" t="s">
        <v>982</v>
      </c>
      <c r="J12" s="460" t="s">
        <v>982</v>
      </c>
      <c r="K12" s="460" t="s">
        <v>982</v>
      </c>
      <c r="L12" s="460" t="s">
        <v>982</v>
      </c>
      <c r="M12" s="466" t="s">
        <v>982</v>
      </c>
      <c r="N12" s="435" t="s">
        <v>982</v>
      </c>
      <c r="O12" s="435" t="s">
        <v>982</v>
      </c>
      <c r="P12" s="435" t="s">
        <v>982</v>
      </c>
      <c r="Q12" s="435" t="s">
        <v>982</v>
      </c>
      <c r="R12" s="435" t="s">
        <v>982</v>
      </c>
      <c r="S12" s="435" t="s">
        <v>982</v>
      </c>
      <c r="T12" s="435" t="s">
        <v>982</v>
      </c>
      <c r="U12" s="920" t="s">
        <v>982</v>
      </c>
      <c r="V12" s="911">
        <v>5224</v>
      </c>
      <c r="W12" s="436" t="s">
        <v>25</v>
      </c>
      <c r="X12" s="436">
        <v>3</v>
      </c>
      <c r="Y12" s="436" t="s">
        <v>25</v>
      </c>
      <c r="Z12" s="436">
        <v>3</v>
      </c>
      <c r="AA12" s="436" t="s">
        <v>25</v>
      </c>
      <c r="AB12" s="1173">
        <f t="shared" ref="AB12:AB23" si="0">1-(X12/V12)</f>
        <v>0.99942572741194491</v>
      </c>
      <c r="AC12" s="912" t="s">
        <v>25</v>
      </c>
      <c r="AD12" s="210"/>
      <c r="AE12" s="232"/>
    </row>
    <row r="13" spans="1:31">
      <c r="A13" s="613" t="s">
        <v>985</v>
      </c>
      <c r="B13" s="605" t="s">
        <v>986</v>
      </c>
      <c r="C13" s="579" t="s">
        <v>980</v>
      </c>
      <c r="D13" s="590" t="s">
        <v>981</v>
      </c>
      <c r="E13" s="232"/>
      <c r="F13" s="467">
        <v>24849</v>
      </c>
      <c r="G13" s="461" t="s">
        <v>25</v>
      </c>
      <c r="H13" s="461">
        <v>16</v>
      </c>
      <c r="I13" s="461" t="s">
        <v>25</v>
      </c>
      <c r="J13" s="461">
        <v>14</v>
      </c>
      <c r="K13" s="461" t="s">
        <v>25</v>
      </c>
      <c r="L13" s="1169">
        <f>1-(H13/F13)</f>
        <v>0.99935611090989573</v>
      </c>
      <c r="M13" s="468" t="s">
        <v>25</v>
      </c>
      <c r="N13" s="436">
        <v>47324</v>
      </c>
      <c r="O13" s="436" t="s">
        <v>25</v>
      </c>
      <c r="P13" s="436">
        <v>44</v>
      </c>
      <c r="Q13" s="436" t="s">
        <v>25</v>
      </c>
      <c r="R13" s="436">
        <v>41</v>
      </c>
      <c r="S13" s="436" t="s">
        <v>25</v>
      </c>
      <c r="T13" s="1172">
        <f>1-(P13/N13)</f>
        <v>0.99907023920209614</v>
      </c>
      <c r="U13" s="921" t="s">
        <v>25</v>
      </c>
      <c r="V13" s="911">
        <v>14764</v>
      </c>
      <c r="W13" s="436" t="s">
        <v>25</v>
      </c>
      <c r="X13" s="436">
        <v>25</v>
      </c>
      <c r="Y13" s="436" t="s">
        <v>25</v>
      </c>
      <c r="Z13" s="436">
        <v>21</v>
      </c>
      <c r="AA13" s="436" t="s">
        <v>25</v>
      </c>
      <c r="AB13" s="1173">
        <f t="shared" si="0"/>
        <v>0.99830669195340016</v>
      </c>
      <c r="AC13" s="912" t="s">
        <v>25</v>
      </c>
      <c r="AE13" s="232"/>
    </row>
    <row r="14" spans="1:31" ht="13">
      <c r="A14" s="613" t="s">
        <v>987</v>
      </c>
      <c r="B14" s="604" t="s">
        <v>988</v>
      </c>
      <c r="C14" s="579" t="s">
        <v>980</v>
      </c>
      <c r="D14" s="590" t="s">
        <v>981</v>
      </c>
      <c r="E14" s="232"/>
      <c r="F14" s="467">
        <v>24849</v>
      </c>
      <c r="G14" s="461" t="s">
        <v>25</v>
      </c>
      <c r="H14" s="461">
        <v>2</v>
      </c>
      <c r="I14" s="461" t="s">
        <v>25</v>
      </c>
      <c r="J14" s="461">
        <v>2</v>
      </c>
      <c r="K14" s="461" t="s">
        <v>25</v>
      </c>
      <c r="L14" s="1169">
        <f>1-(H14/F14)</f>
        <v>0.99991951386373701</v>
      </c>
      <c r="M14" s="468" t="s">
        <v>25</v>
      </c>
      <c r="N14" s="436">
        <v>47324</v>
      </c>
      <c r="O14" s="436" t="s">
        <v>25</v>
      </c>
      <c r="P14" s="436">
        <v>2</v>
      </c>
      <c r="Q14" s="436" t="s">
        <v>25</v>
      </c>
      <c r="R14" s="436">
        <v>2</v>
      </c>
      <c r="S14" s="436" t="s">
        <v>25</v>
      </c>
      <c r="T14" s="1172">
        <f>1-(P14/N14)</f>
        <v>0.99995773814554978</v>
      </c>
      <c r="U14" s="921" t="s">
        <v>25</v>
      </c>
      <c r="V14" s="911">
        <v>14764</v>
      </c>
      <c r="W14" s="436" t="s">
        <v>25</v>
      </c>
      <c r="X14" s="436">
        <v>2</v>
      </c>
      <c r="Y14" s="436" t="s">
        <v>25</v>
      </c>
      <c r="Z14" s="436">
        <v>2</v>
      </c>
      <c r="AA14" s="436" t="s">
        <v>25</v>
      </c>
      <c r="AB14" s="1173">
        <f t="shared" si="0"/>
        <v>0.99986453535627207</v>
      </c>
      <c r="AC14" s="912" t="s">
        <v>25</v>
      </c>
      <c r="AD14" s="210"/>
      <c r="AE14" s="210"/>
    </row>
    <row r="15" spans="1:31" ht="13">
      <c r="A15" s="613" t="s">
        <v>989</v>
      </c>
      <c r="B15" s="604" t="s">
        <v>990</v>
      </c>
      <c r="C15" s="579" t="s">
        <v>980</v>
      </c>
      <c r="D15" s="590" t="s">
        <v>981</v>
      </c>
      <c r="E15" s="232"/>
      <c r="F15" s="465" t="s">
        <v>982</v>
      </c>
      <c r="G15" s="460" t="s">
        <v>982</v>
      </c>
      <c r="H15" s="460" t="s">
        <v>982</v>
      </c>
      <c r="I15" s="460" t="s">
        <v>982</v>
      </c>
      <c r="J15" s="460" t="s">
        <v>982</v>
      </c>
      <c r="K15" s="460" t="s">
        <v>982</v>
      </c>
      <c r="L15" s="460" t="s">
        <v>982</v>
      </c>
      <c r="M15" s="466" t="s">
        <v>982</v>
      </c>
      <c r="N15" s="435" t="s">
        <v>982</v>
      </c>
      <c r="O15" s="435" t="s">
        <v>982</v>
      </c>
      <c r="P15" s="435" t="s">
        <v>982</v>
      </c>
      <c r="Q15" s="435" t="s">
        <v>982</v>
      </c>
      <c r="R15" s="435" t="s">
        <v>982</v>
      </c>
      <c r="S15" s="435" t="s">
        <v>982</v>
      </c>
      <c r="T15" s="435" t="s">
        <v>982</v>
      </c>
      <c r="U15" s="920" t="s">
        <v>982</v>
      </c>
      <c r="V15" s="911">
        <v>1443</v>
      </c>
      <c r="W15" s="436" t="s">
        <v>25</v>
      </c>
      <c r="X15" s="436">
        <v>2</v>
      </c>
      <c r="Y15" s="436" t="s">
        <v>25</v>
      </c>
      <c r="Z15" s="436">
        <v>2</v>
      </c>
      <c r="AA15" s="436" t="s">
        <v>25</v>
      </c>
      <c r="AB15" s="1173">
        <f t="shared" si="0"/>
        <v>0.99861399861399858</v>
      </c>
      <c r="AC15" s="912" t="s">
        <v>25</v>
      </c>
      <c r="AD15" s="210"/>
      <c r="AE15" s="210"/>
    </row>
    <row r="16" spans="1:31">
      <c r="A16" s="613" t="s">
        <v>991</v>
      </c>
      <c r="B16" s="605" t="s">
        <v>992</v>
      </c>
      <c r="C16" s="579" t="s">
        <v>980</v>
      </c>
      <c r="D16" s="590" t="s">
        <v>981</v>
      </c>
      <c r="E16" s="232"/>
      <c r="F16" s="465" t="s">
        <v>982</v>
      </c>
      <c r="G16" s="460" t="s">
        <v>982</v>
      </c>
      <c r="H16" s="460" t="s">
        <v>982</v>
      </c>
      <c r="I16" s="460" t="s">
        <v>982</v>
      </c>
      <c r="J16" s="460" t="s">
        <v>982</v>
      </c>
      <c r="K16" s="460" t="s">
        <v>982</v>
      </c>
      <c r="L16" s="460" t="s">
        <v>982</v>
      </c>
      <c r="M16" s="466" t="s">
        <v>982</v>
      </c>
      <c r="N16" s="435" t="s">
        <v>982</v>
      </c>
      <c r="O16" s="435" t="s">
        <v>982</v>
      </c>
      <c r="P16" s="435" t="s">
        <v>982</v>
      </c>
      <c r="Q16" s="435" t="s">
        <v>982</v>
      </c>
      <c r="R16" s="435" t="s">
        <v>982</v>
      </c>
      <c r="S16" s="435" t="s">
        <v>982</v>
      </c>
      <c r="T16" s="435" t="s">
        <v>982</v>
      </c>
      <c r="U16" s="920" t="s">
        <v>982</v>
      </c>
      <c r="V16" s="911">
        <v>5256</v>
      </c>
      <c r="W16" s="436" t="s">
        <v>25</v>
      </c>
      <c r="X16" s="436">
        <v>2</v>
      </c>
      <c r="Y16" s="436" t="s">
        <v>25</v>
      </c>
      <c r="Z16" s="436">
        <v>2</v>
      </c>
      <c r="AA16" s="436" t="s">
        <v>25</v>
      </c>
      <c r="AB16" s="1173">
        <f t="shared" si="0"/>
        <v>0.99961948249619481</v>
      </c>
      <c r="AC16" s="912" t="s">
        <v>25</v>
      </c>
      <c r="AD16" s="210"/>
      <c r="AE16" s="210"/>
    </row>
    <row r="17" spans="1:31">
      <c r="A17" s="613" t="s">
        <v>993</v>
      </c>
      <c r="B17" s="605" t="s">
        <v>994</v>
      </c>
      <c r="C17" s="579" t="s">
        <v>980</v>
      </c>
      <c r="D17" s="590" t="s">
        <v>981</v>
      </c>
      <c r="E17" s="232"/>
      <c r="F17" s="465" t="s">
        <v>982</v>
      </c>
      <c r="G17" s="460" t="s">
        <v>982</v>
      </c>
      <c r="H17" s="460" t="s">
        <v>982</v>
      </c>
      <c r="I17" s="460" t="s">
        <v>982</v>
      </c>
      <c r="J17" s="460" t="s">
        <v>982</v>
      </c>
      <c r="K17" s="460" t="s">
        <v>982</v>
      </c>
      <c r="L17" s="460" t="s">
        <v>982</v>
      </c>
      <c r="M17" s="466" t="s">
        <v>982</v>
      </c>
      <c r="N17" s="435" t="s">
        <v>982</v>
      </c>
      <c r="O17" s="435" t="s">
        <v>982</v>
      </c>
      <c r="P17" s="435" t="s">
        <v>982</v>
      </c>
      <c r="Q17" s="435" t="s">
        <v>982</v>
      </c>
      <c r="R17" s="435" t="s">
        <v>982</v>
      </c>
      <c r="S17" s="435" t="s">
        <v>982</v>
      </c>
      <c r="T17" s="435" t="s">
        <v>982</v>
      </c>
      <c r="U17" s="920" t="s">
        <v>982</v>
      </c>
      <c r="V17" s="911">
        <v>5222</v>
      </c>
      <c r="W17" s="436" t="s">
        <v>25</v>
      </c>
      <c r="X17" s="436">
        <v>22</v>
      </c>
      <c r="Y17" s="436" t="s">
        <v>25</v>
      </c>
      <c r="Z17" s="436">
        <v>11</v>
      </c>
      <c r="AA17" s="436" t="s">
        <v>25</v>
      </c>
      <c r="AB17" s="1173">
        <f t="shared" si="0"/>
        <v>0.99578705476828799</v>
      </c>
      <c r="AC17" s="912" t="s">
        <v>25</v>
      </c>
      <c r="AD17" s="210"/>
      <c r="AE17" s="210"/>
    </row>
    <row r="18" spans="1:31">
      <c r="A18" s="613" t="s">
        <v>995</v>
      </c>
      <c r="B18" s="605" t="s">
        <v>996</v>
      </c>
      <c r="C18" s="579" t="s">
        <v>980</v>
      </c>
      <c r="D18" s="590" t="s">
        <v>981</v>
      </c>
      <c r="E18" s="232"/>
      <c r="F18" s="465" t="s">
        <v>982</v>
      </c>
      <c r="G18" s="460" t="s">
        <v>982</v>
      </c>
      <c r="H18" s="460" t="s">
        <v>982</v>
      </c>
      <c r="I18" s="460" t="s">
        <v>982</v>
      </c>
      <c r="J18" s="460" t="s">
        <v>982</v>
      </c>
      <c r="K18" s="460" t="s">
        <v>982</v>
      </c>
      <c r="L18" s="460" t="s">
        <v>982</v>
      </c>
      <c r="M18" s="466" t="s">
        <v>982</v>
      </c>
      <c r="N18" s="435" t="s">
        <v>982</v>
      </c>
      <c r="O18" s="435" t="s">
        <v>982</v>
      </c>
      <c r="P18" s="435" t="s">
        <v>982</v>
      </c>
      <c r="Q18" s="435" t="s">
        <v>982</v>
      </c>
      <c r="R18" s="435" t="s">
        <v>982</v>
      </c>
      <c r="S18" s="435" t="s">
        <v>982</v>
      </c>
      <c r="T18" s="435" t="s">
        <v>982</v>
      </c>
      <c r="U18" s="920" t="s">
        <v>982</v>
      </c>
      <c r="V18" s="911">
        <v>1463</v>
      </c>
      <c r="W18" s="436" t="s">
        <v>25</v>
      </c>
      <c r="X18" s="436">
        <v>4</v>
      </c>
      <c r="Y18" s="436" t="s">
        <v>25</v>
      </c>
      <c r="Z18" s="436">
        <v>4</v>
      </c>
      <c r="AA18" s="436" t="s">
        <v>25</v>
      </c>
      <c r="AB18" s="1173">
        <f t="shared" si="0"/>
        <v>0.99726589200273408</v>
      </c>
      <c r="AC18" s="912" t="s">
        <v>25</v>
      </c>
      <c r="AD18" s="210"/>
      <c r="AE18" s="210"/>
    </row>
    <row r="19" spans="1:31">
      <c r="A19" s="613" t="s">
        <v>997</v>
      </c>
      <c r="B19" s="605" t="s">
        <v>998</v>
      </c>
      <c r="C19" s="579" t="s">
        <v>980</v>
      </c>
      <c r="D19" s="590" t="s">
        <v>981</v>
      </c>
      <c r="E19" s="232"/>
      <c r="F19" s="465" t="s">
        <v>982</v>
      </c>
      <c r="G19" s="460" t="s">
        <v>982</v>
      </c>
      <c r="H19" s="460" t="s">
        <v>982</v>
      </c>
      <c r="I19" s="460" t="s">
        <v>982</v>
      </c>
      <c r="J19" s="460" t="s">
        <v>982</v>
      </c>
      <c r="K19" s="460" t="s">
        <v>982</v>
      </c>
      <c r="L19" s="460" t="s">
        <v>982</v>
      </c>
      <c r="M19" s="466" t="s">
        <v>982</v>
      </c>
      <c r="N19" s="435" t="s">
        <v>982</v>
      </c>
      <c r="O19" s="435" t="s">
        <v>982</v>
      </c>
      <c r="P19" s="435" t="s">
        <v>982</v>
      </c>
      <c r="Q19" s="435" t="s">
        <v>982</v>
      </c>
      <c r="R19" s="435" t="s">
        <v>982</v>
      </c>
      <c r="S19" s="435" t="s">
        <v>982</v>
      </c>
      <c r="T19" s="435" t="s">
        <v>982</v>
      </c>
      <c r="U19" s="920" t="s">
        <v>982</v>
      </c>
      <c r="V19" s="911">
        <v>5222</v>
      </c>
      <c r="W19" s="436" t="s">
        <v>25</v>
      </c>
      <c r="X19" s="436">
        <v>33</v>
      </c>
      <c r="Y19" s="436" t="s">
        <v>25</v>
      </c>
      <c r="Z19" s="436">
        <v>18</v>
      </c>
      <c r="AA19" s="436" t="s">
        <v>25</v>
      </c>
      <c r="AB19" s="1173">
        <f t="shared" si="0"/>
        <v>0.99368058215243205</v>
      </c>
      <c r="AC19" s="912" t="s">
        <v>25</v>
      </c>
      <c r="AD19" s="210"/>
      <c r="AE19" s="210"/>
    </row>
    <row r="20" spans="1:31">
      <c r="A20" s="613" t="s">
        <v>999</v>
      </c>
      <c r="B20" s="605" t="s">
        <v>1000</v>
      </c>
      <c r="C20" s="579" t="s">
        <v>980</v>
      </c>
      <c r="D20" s="590" t="s">
        <v>981</v>
      </c>
      <c r="E20" s="232"/>
      <c r="F20" s="465" t="s">
        <v>982</v>
      </c>
      <c r="G20" s="460" t="s">
        <v>982</v>
      </c>
      <c r="H20" s="460" t="s">
        <v>982</v>
      </c>
      <c r="I20" s="460" t="s">
        <v>982</v>
      </c>
      <c r="J20" s="460" t="s">
        <v>982</v>
      </c>
      <c r="K20" s="460" t="s">
        <v>982</v>
      </c>
      <c r="L20" s="460" t="s">
        <v>982</v>
      </c>
      <c r="M20" s="466" t="s">
        <v>982</v>
      </c>
      <c r="N20" s="435" t="s">
        <v>982</v>
      </c>
      <c r="O20" s="435" t="s">
        <v>982</v>
      </c>
      <c r="P20" s="435" t="s">
        <v>982</v>
      </c>
      <c r="Q20" s="435" t="s">
        <v>982</v>
      </c>
      <c r="R20" s="435" t="s">
        <v>982</v>
      </c>
      <c r="S20" s="435" t="s">
        <v>982</v>
      </c>
      <c r="T20" s="435" t="s">
        <v>982</v>
      </c>
      <c r="U20" s="920" t="s">
        <v>982</v>
      </c>
      <c r="V20" s="911">
        <v>1459</v>
      </c>
      <c r="W20" s="436" t="s">
        <v>25</v>
      </c>
      <c r="X20" s="436">
        <v>11</v>
      </c>
      <c r="Y20" s="436" t="s">
        <v>25</v>
      </c>
      <c r="Z20" s="436">
        <v>10</v>
      </c>
      <c r="AA20" s="436" t="s">
        <v>25</v>
      </c>
      <c r="AB20" s="1173">
        <f t="shared" si="0"/>
        <v>0.99246058944482518</v>
      </c>
      <c r="AC20" s="912" t="s">
        <v>25</v>
      </c>
      <c r="AD20" s="210"/>
      <c r="AE20" s="210"/>
    </row>
    <row r="21" spans="1:31">
      <c r="A21" s="613" t="s">
        <v>1001</v>
      </c>
      <c r="B21" s="605" t="s">
        <v>1002</v>
      </c>
      <c r="C21" s="579" t="s">
        <v>980</v>
      </c>
      <c r="D21" s="590" t="s">
        <v>981</v>
      </c>
      <c r="E21" s="232"/>
      <c r="F21" s="465" t="s">
        <v>982</v>
      </c>
      <c r="G21" s="460" t="s">
        <v>982</v>
      </c>
      <c r="H21" s="460" t="s">
        <v>982</v>
      </c>
      <c r="I21" s="460" t="s">
        <v>982</v>
      </c>
      <c r="J21" s="460" t="s">
        <v>982</v>
      </c>
      <c r="K21" s="460" t="s">
        <v>982</v>
      </c>
      <c r="L21" s="460" t="s">
        <v>982</v>
      </c>
      <c r="M21" s="466" t="s">
        <v>982</v>
      </c>
      <c r="N21" s="435" t="s">
        <v>982</v>
      </c>
      <c r="O21" s="435" t="s">
        <v>982</v>
      </c>
      <c r="P21" s="435" t="s">
        <v>982</v>
      </c>
      <c r="Q21" s="435" t="s">
        <v>982</v>
      </c>
      <c r="R21" s="435" t="s">
        <v>982</v>
      </c>
      <c r="S21" s="435" t="s">
        <v>982</v>
      </c>
      <c r="T21" s="435" t="s">
        <v>982</v>
      </c>
      <c r="U21" s="920" t="s">
        <v>982</v>
      </c>
      <c r="V21" s="911">
        <v>5657</v>
      </c>
      <c r="W21" s="436" t="s">
        <v>25</v>
      </c>
      <c r="X21" s="436">
        <v>1</v>
      </c>
      <c r="Y21" s="436" t="s">
        <v>25</v>
      </c>
      <c r="Z21" s="436">
        <v>1</v>
      </c>
      <c r="AA21" s="436" t="s">
        <v>25</v>
      </c>
      <c r="AB21" s="1173">
        <f t="shared" si="0"/>
        <v>0.99982322785928934</v>
      </c>
      <c r="AC21" s="912" t="s">
        <v>25</v>
      </c>
      <c r="AD21" s="210"/>
      <c r="AE21" s="210"/>
    </row>
    <row r="22" spans="1:31">
      <c r="A22" s="613" t="s">
        <v>1003</v>
      </c>
      <c r="B22" s="605" t="s">
        <v>1004</v>
      </c>
      <c r="C22" s="579" t="s">
        <v>980</v>
      </c>
      <c r="D22" s="590" t="s">
        <v>981</v>
      </c>
      <c r="E22" s="232"/>
      <c r="F22" s="465" t="s">
        <v>982</v>
      </c>
      <c r="G22" s="460" t="s">
        <v>982</v>
      </c>
      <c r="H22" s="460" t="s">
        <v>982</v>
      </c>
      <c r="I22" s="460" t="s">
        <v>982</v>
      </c>
      <c r="J22" s="460" t="s">
        <v>982</v>
      </c>
      <c r="K22" s="460" t="s">
        <v>982</v>
      </c>
      <c r="L22" s="460" t="s">
        <v>982</v>
      </c>
      <c r="M22" s="466" t="s">
        <v>982</v>
      </c>
      <c r="N22" s="435" t="s">
        <v>982</v>
      </c>
      <c r="O22" s="435" t="s">
        <v>982</v>
      </c>
      <c r="P22" s="435" t="s">
        <v>982</v>
      </c>
      <c r="Q22" s="435" t="s">
        <v>982</v>
      </c>
      <c r="R22" s="435" t="s">
        <v>982</v>
      </c>
      <c r="S22" s="435" t="s">
        <v>982</v>
      </c>
      <c r="T22" s="435" t="s">
        <v>982</v>
      </c>
      <c r="U22" s="920" t="s">
        <v>982</v>
      </c>
      <c r="V22" s="911">
        <v>1467</v>
      </c>
      <c r="W22" s="436" t="s">
        <v>25</v>
      </c>
      <c r="X22" s="436">
        <v>2</v>
      </c>
      <c r="Y22" s="436" t="s">
        <v>25</v>
      </c>
      <c r="Z22" s="436">
        <v>1</v>
      </c>
      <c r="AA22" s="436" t="s">
        <v>25</v>
      </c>
      <c r="AB22" s="1173">
        <f t="shared" si="0"/>
        <v>0.99863667348329921</v>
      </c>
      <c r="AC22" s="912" t="s">
        <v>25</v>
      </c>
      <c r="AD22" s="210"/>
      <c r="AE22" s="210"/>
    </row>
    <row r="23" spans="1:31">
      <c r="A23" s="613" t="s">
        <v>1005</v>
      </c>
      <c r="B23" s="606" t="s">
        <v>1006</v>
      </c>
      <c r="C23" s="587" t="s">
        <v>980</v>
      </c>
      <c r="D23" s="591" t="s">
        <v>981</v>
      </c>
      <c r="E23" s="232"/>
      <c r="F23" s="472">
        <v>10048</v>
      </c>
      <c r="G23" s="473" t="s">
        <v>25</v>
      </c>
      <c r="H23" s="473">
        <v>6</v>
      </c>
      <c r="I23" s="473" t="s">
        <v>25</v>
      </c>
      <c r="J23" s="473">
        <v>4</v>
      </c>
      <c r="K23" s="473" t="s">
        <v>25</v>
      </c>
      <c r="L23" s="1170">
        <f>1-(H23/F23)</f>
        <v>0.99940286624203822</v>
      </c>
      <c r="M23" s="474" t="s">
        <v>25</v>
      </c>
      <c r="N23" s="440" t="s">
        <v>982</v>
      </c>
      <c r="O23" s="440" t="s">
        <v>982</v>
      </c>
      <c r="P23" s="440" t="s">
        <v>982</v>
      </c>
      <c r="Q23" s="440" t="s">
        <v>982</v>
      </c>
      <c r="R23" s="440" t="s">
        <v>982</v>
      </c>
      <c r="S23" s="440" t="s">
        <v>982</v>
      </c>
      <c r="T23" s="440" t="s">
        <v>982</v>
      </c>
      <c r="U23" s="922" t="s">
        <v>982</v>
      </c>
      <c r="V23" s="913">
        <v>69292</v>
      </c>
      <c r="W23" s="439" t="s">
        <v>25</v>
      </c>
      <c r="X23" s="439">
        <v>1</v>
      </c>
      <c r="Y23" s="439" t="s">
        <v>25</v>
      </c>
      <c r="Z23" s="439">
        <v>1</v>
      </c>
      <c r="AA23" s="439" t="s">
        <v>25</v>
      </c>
      <c r="AB23" s="1173">
        <f t="shared" si="0"/>
        <v>0.99998556831957508</v>
      </c>
      <c r="AC23" s="914" t="s">
        <v>25</v>
      </c>
      <c r="AD23" s="210"/>
      <c r="AE23" s="210"/>
    </row>
    <row r="24" spans="1:31">
      <c r="A24" s="614" t="s">
        <v>1007</v>
      </c>
      <c r="B24" s="607" t="s">
        <v>1008</v>
      </c>
      <c r="C24" s="588" t="s">
        <v>980</v>
      </c>
      <c r="D24" s="592" t="s">
        <v>31</v>
      </c>
      <c r="E24" s="232"/>
      <c r="F24" s="469">
        <f>SUM(F13:F14,F23)</f>
        <v>59746</v>
      </c>
      <c r="G24" s="470" t="s">
        <v>25</v>
      </c>
      <c r="H24" s="469">
        <f>SUM(H13:H14,H23)</f>
        <v>24</v>
      </c>
      <c r="I24" s="470" t="s">
        <v>25</v>
      </c>
      <c r="J24" s="470">
        <v>18</v>
      </c>
      <c r="K24" s="470" t="s">
        <v>25</v>
      </c>
      <c r="L24" s="1171">
        <f>1-(H24/F24)</f>
        <v>0.99959829946774681</v>
      </c>
      <c r="M24" s="471" t="s">
        <v>25</v>
      </c>
      <c r="N24" s="469">
        <f>SUM(N13:N14)</f>
        <v>94648</v>
      </c>
      <c r="O24" s="441" t="s">
        <v>25</v>
      </c>
      <c r="P24" s="469">
        <f>SUM(P13:P14)</f>
        <v>46</v>
      </c>
      <c r="Q24" s="441" t="s">
        <v>25</v>
      </c>
      <c r="R24" s="470">
        <v>41</v>
      </c>
      <c r="S24" s="441" t="s">
        <v>25</v>
      </c>
      <c r="T24" s="1171">
        <f>1-(P24/N24)</f>
        <v>0.99951398867382302</v>
      </c>
      <c r="U24" s="923" t="s">
        <v>25</v>
      </c>
      <c r="V24" s="915">
        <f>SUM(V11:V23)</f>
        <v>136455</v>
      </c>
      <c r="W24" s="916" t="s">
        <v>25</v>
      </c>
      <c r="X24" s="917">
        <f>SUM(X11:X23)</f>
        <v>110</v>
      </c>
      <c r="Y24" s="916" t="s">
        <v>25</v>
      </c>
      <c r="Z24" s="470">
        <v>57</v>
      </c>
      <c r="AA24" s="916" t="s">
        <v>25</v>
      </c>
      <c r="AB24" s="1174">
        <f>1-(X24/V24)</f>
        <v>0.99919387343812982</v>
      </c>
      <c r="AC24" s="918" t="s">
        <v>25</v>
      </c>
      <c r="AD24" s="210"/>
      <c r="AE24" s="210"/>
    </row>
    <row r="25" spans="1:31">
      <c r="A25" s="210"/>
      <c r="B25" s="84"/>
      <c r="C25" s="84"/>
      <c r="D25" s="84"/>
      <c r="E25" s="232"/>
      <c r="F25" s="84"/>
      <c r="G25" s="84"/>
      <c r="H25" s="84"/>
      <c r="I25" s="84"/>
      <c r="J25" s="84"/>
      <c r="K25" s="84"/>
      <c r="L25" s="84"/>
      <c r="M25" s="84"/>
      <c r="N25" s="84"/>
      <c r="O25" s="84"/>
      <c r="P25" s="84"/>
      <c r="Q25" s="84"/>
      <c r="R25" s="84"/>
      <c r="S25" s="84"/>
      <c r="T25" s="84"/>
      <c r="U25" s="84"/>
      <c r="V25" s="84"/>
      <c r="W25" s="84"/>
      <c r="X25" s="84"/>
      <c r="Y25" s="84"/>
      <c r="Z25" s="84"/>
      <c r="AA25" s="84"/>
      <c r="AB25" s="84"/>
      <c r="AC25" s="84"/>
      <c r="AD25" s="210"/>
      <c r="AE25" s="210"/>
    </row>
    <row r="26" spans="1:31">
      <c r="A26" s="210"/>
      <c r="B26" s="84"/>
      <c r="C26" s="84"/>
      <c r="D26" s="84"/>
      <c r="E26" s="232"/>
      <c r="F26" s="84"/>
      <c r="G26" s="84"/>
      <c r="H26" s="84"/>
      <c r="I26" s="84"/>
      <c r="J26" s="84"/>
      <c r="K26" s="84"/>
      <c r="L26" s="84"/>
      <c r="M26" s="84"/>
      <c r="N26" s="84"/>
      <c r="O26" s="84"/>
      <c r="P26" s="84"/>
      <c r="Q26" s="84"/>
      <c r="R26" s="84"/>
      <c r="S26" s="84"/>
      <c r="T26" s="84"/>
      <c r="U26" s="84"/>
      <c r="V26" s="84"/>
      <c r="W26" s="84"/>
      <c r="X26" s="84"/>
      <c r="Y26" s="84"/>
      <c r="Z26" s="84"/>
      <c r="AA26" s="84"/>
      <c r="AB26" s="84"/>
      <c r="AC26" s="84"/>
    </row>
    <row r="27" spans="1:31" s="210" customFormat="1" ht="13" thickBot="1">
      <c r="B27" s="232"/>
      <c r="C27" s="232"/>
      <c r="D27" s="232"/>
      <c r="E27" s="232"/>
      <c r="F27" s="1397">
        <v>1</v>
      </c>
      <c r="G27" s="1398"/>
      <c r="H27" s="1399">
        <v>2</v>
      </c>
      <c r="I27" s="1398"/>
      <c r="J27" s="1399">
        <v>3</v>
      </c>
      <c r="K27" s="1398"/>
      <c r="L27" s="1399">
        <v>4</v>
      </c>
      <c r="M27" s="1398"/>
      <c r="N27" s="1399">
        <v>5</v>
      </c>
      <c r="O27" s="1400"/>
      <c r="P27" s="232"/>
      <c r="Q27" s="232"/>
      <c r="R27" s="232"/>
      <c r="S27" s="232"/>
      <c r="T27" s="232"/>
      <c r="U27" s="232"/>
      <c r="V27" s="232"/>
      <c r="W27" s="232"/>
      <c r="X27" s="232"/>
      <c r="Y27" s="232"/>
      <c r="Z27" s="232"/>
      <c r="AA27" s="232"/>
      <c r="AB27" s="232"/>
      <c r="AC27" s="232"/>
    </row>
    <row r="28" spans="1:31" ht="16.5" customHeight="1" thickBot="1">
      <c r="A28" s="615"/>
      <c r="B28" s="1401" t="s">
        <v>1009</v>
      </c>
      <c r="C28" s="1402"/>
      <c r="D28" s="1403"/>
      <c r="E28" s="232"/>
      <c r="F28" s="599" t="s">
        <v>1010</v>
      </c>
      <c r="G28" s="600" t="s">
        <v>13</v>
      </c>
      <c r="H28" s="600" t="s">
        <v>1011</v>
      </c>
      <c r="I28" s="600" t="s">
        <v>13</v>
      </c>
      <c r="J28" s="600" t="s">
        <v>1012</v>
      </c>
      <c r="K28" s="600" t="s">
        <v>13</v>
      </c>
      <c r="L28" s="908" t="s">
        <v>1013</v>
      </c>
      <c r="M28" s="600" t="s">
        <v>13</v>
      </c>
      <c r="N28" s="908" t="s">
        <v>1014</v>
      </c>
      <c r="O28" s="571" t="s">
        <v>13</v>
      </c>
      <c r="P28" s="84"/>
      <c r="Q28" s="84"/>
      <c r="R28" s="442"/>
      <c r="S28" s="84"/>
      <c r="T28" s="442"/>
      <c r="U28" s="84"/>
      <c r="V28" s="442"/>
      <c r="W28" s="84"/>
      <c r="X28" s="442"/>
      <c r="Y28" s="84"/>
      <c r="Z28" s="442"/>
      <c r="AA28" s="84"/>
      <c r="AB28" s="442"/>
      <c r="AC28" s="84"/>
    </row>
    <row r="29" spans="1:31" ht="13" thickBot="1">
      <c r="A29" s="616" t="s">
        <v>1015</v>
      </c>
      <c r="B29" s="607" t="s">
        <v>1009</v>
      </c>
      <c r="C29" s="588" t="s">
        <v>23</v>
      </c>
      <c r="D29" s="592" t="s">
        <v>24</v>
      </c>
      <c r="E29" s="232"/>
      <c r="F29" s="445">
        <v>5810</v>
      </c>
      <c r="G29" s="446" t="s">
        <v>25</v>
      </c>
      <c r="H29" s="446">
        <v>25</v>
      </c>
      <c r="I29" s="446" t="s">
        <v>25</v>
      </c>
      <c r="J29" s="446">
        <v>8</v>
      </c>
      <c r="K29" s="446" t="s">
        <v>25</v>
      </c>
      <c r="L29" s="446">
        <v>10</v>
      </c>
      <c r="M29" s="1254" t="s">
        <v>25</v>
      </c>
      <c r="N29" s="1255">
        <v>6</v>
      </c>
      <c r="O29" s="444" t="s">
        <v>25</v>
      </c>
      <c r="P29" s="84"/>
      <c r="Q29" s="84"/>
      <c r="R29" s="84"/>
      <c r="S29" s="84"/>
      <c r="T29" s="84"/>
      <c r="U29" s="84"/>
      <c r="V29" s="84"/>
      <c r="W29" s="84"/>
      <c r="X29" s="84"/>
      <c r="Y29" s="84"/>
      <c r="Z29" s="84"/>
      <c r="AA29" s="84"/>
      <c r="AB29" s="84"/>
      <c r="AC29" s="84"/>
    </row>
    <row r="30" spans="1:31" ht="13" thickBot="1">
      <c r="P30" s="84"/>
      <c r="Q30" s="84"/>
      <c r="R30" s="84"/>
      <c r="S30" s="84"/>
      <c r="T30" s="84"/>
      <c r="U30" s="84"/>
      <c r="V30" s="84"/>
      <c r="W30" s="84"/>
      <c r="X30" s="84"/>
      <c r="Y30" s="84"/>
      <c r="Z30" s="84"/>
      <c r="AA30" s="84"/>
      <c r="AB30" s="84"/>
      <c r="AC30" s="84"/>
    </row>
    <row r="31" spans="1:31" ht="13.5" thickBot="1">
      <c r="B31" s="1401" t="s">
        <v>1016</v>
      </c>
      <c r="C31" s="1402"/>
      <c r="D31" s="1403"/>
      <c r="F31" s="618" t="s">
        <v>1017</v>
      </c>
      <c r="G31" s="619" t="s">
        <v>13</v>
      </c>
      <c r="P31" s="84"/>
      <c r="Q31" s="84"/>
      <c r="R31" s="84"/>
      <c r="S31" s="84"/>
      <c r="T31" s="84"/>
      <c r="U31" s="84"/>
      <c r="V31" s="84"/>
      <c r="W31" s="84"/>
      <c r="X31" s="84"/>
      <c r="Y31" s="84"/>
      <c r="Z31" s="84"/>
      <c r="AA31" s="84"/>
      <c r="AB31" s="84"/>
      <c r="AC31" s="84"/>
    </row>
    <row r="32" spans="1:31" ht="14.5" customHeight="1" thickBot="1">
      <c r="A32" s="616" t="s">
        <v>1018</v>
      </c>
      <c r="B32" s="883" t="s">
        <v>1019</v>
      </c>
      <c r="C32" s="884" t="s">
        <v>30</v>
      </c>
      <c r="D32" s="885" t="s">
        <v>31</v>
      </c>
      <c r="E32" s="232"/>
      <c r="F32" s="882">
        <f>100-(((H24+P24+X24+L29)/(F24+N24+V24+F29))*100)</f>
        <v>99.935953401042951</v>
      </c>
      <c r="G32" s="918" t="s">
        <v>25</v>
      </c>
      <c r="H32" s="84"/>
      <c r="I32" s="84"/>
      <c r="L32" s="84"/>
      <c r="M32" s="84"/>
      <c r="N32" s="84"/>
      <c r="O32" s="84"/>
      <c r="P32" s="84"/>
      <c r="Q32" s="84"/>
      <c r="R32" s="84"/>
      <c r="S32" s="84"/>
      <c r="T32" s="84"/>
      <c r="U32" s="84"/>
      <c r="V32" s="84"/>
      <c r="W32" s="84"/>
      <c r="X32" s="84"/>
      <c r="Y32" s="84"/>
      <c r="Z32" s="84"/>
      <c r="AA32" s="84"/>
      <c r="AB32" s="84"/>
      <c r="AC32" s="84"/>
    </row>
    <row r="33" spans="1:29" ht="13" thickBot="1">
      <c r="A33" s="210"/>
      <c r="B33" s="84"/>
      <c r="C33" s="84"/>
      <c r="D33" s="84"/>
      <c r="E33" s="232"/>
      <c r="F33" s="84"/>
      <c r="G33" s="84"/>
      <c r="H33" s="84"/>
      <c r="I33" s="84"/>
      <c r="J33" s="84"/>
      <c r="K33" s="84"/>
      <c r="L33" s="84"/>
      <c r="M33" s="84"/>
      <c r="N33" s="84"/>
      <c r="O33" s="84"/>
      <c r="P33" s="84"/>
      <c r="Q33" s="84"/>
      <c r="R33" s="84"/>
      <c r="S33" s="84"/>
      <c r="T33" s="84"/>
      <c r="U33" s="84"/>
      <c r="V33" s="84"/>
      <c r="W33" s="84"/>
      <c r="X33" s="84"/>
      <c r="Y33" s="84"/>
      <c r="Z33" s="84"/>
      <c r="AA33" s="84"/>
      <c r="AB33" s="84"/>
      <c r="AC33" s="84"/>
    </row>
    <row r="34" spans="1:29" ht="16.5" customHeight="1" thickBot="1">
      <c r="B34" s="1401" t="s">
        <v>1020</v>
      </c>
      <c r="C34" s="1402"/>
      <c r="D34" s="1403"/>
      <c r="E34" s="232"/>
      <c r="F34" s="889" t="s">
        <v>1021</v>
      </c>
      <c r="G34" s="890" t="s">
        <v>13</v>
      </c>
      <c r="H34" s="890" t="s">
        <v>1022</v>
      </c>
      <c r="I34" s="891" t="s">
        <v>13</v>
      </c>
      <c r="J34" s="84"/>
      <c r="K34" s="84"/>
      <c r="L34" s="84"/>
      <c r="M34" s="84"/>
      <c r="N34" s="84"/>
      <c r="O34" s="84"/>
      <c r="P34" s="84"/>
      <c r="Q34" s="84"/>
      <c r="R34" s="84"/>
      <c r="S34" s="84"/>
      <c r="T34" s="84"/>
      <c r="U34" s="84"/>
      <c r="V34" s="84"/>
      <c r="W34" s="84"/>
      <c r="X34" s="84"/>
      <c r="Y34" s="84"/>
      <c r="Z34" s="84"/>
      <c r="AA34" s="84"/>
      <c r="AB34" s="84"/>
      <c r="AC34" s="84"/>
    </row>
    <row r="35" spans="1:29">
      <c r="A35" s="888" t="s">
        <v>1023</v>
      </c>
      <c r="B35" s="900" t="s">
        <v>1024</v>
      </c>
      <c r="C35" s="898" t="s">
        <v>23</v>
      </c>
      <c r="D35" s="899" t="s">
        <v>24</v>
      </c>
      <c r="E35" s="232"/>
      <c r="F35" s="1256">
        <v>1</v>
      </c>
      <c r="G35" s="1257" t="s">
        <v>25</v>
      </c>
      <c r="H35" s="1257">
        <v>1</v>
      </c>
      <c r="I35" s="1258" t="s">
        <v>25</v>
      </c>
      <c r="J35" s="84"/>
      <c r="K35" s="84"/>
      <c r="L35" s="84"/>
      <c r="M35" s="84"/>
      <c r="N35" s="84"/>
      <c r="O35" s="84"/>
      <c r="P35" s="84"/>
      <c r="Q35" s="84"/>
      <c r="R35" s="84"/>
      <c r="S35" s="84"/>
      <c r="T35" s="84"/>
      <c r="U35" s="84"/>
      <c r="V35" s="84"/>
      <c r="W35" s="84"/>
      <c r="X35" s="84"/>
      <c r="Y35" s="84"/>
      <c r="Z35" s="84"/>
      <c r="AA35" s="84"/>
      <c r="AB35" s="84"/>
      <c r="AC35" s="84"/>
    </row>
    <row r="36" spans="1:29">
      <c r="A36" s="892" t="s">
        <v>1025</v>
      </c>
      <c r="B36" s="895" t="s">
        <v>1026</v>
      </c>
      <c r="C36" s="894" t="s">
        <v>23</v>
      </c>
      <c r="D36" s="896" t="s">
        <v>24</v>
      </c>
      <c r="E36" s="232"/>
      <c r="F36" s="467">
        <v>4</v>
      </c>
      <c r="G36" s="461" t="s">
        <v>25</v>
      </c>
      <c r="H36" s="461">
        <v>1</v>
      </c>
      <c r="I36" s="468" t="s">
        <v>25</v>
      </c>
      <c r="J36" s="84"/>
      <c r="K36" s="84"/>
      <c r="L36" s="84"/>
      <c r="M36" s="84"/>
      <c r="N36" s="84"/>
      <c r="O36" s="84"/>
      <c r="P36" s="84"/>
      <c r="Q36" s="84"/>
      <c r="R36" s="84"/>
      <c r="S36" s="84"/>
      <c r="T36" s="84"/>
      <c r="U36" s="84"/>
      <c r="V36" s="84"/>
      <c r="W36" s="84"/>
      <c r="X36" s="84"/>
      <c r="Y36" s="84"/>
      <c r="Z36" s="84"/>
      <c r="AA36" s="84"/>
      <c r="AB36" s="84"/>
      <c r="AC36" s="84"/>
    </row>
    <row r="37" spans="1:29">
      <c r="A37" s="892" t="s">
        <v>1027</v>
      </c>
      <c r="B37" s="895" t="s">
        <v>1028</v>
      </c>
      <c r="C37" s="894" t="s">
        <v>23</v>
      </c>
      <c r="D37" s="896" t="s">
        <v>24</v>
      </c>
      <c r="E37" s="232"/>
      <c r="F37" s="467">
        <v>6</v>
      </c>
      <c r="G37" s="461" t="s">
        <v>25</v>
      </c>
      <c r="H37" s="461">
        <v>0</v>
      </c>
      <c r="I37" s="468" t="s">
        <v>25</v>
      </c>
      <c r="J37" s="84"/>
      <c r="K37" s="84"/>
      <c r="L37" s="84"/>
      <c r="M37" s="84"/>
      <c r="N37" s="84"/>
      <c r="O37" s="84"/>
      <c r="P37" s="84"/>
      <c r="Q37" s="84"/>
      <c r="R37" s="84"/>
      <c r="S37" s="84"/>
      <c r="T37" s="84"/>
      <c r="U37" s="84"/>
      <c r="V37" s="84"/>
      <c r="W37" s="84"/>
      <c r="X37" s="84"/>
      <c r="Y37" s="84"/>
      <c r="Z37" s="84"/>
      <c r="AA37" s="84"/>
      <c r="AB37" s="84"/>
      <c r="AC37" s="84"/>
    </row>
    <row r="38" spans="1:29">
      <c r="A38" s="893" t="s">
        <v>1029</v>
      </c>
      <c r="B38" s="897" t="s">
        <v>1030</v>
      </c>
      <c r="C38" s="887" t="s">
        <v>23</v>
      </c>
      <c r="D38" s="886" t="s">
        <v>24</v>
      </c>
      <c r="E38" s="232"/>
      <c r="F38" s="1259">
        <v>7</v>
      </c>
      <c r="G38" s="1260" t="s">
        <v>25</v>
      </c>
      <c r="H38" s="1260">
        <v>0</v>
      </c>
      <c r="I38" s="1261" t="s">
        <v>25</v>
      </c>
      <c r="J38" s="84"/>
      <c r="K38" s="84"/>
      <c r="L38" s="84"/>
      <c r="M38" s="84"/>
      <c r="N38" s="84"/>
      <c r="O38" s="84"/>
      <c r="P38" s="84"/>
      <c r="Q38" s="84"/>
      <c r="R38" s="84"/>
      <c r="S38" s="84"/>
      <c r="T38" s="84"/>
      <c r="U38" s="84"/>
      <c r="V38" s="84"/>
      <c r="W38" s="84"/>
      <c r="X38" s="84"/>
      <c r="Y38" s="84"/>
      <c r="Z38" s="84"/>
      <c r="AA38" s="84"/>
      <c r="AB38" s="84"/>
      <c r="AC38" s="84"/>
    </row>
    <row r="39" spans="1:29">
      <c r="A39" s="210"/>
      <c r="B39" s="84"/>
      <c r="C39" s="84"/>
      <c r="D39" s="84"/>
      <c r="E39" s="232"/>
      <c r="F39" s="84"/>
      <c r="G39" s="84"/>
      <c r="H39" s="84"/>
      <c r="I39" s="84"/>
      <c r="J39" s="84"/>
      <c r="K39" s="84"/>
      <c r="L39" s="84"/>
      <c r="M39" s="84"/>
      <c r="N39" s="84"/>
      <c r="O39" s="84"/>
      <c r="P39" s="84"/>
      <c r="Q39" s="84"/>
      <c r="R39" s="84"/>
      <c r="S39" s="84"/>
      <c r="T39" s="84"/>
      <c r="U39" s="84"/>
      <c r="V39" s="84"/>
      <c r="W39" s="84"/>
      <c r="X39" s="84"/>
      <c r="Y39" s="84"/>
      <c r="Z39" s="84"/>
      <c r="AA39" s="84"/>
      <c r="AB39" s="84"/>
      <c r="AC39" s="84"/>
    </row>
    <row r="40" spans="1:29" ht="13">
      <c r="A40" s="210"/>
      <c r="B40" s="243"/>
      <c r="C40" s="243"/>
      <c r="D40" s="243"/>
      <c r="E40" s="232"/>
      <c r="F40" s="226"/>
      <c r="G40" s="84"/>
      <c r="H40" s="84"/>
      <c r="I40" s="84"/>
      <c r="J40" s="84"/>
      <c r="K40" s="84"/>
      <c r="L40" s="84"/>
      <c r="M40" s="84"/>
      <c r="N40" s="84"/>
      <c r="O40" s="84"/>
      <c r="P40" s="84"/>
      <c r="Q40" s="84"/>
      <c r="R40" s="84"/>
      <c r="S40" s="84"/>
      <c r="T40" s="84"/>
      <c r="U40" s="84"/>
      <c r="V40" s="84"/>
      <c r="W40" s="84"/>
      <c r="X40" s="84"/>
      <c r="Y40" s="84"/>
      <c r="Z40" s="84"/>
      <c r="AA40" s="84"/>
      <c r="AB40" s="84"/>
      <c r="AC40" s="84"/>
    </row>
    <row r="41" spans="1:29" ht="13" thickBot="1">
      <c r="A41" s="210"/>
      <c r="B41" s="84"/>
      <c r="C41" s="84"/>
      <c r="D41" s="84"/>
      <c r="E41" s="232"/>
      <c r="F41" s="84"/>
      <c r="G41" s="84"/>
      <c r="H41" s="84"/>
      <c r="I41" s="84"/>
      <c r="J41" s="84"/>
      <c r="K41" s="84"/>
      <c r="L41" s="84"/>
      <c r="M41" s="84"/>
      <c r="N41" s="84"/>
      <c r="O41" s="84"/>
      <c r="P41" s="84"/>
      <c r="Q41" s="84"/>
      <c r="R41" s="84"/>
      <c r="S41" s="84"/>
      <c r="T41" s="84"/>
      <c r="U41" s="84"/>
      <c r="V41" s="84"/>
      <c r="W41" s="84"/>
      <c r="X41" s="84"/>
      <c r="Y41" s="84"/>
      <c r="Z41" s="84"/>
      <c r="AA41" s="84"/>
      <c r="AB41" s="84"/>
      <c r="AC41" s="84"/>
    </row>
    <row r="42" spans="1:29" ht="15.75" customHeight="1" thickBot="1">
      <c r="A42" s="210"/>
      <c r="B42" s="1401" t="s">
        <v>1031</v>
      </c>
      <c r="C42" s="1402"/>
      <c r="D42" s="1403"/>
      <c r="E42" s="232"/>
      <c r="F42" s="618" t="s">
        <v>1032</v>
      </c>
      <c r="G42" s="619" t="s">
        <v>13</v>
      </c>
      <c r="H42" s="84"/>
      <c r="I42" s="84"/>
      <c r="J42" s="84"/>
      <c r="K42" s="84"/>
      <c r="L42" s="84"/>
      <c r="M42" s="84"/>
      <c r="N42" s="84"/>
      <c r="O42" s="84"/>
      <c r="P42" s="84"/>
      <c r="Q42" s="84"/>
      <c r="R42" s="84"/>
      <c r="S42" s="84"/>
      <c r="T42" s="84"/>
      <c r="U42" s="84"/>
      <c r="V42" s="84"/>
      <c r="W42" s="84"/>
      <c r="X42" s="84"/>
      <c r="Y42" s="84"/>
      <c r="Z42" s="84"/>
      <c r="AA42" s="84"/>
      <c r="AB42" s="84"/>
      <c r="AC42" s="84"/>
    </row>
    <row r="43" spans="1:29" ht="13" thickBot="1">
      <c r="A43" s="616" t="s">
        <v>1033</v>
      </c>
      <c r="B43" s="607" t="s">
        <v>1034</v>
      </c>
      <c r="C43" s="588" t="s">
        <v>23</v>
      </c>
      <c r="D43" s="592" t="s">
        <v>24</v>
      </c>
      <c r="E43" s="232"/>
      <c r="F43" s="445">
        <v>31</v>
      </c>
      <c r="G43" s="444" t="s">
        <v>25</v>
      </c>
      <c r="H43" s="84"/>
      <c r="I43" s="84"/>
      <c r="J43" s="84"/>
      <c r="K43" s="84"/>
      <c r="L43" s="84"/>
      <c r="M43" s="84"/>
      <c r="N43" s="84"/>
      <c r="O43" s="84"/>
      <c r="P43" s="84"/>
      <c r="Q43" s="84"/>
      <c r="R43" s="84"/>
      <c r="S43" s="84"/>
      <c r="T43" s="84"/>
      <c r="U43" s="84"/>
      <c r="V43" s="84"/>
      <c r="W43" s="84"/>
      <c r="X43" s="84"/>
      <c r="Y43" s="84"/>
      <c r="Z43" s="84"/>
      <c r="AA43" s="84"/>
      <c r="AB43" s="84"/>
      <c r="AC43" s="84"/>
    </row>
    <row r="44" spans="1:29">
      <c r="B44" s="84"/>
      <c r="C44" s="84"/>
      <c r="D44" s="84"/>
      <c r="E44" s="232"/>
      <c r="F44" s="84"/>
      <c r="G44" s="84"/>
      <c r="H44" s="84"/>
      <c r="I44" s="84"/>
      <c r="J44" s="84"/>
      <c r="K44" s="84"/>
      <c r="L44" s="84"/>
      <c r="M44" s="84"/>
      <c r="N44" s="84"/>
      <c r="O44" s="84"/>
      <c r="P44" s="84"/>
      <c r="Q44" s="84"/>
      <c r="R44" s="84"/>
      <c r="S44" s="84"/>
      <c r="T44" s="84"/>
      <c r="U44" s="84"/>
      <c r="V44" s="84"/>
      <c r="W44" s="84"/>
      <c r="X44" s="84"/>
      <c r="Y44" s="84"/>
      <c r="Z44" s="84"/>
      <c r="AA44" s="84"/>
      <c r="AB44" s="84"/>
      <c r="AC44" s="84"/>
    </row>
    <row r="45" spans="1:29">
      <c r="B45" s="84"/>
      <c r="C45" s="84"/>
      <c r="D45" s="84"/>
      <c r="E45" s="232"/>
      <c r="F45" s="84"/>
      <c r="G45" s="84"/>
      <c r="H45" s="84"/>
      <c r="I45" s="84"/>
      <c r="J45" s="84"/>
      <c r="K45" s="84"/>
      <c r="L45" s="84"/>
      <c r="M45" s="84"/>
      <c r="N45" s="84"/>
      <c r="O45" s="84"/>
      <c r="P45" s="84"/>
      <c r="Q45" s="84"/>
      <c r="R45" s="84"/>
      <c r="S45" s="84"/>
      <c r="T45" s="84"/>
      <c r="U45" s="84"/>
      <c r="V45" s="84"/>
      <c r="W45" s="84"/>
      <c r="X45" s="84"/>
      <c r="Y45" s="84"/>
      <c r="Z45" s="84"/>
      <c r="AA45" s="84"/>
      <c r="AB45" s="84"/>
      <c r="AC45" s="84"/>
    </row>
    <row r="46" spans="1:29">
      <c r="A46" s="210"/>
      <c r="B46" s="84"/>
      <c r="C46" s="84"/>
      <c r="D46" s="84"/>
      <c r="E46" s="232"/>
      <c r="F46" s="84"/>
      <c r="G46" s="84"/>
      <c r="H46" s="84"/>
      <c r="I46" s="84"/>
      <c r="J46" s="84"/>
      <c r="K46" s="84"/>
      <c r="L46" s="84"/>
      <c r="M46" s="84"/>
      <c r="N46" s="84"/>
      <c r="O46" s="84"/>
      <c r="P46" s="84"/>
      <c r="Q46" s="84"/>
      <c r="R46" s="84"/>
      <c r="S46" s="84"/>
      <c r="T46" s="84"/>
      <c r="U46" s="84"/>
      <c r="V46" s="84"/>
      <c r="W46" s="84"/>
      <c r="X46" s="84"/>
      <c r="Y46" s="84"/>
      <c r="Z46" s="84"/>
      <c r="AA46" s="84"/>
      <c r="AB46" s="84"/>
      <c r="AC46" s="84"/>
    </row>
    <row r="47" spans="1:29" s="210" customFormat="1" ht="13" thickBot="1">
      <c r="B47" s="232"/>
      <c r="C47" s="232"/>
      <c r="D47" s="232"/>
      <c r="E47" s="232"/>
      <c r="F47" s="1397">
        <v>1</v>
      </c>
      <c r="G47" s="1398"/>
      <c r="H47" s="1399">
        <v>2</v>
      </c>
      <c r="I47" s="1398"/>
      <c r="J47" s="1399">
        <v>3</v>
      </c>
      <c r="K47" s="1398"/>
      <c r="L47" s="1399">
        <v>4</v>
      </c>
      <c r="M47" s="1398"/>
      <c r="N47" s="1406">
        <v>5</v>
      </c>
      <c r="O47" s="1407"/>
      <c r="P47" s="1406">
        <v>6</v>
      </c>
      <c r="Q47" s="1407"/>
      <c r="R47" s="1406">
        <v>7</v>
      </c>
      <c r="S47" s="1407"/>
      <c r="T47" s="1406">
        <v>8</v>
      </c>
      <c r="U47" s="1407"/>
      <c r="V47" s="1406">
        <v>9</v>
      </c>
      <c r="W47" s="1407"/>
      <c r="X47" s="1406">
        <v>10</v>
      </c>
      <c r="Y47" s="1407"/>
      <c r="Z47" s="1406">
        <v>11</v>
      </c>
      <c r="AA47" s="1407"/>
      <c r="AB47" s="1406">
        <v>12</v>
      </c>
      <c r="AC47" s="1407"/>
    </row>
    <row r="48" spans="1:29" ht="29.25" customHeight="1" thickBot="1">
      <c r="A48" s="210"/>
      <c r="B48" s="583" t="s">
        <v>1035</v>
      </c>
      <c r="C48" s="584"/>
      <c r="D48" s="585"/>
      <c r="E48" s="232"/>
      <c r="F48" s="602" t="s">
        <v>1036</v>
      </c>
      <c r="G48" s="477" t="s">
        <v>13</v>
      </c>
      <c r="H48" s="477" t="s">
        <v>1037</v>
      </c>
      <c r="I48" s="477" t="s">
        <v>13</v>
      </c>
      <c r="J48" s="477" t="s">
        <v>1038</v>
      </c>
      <c r="K48" s="477" t="s">
        <v>13</v>
      </c>
      <c r="L48" s="477" t="s">
        <v>1039</v>
      </c>
      <c r="M48" s="477" t="s">
        <v>13</v>
      </c>
      <c r="N48" s="475" t="s">
        <v>1040</v>
      </c>
      <c r="O48" s="475" t="s">
        <v>13</v>
      </c>
      <c r="P48" s="475" t="s">
        <v>1041</v>
      </c>
      <c r="Q48" s="475" t="s">
        <v>13</v>
      </c>
      <c r="R48" s="475" t="s">
        <v>1042</v>
      </c>
      <c r="S48" s="475" t="s">
        <v>13</v>
      </c>
      <c r="T48" s="475" t="s">
        <v>1043</v>
      </c>
      <c r="U48" s="475" t="s">
        <v>13</v>
      </c>
      <c r="V48" s="475" t="s">
        <v>1044</v>
      </c>
      <c r="W48" s="475" t="s">
        <v>13</v>
      </c>
      <c r="X48" s="475" t="s">
        <v>1045</v>
      </c>
      <c r="Y48" s="475" t="s">
        <v>13</v>
      </c>
      <c r="Z48" s="475" t="s">
        <v>1046</v>
      </c>
      <c r="AA48" s="475" t="s">
        <v>13</v>
      </c>
      <c r="AB48" s="475" t="s">
        <v>1047</v>
      </c>
      <c r="AC48" s="476" t="s">
        <v>13</v>
      </c>
    </row>
    <row r="49" spans="1:29">
      <c r="A49" s="612" t="s">
        <v>1048</v>
      </c>
      <c r="B49" s="609" t="s">
        <v>1049</v>
      </c>
      <c r="C49" s="595" t="s">
        <v>23</v>
      </c>
      <c r="D49" s="596" t="s">
        <v>24</v>
      </c>
      <c r="E49" s="232"/>
      <c r="F49" s="438">
        <v>815</v>
      </c>
      <c r="G49" s="436" t="s">
        <v>25</v>
      </c>
      <c r="H49" s="436">
        <v>9</v>
      </c>
      <c r="I49" s="436" t="s">
        <v>25</v>
      </c>
      <c r="J49" s="436">
        <v>19645</v>
      </c>
      <c r="K49" s="436" t="s">
        <v>25</v>
      </c>
      <c r="L49" s="436">
        <v>786</v>
      </c>
      <c r="M49" s="436" t="s">
        <v>25</v>
      </c>
      <c r="N49" s="436">
        <v>649</v>
      </c>
      <c r="O49" s="436" t="s">
        <v>25</v>
      </c>
      <c r="P49" s="436">
        <v>1827</v>
      </c>
      <c r="Q49" s="436" t="s">
        <v>25</v>
      </c>
      <c r="R49" s="436">
        <v>1163</v>
      </c>
      <c r="S49" s="436" t="s">
        <v>25</v>
      </c>
      <c r="T49" s="436">
        <v>34</v>
      </c>
      <c r="U49" s="436" t="s">
        <v>25</v>
      </c>
      <c r="V49" s="436">
        <v>596</v>
      </c>
      <c r="W49" s="436" t="s">
        <v>25</v>
      </c>
      <c r="X49" s="436">
        <v>16</v>
      </c>
      <c r="Y49" s="436" t="s">
        <v>25</v>
      </c>
      <c r="Z49" s="436">
        <v>0</v>
      </c>
      <c r="AA49" s="436" t="s">
        <v>25</v>
      </c>
      <c r="AB49" s="436">
        <v>543</v>
      </c>
      <c r="AC49" s="437" t="s">
        <v>25</v>
      </c>
    </row>
    <row r="50" spans="1:29">
      <c r="A50" s="613" t="s">
        <v>1050</v>
      </c>
      <c r="B50" s="610" t="s">
        <v>1051</v>
      </c>
      <c r="C50" s="597" t="s">
        <v>23</v>
      </c>
      <c r="D50" s="598" t="s">
        <v>24</v>
      </c>
      <c r="E50" s="232"/>
      <c r="F50" s="438">
        <v>469</v>
      </c>
      <c r="G50" s="436" t="s">
        <v>25</v>
      </c>
      <c r="H50" s="436">
        <v>7</v>
      </c>
      <c r="I50" s="436" t="s">
        <v>25</v>
      </c>
      <c r="J50" s="436">
        <v>12360</v>
      </c>
      <c r="K50" s="436" t="s">
        <v>25</v>
      </c>
      <c r="L50" s="436">
        <v>544</v>
      </c>
      <c r="M50" s="436" t="s">
        <v>25</v>
      </c>
      <c r="N50" s="436">
        <v>324</v>
      </c>
      <c r="O50" s="436" t="s">
        <v>25</v>
      </c>
      <c r="P50" s="436">
        <v>1046</v>
      </c>
      <c r="Q50" s="436" t="s">
        <v>25</v>
      </c>
      <c r="R50" s="436">
        <v>556</v>
      </c>
      <c r="S50" s="436" t="s">
        <v>25</v>
      </c>
      <c r="T50" s="436">
        <v>23</v>
      </c>
      <c r="U50" s="436" t="s">
        <v>25</v>
      </c>
      <c r="V50" s="436">
        <v>494</v>
      </c>
      <c r="W50" s="436" t="s">
        <v>25</v>
      </c>
      <c r="X50" s="436">
        <v>13</v>
      </c>
      <c r="Y50" s="436" t="s">
        <v>25</v>
      </c>
      <c r="Z50" s="436">
        <v>0</v>
      </c>
      <c r="AA50" s="436" t="s">
        <v>25</v>
      </c>
      <c r="AB50" s="436">
        <v>251</v>
      </c>
      <c r="AC50" s="437" t="s">
        <v>25</v>
      </c>
    </row>
    <row r="51" spans="1:29">
      <c r="A51" s="613" t="s">
        <v>1052</v>
      </c>
      <c r="B51" s="610" t="s">
        <v>1053</v>
      </c>
      <c r="C51" s="597" t="s">
        <v>23</v>
      </c>
      <c r="D51" s="598" t="s">
        <v>24</v>
      </c>
      <c r="E51" s="232"/>
      <c r="F51" s="438">
        <v>26</v>
      </c>
      <c r="G51" s="436" t="s">
        <v>25</v>
      </c>
      <c r="H51" s="436">
        <v>0</v>
      </c>
      <c r="I51" s="436" t="s">
        <v>25</v>
      </c>
      <c r="J51" s="436">
        <v>172</v>
      </c>
      <c r="K51" s="436" t="s">
        <v>25</v>
      </c>
      <c r="L51" s="436">
        <v>122</v>
      </c>
      <c r="M51" s="436" t="s">
        <v>25</v>
      </c>
      <c r="N51" s="436">
        <v>39</v>
      </c>
      <c r="O51" s="436" t="s">
        <v>25</v>
      </c>
      <c r="P51" s="436">
        <v>10</v>
      </c>
      <c r="Q51" s="436" t="s">
        <v>25</v>
      </c>
      <c r="R51" s="436">
        <v>77</v>
      </c>
      <c r="S51" s="436" t="s">
        <v>25</v>
      </c>
      <c r="T51" s="436">
        <v>2</v>
      </c>
      <c r="U51" s="436" t="s">
        <v>25</v>
      </c>
      <c r="V51" s="436">
        <v>11</v>
      </c>
      <c r="W51" s="436" t="s">
        <v>25</v>
      </c>
      <c r="X51" s="436">
        <v>1</v>
      </c>
      <c r="Y51" s="436" t="s">
        <v>25</v>
      </c>
      <c r="Z51" s="436">
        <v>0</v>
      </c>
      <c r="AA51" s="436" t="s">
        <v>25</v>
      </c>
      <c r="AB51" s="436">
        <v>13</v>
      </c>
      <c r="AC51" s="437" t="s">
        <v>25</v>
      </c>
    </row>
    <row r="52" spans="1:29">
      <c r="A52" s="614" t="s">
        <v>1054</v>
      </c>
      <c r="B52" s="608" t="s">
        <v>1055</v>
      </c>
      <c r="C52" s="593" t="s">
        <v>23</v>
      </c>
      <c r="D52" s="594" t="s">
        <v>24</v>
      </c>
      <c r="E52" s="232"/>
      <c r="F52" s="445">
        <v>320</v>
      </c>
      <c r="G52" s="446" t="s">
        <v>25</v>
      </c>
      <c r="H52" s="446">
        <v>2</v>
      </c>
      <c r="I52" s="446" t="s">
        <v>25</v>
      </c>
      <c r="J52" s="446">
        <v>7113</v>
      </c>
      <c r="K52" s="446" t="s">
        <v>25</v>
      </c>
      <c r="L52" s="446">
        <v>120</v>
      </c>
      <c r="M52" s="446" t="s">
        <v>25</v>
      </c>
      <c r="N52" s="446">
        <v>286</v>
      </c>
      <c r="O52" s="446" t="s">
        <v>25</v>
      </c>
      <c r="P52" s="446">
        <v>771</v>
      </c>
      <c r="Q52" s="446" t="s">
        <v>25</v>
      </c>
      <c r="R52" s="446">
        <v>530</v>
      </c>
      <c r="S52" s="446" t="s">
        <v>25</v>
      </c>
      <c r="T52" s="446">
        <v>9</v>
      </c>
      <c r="U52" s="446" t="s">
        <v>25</v>
      </c>
      <c r="V52" s="446">
        <v>91</v>
      </c>
      <c r="W52" s="446" t="s">
        <v>25</v>
      </c>
      <c r="X52" s="446">
        <v>2</v>
      </c>
      <c r="Y52" s="446" t="s">
        <v>25</v>
      </c>
      <c r="Z52" s="446">
        <v>0</v>
      </c>
      <c r="AA52" s="446" t="s">
        <v>25</v>
      </c>
      <c r="AB52" s="446">
        <v>279</v>
      </c>
      <c r="AC52" s="444" t="s">
        <v>25</v>
      </c>
    </row>
    <row r="53" spans="1:29" ht="13" thickBot="1">
      <c r="B53" s="84"/>
      <c r="C53" s="84"/>
      <c r="D53" s="84"/>
      <c r="E53" s="232"/>
      <c r="F53" s="84"/>
      <c r="G53" s="84"/>
      <c r="H53" s="84"/>
      <c r="I53" s="84"/>
      <c r="J53" s="84"/>
      <c r="K53" s="84"/>
      <c r="L53" s="84"/>
      <c r="M53" s="84"/>
      <c r="N53" s="84"/>
      <c r="O53" s="84"/>
      <c r="P53" s="84"/>
      <c r="Q53" s="84"/>
      <c r="R53" s="84"/>
      <c r="S53" s="84"/>
      <c r="T53" s="84"/>
      <c r="U53" s="84"/>
      <c r="V53" s="84"/>
      <c r="W53" s="84"/>
      <c r="X53" s="84"/>
      <c r="Y53" s="84"/>
      <c r="Z53" s="84"/>
      <c r="AA53" s="84"/>
      <c r="AB53" s="84"/>
      <c r="AC53" s="84"/>
    </row>
    <row r="54" spans="1:29" ht="13.5" thickBot="1">
      <c r="B54" s="581" t="s">
        <v>1056</v>
      </c>
      <c r="C54" s="582"/>
      <c r="D54" s="580"/>
      <c r="E54" s="232"/>
      <c r="F54" s="602" t="s">
        <v>1057</v>
      </c>
      <c r="G54" s="601" t="s">
        <v>13</v>
      </c>
      <c r="H54" s="477" t="s">
        <v>1058</v>
      </c>
      <c r="I54" s="478" t="s">
        <v>13</v>
      </c>
      <c r="J54" s="84"/>
      <c r="K54" s="84"/>
      <c r="L54" s="84"/>
      <c r="M54" s="84"/>
      <c r="N54" s="84"/>
      <c r="O54" s="84"/>
      <c r="P54" s="84"/>
      <c r="Q54" s="84"/>
      <c r="R54" s="84"/>
      <c r="S54" s="84"/>
      <c r="T54" s="84"/>
      <c r="U54" s="84"/>
      <c r="V54" s="84"/>
      <c r="W54" s="84"/>
      <c r="X54" s="84"/>
      <c r="Y54" s="84"/>
      <c r="Z54" s="84"/>
      <c r="AA54" s="84"/>
      <c r="AB54" s="84"/>
      <c r="AC54" s="84"/>
    </row>
    <row r="55" spans="1:29" ht="13" thickBot="1">
      <c r="A55" s="616" t="s">
        <v>1059</v>
      </c>
      <c r="B55" s="617" t="s">
        <v>1060</v>
      </c>
      <c r="C55" s="588" t="s">
        <v>23</v>
      </c>
      <c r="D55" s="592" t="s">
        <v>24</v>
      </c>
      <c r="E55" s="232"/>
      <c r="F55" s="445">
        <v>0</v>
      </c>
      <c r="G55" s="446" t="s">
        <v>25</v>
      </c>
      <c r="H55" s="446">
        <v>0</v>
      </c>
      <c r="I55" s="444" t="s">
        <v>25</v>
      </c>
      <c r="J55" s="84"/>
      <c r="K55" s="84"/>
      <c r="L55" s="84"/>
      <c r="M55" s="84"/>
      <c r="N55" s="84"/>
      <c r="O55" s="84"/>
      <c r="P55" s="84"/>
      <c r="Q55" s="84"/>
      <c r="R55" s="84"/>
      <c r="S55" s="84"/>
      <c r="T55" s="84"/>
      <c r="U55" s="84"/>
      <c r="V55" s="84"/>
      <c r="W55" s="84"/>
      <c r="X55" s="84"/>
      <c r="Y55" s="84"/>
      <c r="Z55" s="84"/>
      <c r="AA55" s="84"/>
      <c r="AB55" s="84"/>
      <c r="AC55" s="84"/>
    </row>
    <row r="56" spans="1:29">
      <c r="A56" s="84"/>
      <c r="B56" s="84"/>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row>
    <row r="57" spans="1:29">
      <c r="A57" s="84"/>
      <c r="B57" s="84"/>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row>
    <row r="58" spans="1:29">
      <c r="A58" s="84"/>
      <c r="B58" s="84"/>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row>
    <row r="59" spans="1:29" ht="13">
      <c r="B59" s="453" t="s">
        <v>1061</v>
      </c>
      <c r="C59" s="454"/>
      <c r="D59" s="454"/>
      <c r="E59" s="455" t="s">
        <v>982</v>
      </c>
      <c r="F59" s="455" t="s">
        <v>982</v>
      </c>
      <c r="G59" s="456" t="s">
        <v>982</v>
      </c>
      <c r="H59" s="84"/>
      <c r="I59" s="84"/>
      <c r="R59" s="84"/>
      <c r="S59" s="84"/>
      <c r="T59" s="84"/>
      <c r="U59" s="84"/>
      <c r="V59" s="84"/>
      <c r="W59" s="84"/>
      <c r="X59" s="84"/>
      <c r="Y59" s="84"/>
      <c r="Z59" s="84"/>
      <c r="AA59" s="84"/>
      <c r="AB59" s="84"/>
      <c r="AC59" s="84"/>
    </row>
    <row r="60" spans="1:29">
      <c r="B60" s="457" t="s">
        <v>982</v>
      </c>
      <c r="C60" s="84"/>
      <c r="D60" s="1388"/>
      <c r="E60" s="1388"/>
      <c r="F60" s="1388"/>
      <c r="G60" s="1389"/>
      <c r="H60" s="84"/>
      <c r="I60" s="84"/>
      <c r="R60" s="84"/>
      <c r="S60" s="84"/>
      <c r="T60" s="84"/>
      <c r="U60" s="84"/>
      <c r="V60" s="84"/>
      <c r="W60" s="84"/>
      <c r="X60" s="84"/>
      <c r="Y60" s="84"/>
      <c r="Z60" s="84"/>
      <c r="AA60" s="84"/>
      <c r="AB60" s="84"/>
      <c r="AC60" s="84"/>
    </row>
    <row r="61" spans="1:29">
      <c r="B61" s="457" t="s">
        <v>982</v>
      </c>
      <c r="C61" s="84"/>
      <c r="D61" s="1388"/>
      <c r="E61" s="1388"/>
      <c r="F61" s="1388"/>
      <c r="G61" s="1389"/>
      <c r="H61" s="84"/>
      <c r="I61" s="84"/>
      <c r="R61" s="84"/>
      <c r="S61" s="84"/>
      <c r="T61" s="84"/>
      <c r="U61" s="84"/>
      <c r="V61" s="84"/>
      <c r="W61" s="84"/>
      <c r="X61" s="84"/>
      <c r="Y61" s="84"/>
      <c r="Z61" s="84"/>
      <c r="AA61" s="84"/>
      <c r="AB61" s="84"/>
      <c r="AC61" s="84"/>
    </row>
    <row r="62" spans="1:29">
      <c r="B62" s="457" t="s">
        <v>982</v>
      </c>
      <c r="C62" s="84"/>
      <c r="D62" s="1388"/>
      <c r="E62" s="1388"/>
      <c r="F62" s="1388"/>
      <c r="G62" s="1389"/>
      <c r="H62" s="84"/>
      <c r="I62" s="84"/>
      <c r="R62" s="84"/>
      <c r="S62" s="84"/>
      <c r="T62" s="84"/>
      <c r="U62" s="84"/>
      <c r="V62" s="84"/>
      <c r="W62" s="84"/>
      <c r="X62" s="84"/>
      <c r="Y62" s="84"/>
      <c r="Z62" s="84"/>
      <c r="AA62" s="84"/>
      <c r="AB62" s="84"/>
      <c r="AC62" s="84"/>
    </row>
    <row r="63" spans="1:29">
      <c r="B63" s="457" t="s">
        <v>982</v>
      </c>
      <c r="C63" s="84"/>
      <c r="D63" s="1388"/>
      <c r="E63" s="1388"/>
      <c r="F63" s="1388"/>
      <c r="G63" s="1389"/>
      <c r="H63" s="84"/>
      <c r="I63" s="84"/>
      <c r="R63" s="84"/>
      <c r="S63" s="84"/>
      <c r="T63" s="84"/>
      <c r="U63" s="84"/>
      <c r="V63" s="84"/>
      <c r="W63" s="84"/>
      <c r="X63" s="84"/>
      <c r="Y63" s="84"/>
      <c r="Z63" s="84"/>
      <c r="AA63" s="84"/>
      <c r="AB63" s="84"/>
      <c r="AC63" s="84"/>
    </row>
    <row r="64" spans="1:29">
      <c r="B64" s="458" t="s">
        <v>982</v>
      </c>
      <c r="C64" s="459" t="s">
        <v>982</v>
      </c>
      <c r="D64" s="1404" t="s">
        <v>982</v>
      </c>
      <c r="E64" s="1404"/>
      <c r="F64" s="1404"/>
      <c r="G64" s="1405"/>
      <c r="H64" s="84"/>
      <c r="I64" s="84"/>
      <c r="R64" s="84"/>
      <c r="S64" s="84"/>
      <c r="T64" s="84"/>
      <c r="U64" s="84"/>
      <c r="V64" s="84"/>
      <c r="W64" s="84"/>
      <c r="X64" s="84"/>
      <c r="Y64" s="84"/>
      <c r="Z64" s="84"/>
      <c r="AA64" s="84"/>
      <c r="AB64" s="84"/>
      <c r="AC64" s="84"/>
    </row>
    <row r="65" spans="2:29" ht="13" thickBot="1">
      <c r="B65" s="84"/>
      <c r="C65" s="84"/>
      <c r="D65" s="84"/>
      <c r="E65" s="84"/>
      <c r="F65" s="84"/>
      <c r="G65" s="84"/>
      <c r="H65" s="84"/>
      <c r="I65" s="84"/>
      <c r="R65" s="84"/>
      <c r="S65" s="84"/>
      <c r="T65" s="84"/>
      <c r="U65" s="84"/>
      <c r="V65" s="84"/>
      <c r="W65" s="84"/>
      <c r="X65" s="84"/>
      <c r="Y65" s="84"/>
      <c r="Z65" s="84"/>
      <c r="AA65" s="84"/>
      <c r="AB65" s="84"/>
      <c r="AC65" s="84"/>
    </row>
    <row r="66" spans="2:29">
      <c r="B66" s="450" t="s">
        <v>982</v>
      </c>
      <c r="C66" s="447" t="s">
        <v>982</v>
      </c>
      <c r="D66" s="447" t="s">
        <v>982</v>
      </c>
      <c r="E66" s="447" t="s">
        <v>982</v>
      </c>
      <c r="F66" s="447" t="s">
        <v>982</v>
      </c>
      <c r="G66" s="447" t="s">
        <v>982</v>
      </c>
      <c r="H66" s="447" t="s">
        <v>982</v>
      </c>
      <c r="I66" s="448" t="s">
        <v>982</v>
      </c>
      <c r="R66" s="84"/>
      <c r="S66" s="84"/>
      <c r="T66" s="84"/>
      <c r="U66" s="84"/>
      <c r="V66" s="84"/>
      <c r="W66" s="84"/>
      <c r="X66" s="84"/>
      <c r="Y66" s="84"/>
      <c r="Z66" s="84"/>
      <c r="AA66" s="84"/>
      <c r="AB66" s="84"/>
      <c r="AC66" s="84"/>
    </row>
    <row r="67" spans="2:29" ht="14">
      <c r="B67" s="1248" t="s">
        <v>1062</v>
      </c>
      <c r="C67" s="1247"/>
      <c r="D67" s="1247"/>
      <c r="E67" s="1247"/>
      <c r="F67" s="1247"/>
      <c r="G67" s="1247"/>
      <c r="H67" s="1188"/>
      <c r="I67" s="451" t="s">
        <v>982</v>
      </c>
      <c r="R67" s="84"/>
      <c r="S67" s="84"/>
      <c r="T67" s="84"/>
      <c r="U67" s="84"/>
      <c r="V67" s="84"/>
      <c r="W67" s="84"/>
      <c r="X67" s="84"/>
      <c r="Y67" s="84"/>
      <c r="Z67" s="84"/>
      <c r="AA67" s="84"/>
      <c r="AB67" s="84"/>
      <c r="AC67" s="84"/>
    </row>
    <row r="68" spans="2:29" ht="14">
      <c r="B68" s="1248" t="s">
        <v>982</v>
      </c>
      <c r="C68" s="1247"/>
      <c r="D68" s="1247"/>
      <c r="E68" s="1247"/>
      <c r="F68" s="1247"/>
      <c r="G68" s="1247"/>
      <c r="H68" s="1188"/>
      <c r="I68" s="451" t="s">
        <v>982</v>
      </c>
      <c r="R68" s="84"/>
      <c r="S68" s="84"/>
      <c r="T68" s="84"/>
      <c r="U68" s="84"/>
      <c r="V68" s="84"/>
      <c r="W68" s="84"/>
      <c r="X68" s="84"/>
      <c r="Y68" s="84"/>
      <c r="Z68" s="84"/>
      <c r="AA68" s="84"/>
      <c r="AB68" s="84"/>
      <c r="AC68" s="84"/>
    </row>
    <row r="69" spans="2:29" ht="14">
      <c r="B69" s="1248" t="s">
        <v>1063</v>
      </c>
      <c r="C69" s="1247"/>
      <c r="D69" s="1247"/>
      <c r="E69" s="1247"/>
      <c r="F69" s="1247"/>
      <c r="G69" s="1247"/>
      <c r="H69" s="1188"/>
      <c r="I69" s="451" t="s">
        <v>982</v>
      </c>
      <c r="R69" s="84"/>
      <c r="S69" s="84"/>
      <c r="T69" s="84"/>
      <c r="U69" s="84"/>
      <c r="V69" s="84"/>
      <c r="W69" s="84"/>
      <c r="X69" s="84"/>
      <c r="Y69" s="84"/>
      <c r="Z69" s="84"/>
      <c r="AA69" s="84"/>
      <c r="AB69" s="84"/>
      <c r="AC69" s="84"/>
    </row>
    <row r="70" spans="2:29" ht="14">
      <c r="B70" s="1248" t="s">
        <v>982</v>
      </c>
      <c r="C70" s="1247"/>
      <c r="D70" s="1247"/>
      <c r="E70" s="1247"/>
      <c r="F70" s="1247"/>
      <c r="G70" s="1247"/>
      <c r="H70" s="1188"/>
      <c r="I70" s="451" t="s">
        <v>982</v>
      </c>
      <c r="R70" s="84"/>
      <c r="S70" s="84"/>
      <c r="T70" s="84"/>
      <c r="U70" s="84"/>
      <c r="V70" s="84"/>
      <c r="W70" s="84"/>
      <c r="X70" s="84"/>
      <c r="Y70" s="84"/>
      <c r="Z70" s="84"/>
      <c r="AA70" s="84"/>
      <c r="AB70" s="84"/>
      <c r="AC70" s="84"/>
    </row>
    <row r="71" spans="2:29" ht="14">
      <c r="B71" s="1245" t="s">
        <v>961</v>
      </c>
      <c r="C71" s="1246"/>
      <c r="D71" s="1247"/>
      <c r="E71" s="1247"/>
      <c r="F71" s="1247"/>
      <c r="G71" s="1246" t="s">
        <v>956</v>
      </c>
      <c r="H71" s="1188"/>
      <c r="I71" s="451" t="s">
        <v>982</v>
      </c>
      <c r="R71" s="84"/>
      <c r="S71" s="84"/>
      <c r="T71" s="84"/>
      <c r="U71" s="84"/>
      <c r="V71" s="84"/>
      <c r="W71" s="84"/>
      <c r="X71" s="84"/>
      <c r="Y71" s="84"/>
      <c r="Z71" s="84"/>
      <c r="AA71" s="84"/>
      <c r="AB71" s="84"/>
      <c r="AC71" s="84"/>
    </row>
    <row r="72" spans="2:29" ht="13" thickBot="1">
      <c r="B72" s="443" t="s">
        <v>982</v>
      </c>
      <c r="C72" s="449" t="s">
        <v>982</v>
      </c>
      <c r="D72" s="449" t="s">
        <v>982</v>
      </c>
      <c r="E72" s="449" t="s">
        <v>982</v>
      </c>
      <c r="F72" s="449" t="s">
        <v>982</v>
      </c>
      <c r="G72" s="449" t="s">
        <v>982</v>
      </c>
      <c r="H72" s="449" t="s">
        <v>982</v>
      </c>
      <c r="I72" s="452" t="s">
        <v>982</v>
      </c>
      <c r="R72" s="84"/>
      <c r="S72" s="84"/>
      <c r="T72" s="84"/>
      <c r="U72" s="84"/>
      <c r="V72" s="84"/>
      <c r="W72" s="84"/>
      <c r="X72" s="84"/>
      <c r="Y72" s="84"/>
      <c r="Z72" s="84"/>
      <c r="AA72" s="84"/>
      <c r="AB72" s="84"/>
      <c r="AC72" s="84"/>
    </row>
  </sheetData>
  <mergeCells count="42">
    <mergeCell ref="AB8:AC8"/>
    <mergeCell ref="F8:G8"/>
    <mergeCell ref="H8:I8"/>
    <mergeCell ref="J8:K8"/>
    <mergeCell ref="L8:M8"/>
    <mergeCell ref="N8:O8"/>
    <mergeCell ref="P8:Q8"/>
    <mergeCell ref="R8:S8"/>
    <mergeCell ref="T8:U8"/>
    <mergeCell ref="V8:W8"/>
    <mergeCell ref="X8:Y8"/>
    <mergeCell ref="Z8:AA8"/>
    <mergeCell ref="D62:G62"/>
    <mergeCell ref="D63:G63"/>
    <mergeCell ref="D64:G64"/>
    <mergeCell ref="AB47:AC47"/>
    <mergeCell ref="F47:G47"/>
    <mergeCell ref="H47:I47"/>
    <mergeCell ref="J47:K47"/>
    <mergeCell ref="L47:M47"/>
    <mergeCell ref="N47:O47"/>
    <mergeCell ref="P47:Q47"/>
    <mergeCell ref="R47:S47"/>
    <mergeCell ref="T47:U47"/>
    <mergeCell ref="V47:W47"/>
    <mergeCell ref="X47:Y47"/>
    <mergeCell ref="Z47:AA47"/>
    <mergeCell ref="D60:G60"/>
    <mergeCell ref="D61:G61"/>
    <mergeCell ref="F9:M9"/>
    <mergeCell ref="N9:U9"/>
    <mergeCell ref="V9:AC9"/>
    <mergeCell ref="F27:G27"/>
    <mergeCell ref="H27:I27"/>
    <mergeCell ref="J27:K27"/>
    <mergeCell ref="L27:M27"/>
    <mergeCell ref="N27:O27"/>
    <mergeCell ref="B9:D9"/>
    <mergeCell ref="B28:D28"/>
    <mergeCell ref="B34:D34"/>
    <mergeCell ref="B42:D42"/>
    <mergeCell ref="B31:D31"/>
  </mergeCells>
  <pageMargins left="0.74803149606299213" right="0.74803149606299213" top="0.98425196850393704" bottom="0.98425196850393704" header="0.51181102362204722" footer="0.51181102362204722"/>
  <pageSetup paperSize="8" scale="46" orientation="landscape" r:id="rId1"/>
  <headerFooter alignWithMargins="0">
    <oddFooter>&amp;R&amp;"CG Omega,Regular" Date: Feb 2010
Revision 13.0&amp;L&amp;"Calibri"&amp;11&amp;K000000&amp;"CG Omega,Regular"Table 1 of 10_x000D_&amp;1#&amp;"Arial"&amp;11&amp;K000000SW Private Commercial</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29964-1DE4-4048-9A3D-D8B3C8D3CAEF}">
  <sheetPr>
    <pageSetUpPr fitToPage="1"/>
  </sheetPr>
  <dimension ref="B1:P47"/>
  <sheetViews>
    <sheetView zoomScaleNormal="100" workbookViewId="0">
      <selection sqref="A1:XFD1048576"/>
    </sheetView>
  </sheetViews>
  <sheetFormatPr defaultColWidth="9.26953125" defaultRowHeight="12.5"/>
  <cols>
    <col min="1" max="1" width="3.7265625" style="246" customWidth="1"/>
    <col min="2" max="2" width="7.26953125" style="246" customWidth="1"/>
    <col min="3" max="3" width="69.7265625" style="246" customWidth="1"/>
    <col min="4" max="4" width="12.54296875" style="246" customWidth="1"/>
    <col min="5" max="5" width="12.26953125" style="246" customWidth="1"/>
    <col min="6" max="6" width="13.54296875" style="246" customWidth="1"/>
    <col min="7" max="7" width="22.7265625" style="246" customWidth="1"/>
    <col min="8" max="8" width="6" style="246" customWidth="1"/>
    <col min="9" max="9" width="4.7265625" style="246" customWidth="1"/>
    <col min="10" max="10" width="12.26953125" style="246" customWidth="1"/>
    <col min="11" max="11" width="60.26953125" style="246" bestFit="1" customWidth="1"/>
    <col min="12" max="12" width="18.26953125" style="246" customWidth="1"/>
    <col min="13" max="13" width="17" style="246" customWidth="1"/>
    <col min="14" max="14" width="15.453125" style="246" customWidth="1"/>
    <col min="15" max="15" width="25.7265625" style="246" customWidth="1"/>
    <col min="16" max="16" width="5.81640625" style="246" customWidth="1"/>
    <col min="17" max="16384" width="9.26953125" style="246"/>
  </cols>
  <sheetData>
    <row r="1" spans="2:16" ht="13">
      <c r="B1" s="630"/>
      <c r="C1" s="630"/>
      <c r="D1" s="630"/>
    </row>
    <row r="2" spans="2:16" ht="18">
      <c r="B2" s="631" t="s">
        <v>1064</v>
      </c>
      <c r="C2" s="630"/>
      <c r="D2" s="630"/>
      <c r="E2" s="479"/>
      <c r="F2" s="632"/>
      <c r="G2" s="633"/>
      <c r="I2" s="634" t="s">
        <v>1065</v>
      </c>
      <c r="J2" s="631"/>
      <c r="K2" s="634"/>
    </row>
    <row r="3" spans="2:16" ht="9.75" customHeight="1">
      <c r="B3" s="631"/>
      <c r="C3" s="630"/>
      <c r="D3" s="630"/>
      <c r="F3" s="632"/>
      <c r="G3" s="633"/>
      <c r="I3" s="634"/>
      <c r="J3" s="634"/>
      <c r="K3" s="634"/>
    </row>
    <row r="4" spans="2:16" ht="9.75" customHeight="1">
      <c r="B4" s="631"/>
      <c r="C4" s="630"/>
      <c r="D4" s="630"/>
      <c r="F4" s="632"/>
      <c r="G4" s="633"/>
      <c r="I4" s="634"/>
      <c r="J4" s="634"/>
      <c r="K4" s="634"/>
    </row>
    <row r="5" spans="2:16" ht="18">
      <c r="B5" s="635" t="s">
        <v>1066</v>
      </c>
      <c r="C5" s="630"/>
      <c r="D5" s="636"/>
      <c r="G5" s="633"/>
      <c r="I5" s="634" t="s">
        <v>1065</v>
      </c>
      <c r="J5" s="635"/>
      <c r="K5" s="630"/>
      <c r="L5" s="636"/>
      <c r="O5" s="633"/>
    </row>
    <row r="6" spans="2:16" ht="18.5" thickBot="1">
      <c r="B6" s="635"/>
      <c r="C6" s="630"/>
      <c r="D6" s="636"/>
      <c r="G6" s="633"/>
      <c r="I6" s="634"/>
      <c r="J6" s="635"/>
      <c r="K6" s="630"/>
      <c r="L6" s="636"/>
      <c r="O6" s="633"/>
    </row>
    <row r="7" spans="2:16" ht="16" thickBot="1">
      <c r="B7" s="1410" t="s">
        <v>1067</v>
      </c>
      <c r="C7" s="1411"/>
      <c r="D7" s="1411"/>
      <c r="E7" s="1411"/>
      <c r="F7" s="1411"/>
      <c r="G7" s="1411"/>
      <c r="H7" s="1412"/>
      <c r="I7" s="634"/>
      <c r="J7" s="1410" t="s">
        <v>1068</v>
      </c>
      <c r="K7" s="1411"/>
      <c r="L7" s="1411"/>
      <c r="M7" s="1411"/>
      <c r="N7" s="1411"/>
      <c r="O7" s="1411"/>
      <c r="P7" s="1412"/>
    </row>
    <row r="8" spans="2:16" ht="15.5">
      <c r="B8" s="637"/>
      <c r="C8" s="636"/>
      <c r="D8" s="636"/>
      <c r="J8" s="637"/>
      <c r="K8" s="630"/>
      <c r="L8" s="636"/>
    </row>
    <row r="9" spans="2:16" ht="13">
      <c r="C9" s="638"/>
      <c r="D9" s="639" t="s">
        <v>1069</v>
      </c>
      <c r="E9" s="640" t="s">
        <v>1070</v>
      </c>
      <c r="F9" s="641" t="s">
        <v>1071</v>
      </c>
      <c r="G9" s="642" t="s">
        <v>955</v>
      </c>
      <c r="K9" s="638"/>
      <c r="L9" s="639" t="s">
        <v>1069</v>
      </c>
      <c r="M9" s="640" t="s">
        <v>1070</v>
      </c>
      <c r="N9" s="641" t="s">
        <v>1071</v>
      </c>
      <c r="O9" s="642" t="s">
        <v>955</v>
      </c>
    </row>
    <row r="10" spans="2:16" ht="25.5" thickBot="1">
      <c r="B10" s="643"/>
      <c r="C10" s="644" t="s">
        <v>1072</v>
      </c>
      <c r="D10" s="645" t="s">
        <v>1073</v>
      </c>
      <c r="E10" s="645" t="s">
        <v>1073</v>
      </c>
      <c r="F10" s="645" t="s">
        <v>1073</v>
      </c>
      <c r="G10" s="646" t="s">
        <v>1074</v>
      </c>
      <c r="H10" s="816" t="s">
        <v>13</v>
      </c>
      <c r="I10" s="647"/>
      <c r="J10" s="643"/>
      <c r="K10" s="644" t="s">
        <v>1072</v>
      </c>
      <c r="L10" s="645" t="s">
        <v>1073</v>
      </c>
      <c r="M10" s="645" t="s">
        <v>1073</v>
      </c>
      <c r="N10" s="645" t="s">
        <v>1073</v>
      </c>
      <c r="O10" s="646" t="s">
        <v>1075</v>
      </c>
      <c r="P10" s="816" t="s">
        <v>13</v>
      </c>
    </row>
    <row r="11" spans="2:16">
      <c r="B11" s="648" t="s">
        <v>1076</v>
      </c>
      <c r="C11" s="803" t="s">
        <v>1077</v>
      </c>
      <c r="D11" s="804">
        <v>0</v>
      </c>
      <c r="E11" s="804">
        <v>0</v>
      </c>
      <c r="F11" s="804">
        <v>26</v>
      </c>
      <c r="G11" s="805">
        <f>SUM(D11:F11)</f>
        <v>26</v>
      </c>
      <c r="H11" s="1192" t="s">
        <v>25</v>
      </c>
      <c r="I11" s="647"/>
      <c r="J11" s="648" t="s">
        <v>1076</v>
      </c>
      <c r="K11" s="649" t="s">
        <v>1077</v>
      </c>
      <c r="L11" s="650">
        <v>0</v>
      </c>
      <c r="M11" s="650">
        <v>0</v>
      </c>
      <c r="N11" s="650">
        <v>30</v>
      </c>
      <c r="O11" s="651">
        <f t="shared" ref="O11:O16" si="0">SUM(L11:N11)</f>
        <v>30</v>
      </c>
      <c r="P11" s="1192" t="s">
        <v>25</v>
      </c>
    </row>
    <row r="12" spans="2:16">
      <c r="B12" s="652" t="s">
        <v>1078</v>
      </c>
      <c r="C12" s="653" t="s">
        <v>1079</v>
      </c>
      <c r="D12" s="654">
        <v>0</v>
      </c>
      <c r="E12" s="654">
        <v>0</v>
      </c>
      <c r="F12" s="654">
        <v>0</v>
      </c>
      <c r="G12" s="800">
        <f>SUM(D12:F12)</f>
        <v>0</v>
      </c>
      <c r="H12" s="1191" t="s">
        <v>25</v>
      </c>
      <c r="I12" s="647"/>
      <c r="J12" s="652" t="s">
        <v>1078</v>
      </c>
      <c r="K12" s="653" t="s">
        <v>1079</v>
      </c>
      <c r="L12" s="654">
        <v>0</v>
      </c>
      <c r="M12" s="654">
        <v>0</v>
      </c>
      <c r="N12" s="654">
        <v>0</v>
      </c>
      <c r="O12" s="655">
        <f t="shared" si="0"/>
        <v>0</v>
      </c>
      <c r="P12" s="1191" t="s">
        <v>25</v>
      </c>
    </row>
    <row r="13" spans="2:16">
      <c r="B13" s="652" t="s">
        <v>1080</v>
      </c>
      <c r="C13" s="653" t="s">
        <v>1081</v>
      </c>
      <c r="D13" s="654">
        <v>0</v>
      </c>
      <c r="E13" s="654">
        <v>0</v>
      </c>
      <c r="F13" s="654">
        <v>30</v>
      </c>
      <c r="G13" s="800">
        <f>SUM(D13:F13)</f>
        <v>30</v>
      </c>
      <c r="H13" s="1191" t="s">
        <v>25</v>
      </c>
      <c r="I13" s="647"/>
      <c r="J13" s="652" t="s">
        <v>1080</v>
      </c>
      <c r="K13" s="653" t="s">
        <v>1081</v>
      </c>
      <c r="L13" s="654">
        <v>0</v>
      </c>
      <c r="M13" s="654">
        <v>0</v>
      </c>
      <c r="N13" s="654">
        <v>35</v>
      </c>
      <c r="O13" s="655">
        <f t="shared" si="0"/>
        <v>35</v>
      </c>
      <c r="P13" s="1191" t="s">
        <v>25</v>
      </c>
    </row>
    <row r="14" spans="2:16">
      <c r="B14" s="652" t="s">
        <v>1082</v>
      </c>
      <c r="C14" s="653" t="s">
        <v>1083</v>
      </c>
      <c r="D14" s="654">
        <v>1</v>
      </c>
      <c r="E14" s="654">
        <v>5</v>
      </c>
      <c r="F14" s="654">
        <v>156</v>
      </c>
      <c r="G14" s="800">
        <f t="shared" ref="G14" si="1">SUM(D14:F14)</f>
        <v>162</v>
      </c>
      <c r="H14" s="1191" t="s">
        <v>25</v>
      </c>
      <c r="I14" s="647"/>
      <c r="J14" s="652" t="s">
        <v>1082</v>
      </c>
      <c r="K14" s="653" t="s">
        <v>1083</v>
      </c>
      <c r="L14" s="654">
        <v>1</v>
      </c>
      <c r="M14" s="654">
        <v>5</v>
      </c>
      <c r="N14" s="654">
        <v>167</v>
      </c>
      <c r="O14" s="655">
        <f t="shared" si="0"/>
        <v>173</v>
      </c>
      <c r="P14" s="1191" t="s">
        <v>25</v>
      </c>
    </row>
    <row r="15" spans="2:16">
      <c r="B15" s="656" t="s">
        <v>1084</v>
      </c>
      <c r="C15" s="653" t="s">
        <v>1085</v>
      </c>
      <c r="D15" s="654">
        <v>1</v>
      </c>
      <c r="E15" s="654">
        <v>1</v>
      </c>
      <c r="F15" s="654">
        <v>28</v>
      </c>
      <c r="G15" s="800">
        <f>SUM(D15:F15)</f>
        <v>30</v>
      </c>
      <c r="H15" s="1191" t="s">
        <v>25</v>
      </c>
      <c r="I15" s="647"/>
      <c r="J15" s="656" t="s">
        <v>1084</v>
      </c>
      <c r="K15" s="653" t="s">
        <v>1085</v>
      </c>
      <c r="L15" s="654">
        <v>1</v>
      </c>
      <c r="M15" s="654">
        <v>1</v>
      </c>
      <c r="N15" s="654">
        <v>27</v>
      </c>
      <c r="O15" s="655">
        <f t="shared" si="0"/>
        <v>29</v>
      </c>
      <c r="P15" s="1191" t="s">
        <v>25</v>
      </c>
    </row>
    <row r="16" spans="2:16">
      <c r="B16" s="652" t="s">
        <v>1086</v>
      </c>
      <c r="C16" s="653" t="s">
        <v>1087</v>
      </c>
      <c r="D16" s="654">
        <v>0</v>
      </c>
      <c r="E16" s="654">
        <v>0</v>
      </c>
      <c r="F16" s="654">
        <v>5</v>
      </c>
      <c r="G16" s="800">
        <f>SUM(D16:F16)</f>
        <v>5</v>
      </c>
      <c r="H16" s="1191" t="s">
        <v>25</v>
      </c>
      <c r="I16" s="647"/>
      <c r="J16" s="652" t="s">
        <v>1086</v>
      </c>
      <c r="K16" s="653" t="s">
        <v>1087</v>
      </c>
      <c r="L16" s="654">
        <v>0</v>
      </c>
      <c r="M16" s="654">
        <v>0</v>
      </c>
      <c r="N16" s="654">
        <v>6</v>
      </c>
      <c r="O16" s="655">
        <f t="shared" si="0"/>
        <v>6</v>
      </c>
      <c r="P16" s="1191" t="s">
        <v>25</v>
      </c>
    </row>
    <row r="17" spans="2:16" ht="13" thickBot="1">
      <c r="B17" s="657" t="s">
        <v>1088</v>
      </c>
      <c r="C17" s="658" t="s">
        <v>1055</v>
      </c>
      <c r="D17" s="659">
        <v>0</v>
      </c>
      <c r="E17" s="659">
        <v>0</v>
      </c>
      <c r="F17" s="659">
        <v>0</v>
      </c>
      <c r="G17" s="801">
        <f>SUM(D17:F17)</f>
        <v>0</v>
      </c>
      <c r="H17" s="1191" t="s">
        <v>25</v>
      </c>
      <c r="I17" s="647"/>
      <c r="J17" s="657" t="s">
        <v>1088</v>
      </c>
      <c r="K17" s="658" t="s">
        <v>1055</v>
      </c>
      <c r="L17" s="659">
        <v>0</v>
      </c>
      <c r="M17" s="659">
        <v>0</v>
      </c>
      <c r="N17" s="659">
        <v>0</v>
      </c>
      <c r="O17" s="660">
        <f t="shared" ref="O17" si="2">SUM(L17:N17)</f>
        <v>0</v>
      </c>
      <c r="P17" s="1191" t="s">
        <v>25</v>
      </c>
    </row>
    <row r="18" spans="2:16" ht="14" thickTop="1" thickBot="1">
      <c r="B18" s="661" t="s">
        <v>1089</v>
      </c>
      <c r="C18" s="809" t="s">
        <v>1090</v>
      </c>
      <c r="D18" s="810">
        <v>0</v>
      </c>
      <c r="E18" s="810">
        <v>0</v>
      </c>
      <c r="F18" s="810">
        <v>13</v>
      </c>
      <c r="G18" s="811">
        <f>SUM(D18:F18)</f>
        <v>13</v>
      </c>
      <c r="H18" s="1189" t="s">
        <v>25</v>
      </c>
      <c r="I18" s="647"/>
      <c r="J18" s="661" t="s">
        <v>1089</v>
      </c>
      <c r="K18" s="662" t="s">
        <v>1090</v>
      </c>
      <c r="L18" s="663">
        <v>0</v>
      </c>
      <c r="M18" s="663">
        <v>0</v>
      </c>
      <c r="N18" s="663">
        <v>13</v>
      </c>
      <c r="O18" s="664">
        <f>SUM(L18:N18)</f>
        <v>13</v>
      </c>
      <c r="P18" s="1189" t="s">
        <v>25</v>
      </c>
    </row>
    <row r="19" spans="2:16">
      <c r="B19" s="647"/>
      <c r="H19" s="647"/>
      <c r="I19" s="647"/>
      <c r="J19" s="647"/>
      <c r="P19" s="647"/>
    </row>
    <row r="20" spans="2:16" ht="13" thickBot="1">
      <c r="B20" s="647"/>
      <c r="H20" s="647"/>
      <c r="I20" s="647"/>
      <c r="J20" s="647"/>
      <c r="P20" s="647"/>
    </row>
    <row r="21" spans="2:16" ht="13">
      <c r="B21" s="647"/>
      <c r="C21" s="638"/>
      <c r="D21" s="639" t="s">
        <v>1069</v>
      </c>
      <c r="E21" s="640" t="s">
        <v>1070</v>
      </c>
      <c r="F21" s="641" t="s">
        <v>1071</v>
      </c>
      <c r="G21" s="642" t="s">
        <v>955</v>
      </c>
      <c r="H21" s="647"/>
      <c r="I21" s="647"/>
      <c r="J21" s="647"/>
      <c r="K21" s="638"/>
      <c r="L21" s="639" t="s">
        <v>1069</v>
      </c>
      <c r="M21" s="640" t="s">
        <v>1070</v>
      </c>
      <c r="N21" s="641" t="s">
        <v>1071</v>
      </c>
      <c r="O21" s="642" t="s">
        <v>955</v>
      </c>
      <c r="P21" s="647"/>
    </row>
    <row r="22" spans="2:16" ht="25.5" thickBot="1">
      <c r="B22" s="643"/>
      <c r="C22" s="644" t="s">
        <v>1091</v>
      </c>
      <c r="D22" s="814" t="s">
        <v>1073</v>
      </c>
      <c r="E22" s="814" t="s">
        <v>1073</v>
      </c>
      <c r="F22" s="814" t="s">
        <v>1073</v>
      </c>
      <c r="G22" s="815" t="s">
        <v>1074</v>
      </c>
      <c r="H22" s="816" t="s">
        <v>13</v>
      </c>
      <c r="I22" s="647"/>
      <c r="J22" s="665"/>
      <c r="K22" s="666" t="s">
        <v>1091</v>
      </c>
      <c r="L22" s="667" t="s">
        <v>1073</v>
      </c>
      <c r="M22" s="667" t="s">
        <v>1073</v>
      </c>
      <c r="N22" s="667" t="s">
        <v>1073</v>
      </c>
      <c r="O22" s="668" t="s">
        <v>1075</v>
      </c>
      <c r="P22" s="816" t="s">
        <v>13</v>
      </c>
    </row>
    <row r="23" spans="2:16">
      <c r="B23" s="802" t="s">
        <v>1092</v>
      </c>
      <c r="C23" s="803" t="s">
        <v>969</v>
      </c>
      <c r="D23" s="804">
        <v>1</v>
      </c>
      <c r="E23" s="804">
        <v>0</v>
      </c>
      <c r="F23" s="804">
        <v>5</v>
      </c>
      <c r="G23" s="812">
        <f>SUM(D23:F23)</f>
        <v>6</v>
      </c>
      <c r="H23" s="1190" t="s">
        <v>25</v>
      </c>
      <c r="I23" s="647"/>
      <c r="J23" s="802" t="s">
        <v>1092</v>
      </c>
      <c r="K23" s="669" t="s">
        <v>969</v>
      </c>
      <c r="L23" s="670">
        <v>1</v>
      </c>
      <c r="M23" s="670">
        <v>0</v>
      </c>
      <c r="N23" s="670">
        <v>6</v>
      </c>
      <c r="O23" s="671">
        <f>SUM(L23:N23)</f>
        <v>7</v>
      </c>
      <c r="P23" s="1190" t="s">
        <v>25</v>
      </c>
    </row>
    <row r="24" spans="2:16">
      <c r="B24" s="806" t="s">
        <v>1093</v>
      </c>
      <c r="C24" s="653" t="s">
        <v>1094</v>
      </c>
      <c r="D24" s="654">
        <v>1</v>
      </c>
      <c r="E24" s="654">
        <v>0</v>
      </c>
      <c r="F24" s="654">
        <v>1</v>
      </c>
      <c r="G24" s="655">
        <f>SUM(D24:F24)</f>
        <v>2</v>
      </c>
      <c r="H24" s="1191" t="s">
        <v>25</v>
      </c>
      <c r="I24" s="647"/>
      <c r="J24" s="806" t="s">
        <v>1093</v>
      </c>
      <c r="K24" s="653" t="s">
        <v>1094</v>
      </c>
      <c r="L24" s="654">
        <v>1</v>
      </c>
      <c r="M24" s="654">
        <v>0</v>
      </c>
      <c r="N24" s="654">
        <v>1</v>
      </c>
      <c r="O24" s="655">
        <f>SUM(L24:N24)</f>
        <v>2</v>
      </c>
      <c r="P24" s="1191" t="s">
        <v>25</v>
      </c>
    </row>
    <row r="25" spans="2:16" ht="13" thickBot="1">
      <c r="B25" s="807" t="s">
        <v>1095</v>
      </c>
      <c r="C25" s="658" t="s">
        <v>1096</v>
      </c>
      <c r="D25" s="659">
        <v>0</v>
      </c>
      <c r="E25" s="659">
        <v>0</v>
      </c>
      <c r="F25" s="659">
        <v>0</v>
      </c>
      <c r="G25" s="660">
        <f>SUM(D25:F25)</f>
        <v>0</v>
      </c>
      <c r="H25" s="1191" t="s">
        <v>25</v>
      </c>
      <c r="I25" s="647"/>
      <c r="J25" s="807" t="s">
        <v>1095</v>
      </c>
      <c r="K25" s="658" t="s">
        <v>1096</v>
      </c>
      <c r="L25" s="659">
        <v>0</v>
      </c>
      <c r="M25" s="659">
        <v>0</v>
      </c>
      <c r="N25" s="659">
        <v>0</v>
      </c>
      <c r="O25" s="660">
        <f>SUM(L25:N25)</f>
        <v>0</v>
      </c>
      <c r="P25" s="1191" t="s">
        <v>25</v>
      </c>
    </row>
    <row r="26" spans="2:16" ht="14" thickTop="1" thickBot="1">
      <c r="B26" s="808" t="s">
        <v>1097</v>
      </c>
      <c r="C26" s="809" t="s">
        <v>1090</v>
      </c>
      <c r="D26" s="810">
        <v>0</v>
      </c>
      <c r="E26" s="810">
        <v>0</v>
      </c>
      <c r="F26" s="810">
        <v>1</v>
      </c>
      <c r="G26" s="813">
        <f>SUM(D26:F26)</f>
        <v>1</v>
      </c>
      <c r="H26" s="1189" t="s">
        <v>25</v>
      </c>
      <c r="I26" s="647"/>
      <c r="J26" s="808" t="s">
        <v>1097</v>
      </c>
      <c r="K26" s="662" t="s">
        <v>1090</v>
      </c>
      <c r="L26" s="663">
        <v>0</v>
      </c>
      <c r="M26" s="663">
        <v>0</v>
      </c>
      <c r="N26" s="663">
        <v>1</v>
      </c>
      <c r="O26" s="664">
        <f>SUM(L26:N26)</f>
        <v>1</v>
      </c>
      <c r="P26" s="1189" t="s">
        <v>25</v>
      </c>
    </row>
    <row r="27" spans="2:16" ht="13.5" thickBot="1">
      <c r="B27" s="647"/>
      <c r="C27" s="817"/>
      <c r="D27" s="818"/>
      <c r="E27" s="818"/>
      <c r="F27" s="818"/>
      <c r="G27" s="819"/>
      <c r="H27" s="818"/>
      <c r="I27" s="647"/>
      <c r="J27" s="647"/>
      <c r="K27" s="817"/>
      <c r="L27" s="818"/>
      <c r="M27" s="818"/>
      <c r="N27" s="818"/>
      <c r="O27" s="819"/>
      <c r="P27" s="818"/>
    </row>
    <row r="28" spans="2:16" ht="13" thickBot="1">
      <c r="C28" s="633"/>
      <c r="D28" s="633"/>
      <c r="E28" s="633"/>
      <c r="G28" s="855" t="s">
        <v>13</v>
      </c>
      <c r="H28" s="647"/>
      <c r="I28" s="647"/>
      <c r="K28" s="633"/>
      <c r="L28" s="633"/>
      <c r="M28" s="633"/>
      <c r="O28" s="855" t="s">
        <v>13</v>
      </c>
      <c r="P28" s="647"/>
    </row>
    <row r="29" spans="2:16" ht="25.5" thickBot="1">
      <c r="B29" s="1209" t="s">
        <v>1098</v>
      </c>
      <c r="C29" s="866" t="s">
        <v>1099</v>
      </c>
      <c r="D29" s="867">
        <f>SUM(D11+D12+D13+D14+D15+D16+D17+D23+D24+D25)</f>
        <v>4</v>
      </c>
      <c r="E29" s="867">
        <f>SUM(E11+E12+E13+E14+E15+E16+E17+E23+E24+E25)</f>
        <v>6</v>
      </c>
      <c r="F29" s="868">
        <f>SUM(F11+F12+F13+F14+F15+F16+F17+F23+F24+F25)</f>
        <v>251</v>
      </c>
      <c r="G29" s="1193" t="s">
        <v>25</v>
      </c>
      <c r="H29" s="647"/>
      <c r="I29" s="647"/>
      <c r="J29" s="1209" t="s">
        <v>1098</v>
      </c>
      <c r="K29" s="672" t="s">
        <v>1099</v>
      </c>
      <c r="L29" s="673">
        <f>SUM(L11+L12+L13+L14+L15+L16+L17+L23+L24+L25)</f>
        <v>4</v>
      </c>
      <c r="M29" s="673">
        <f>SUM(M11+M12+M13+M14+M15+M16+M17+M23+M24+M25)</f>
        <v>6</v>
      </c>
      <c r="N29" s="820">
        <f>SUM(N11+N12+N13+N14+N15+N16+N17+N23+N24+N25)</f>
        <v>272</v>
      </c>
      <c r="O29" s="1193" t="s">
        <v>25</v>
      </c>
      <c r="P29" s="647"/>
    </row>
    <row r="30" spans="2:16" ht="24.75" customHeight="1" thickBot="1">
      <c r="B30" s="1210" t="s">
        <v>1100</v>
      </c>
      <c r="C30" s="869" t="s">
        <v>1101</v>
      </c>
      <c r="D30" s="1194">
        <f>SUM(D18+D26)</f>
        <v>0</v>
      </c>
      <c r="E30" s="1194">
        <f>SUM(E18+E26)</f>
        <v>0</v>
      </c>
      <c r="F30" s="1195">
        <f>SUM(F18+F26)</f>
        <v>14</v>
      </c>
      <c r="G30" s="1196" t="s">
        <v>25</v>
      </c>
      <c r="H30" s="647"/>
      <c r="I30" s="647"/>
      <c r="J30" s="1211" t="s">
        <v>1100</v>
      </c>
      <c r="K30" s="674" t="s">
        <v>1101</v>
      </c>
      <c r="L30" s="1199">
        <f>SUM(L18+L26)</f>
        <v>0</v>
      </c>
      <c r="M30" s="1199">
        <f>SUM(M18+M26)</f>
        <v>0</v>
      </c>
      <c r="N30" s="1199">
        <f>SUM(N18+N26)</f>
        <v>14</v>
      </c>
      <c r="O30" s="1196" t="s">
        <v>25</v>
      </c>
      <c r="P30" s="647"/>
    </row>
    <row r="31" spans="2:16" ht="13" thickBot="1">
      <c r="G31" s="633"/>
      <c r="H31" s="647"/>
      <c r="I31" s="647"/>
      <c r="O31" s="633"/>
      <c r="P31" s="647"/>
    </row>
    <row r="32" spans="2:16" ht="13" thickBot="1">
      <c r="E32" s="855" t="s">
        <v>13</v>
      </c>
      <c r="G32" s="633"/>
      <c r="H32" s="647"/>
      <c r="I32" s="647"/>
      <c r="M32" s="855" t="s">
        <v>13</v>
      </c>
      <c r="O32" s="633"/>
      <c r="P32" s="647"/>
    </row>
    <row r="33" spans="2:16" ht="13" thickBot="1">
      <c r="B33" s="851" t="s">
        <v>1102</v>
      </c>
      <c r="C33" s="853" t="s">
        <v>1103</v>
      </c>
      <c r="D33" s="856">
        <f>SUM(D29:F29)</f>
        <v>261</v>
      </c>
      <c r="E33" s="1193" t="s">
        <v>25</v>
      </c>
      <c r="F33" s="647"/>
      <c r="G33" s="647"/>
      <c r="H33" s="647"/>
      <c r="I33" s="647"/>
      <c r="J33" s="851" t="s">
        <v>1102</v>
      </c>
      <c r="K33" s="675" t="s">
        <v>1103</v>
      </c>
      <c r="L33" s="676">
        <f>SUM(L29:N29)</f>
        <v>282</v>
      </c>
      <c r="M33" s="1198" t="s">
        <v>25</v>
      </c>
      <c r="N33" s="647"/>
      <c r="O33" s="647"/>
      <c r="P33" s="647"/>
    </row>
    <row r="34" spans="2:16" ht="25.5" thickBot="1">
      <c r="B34" s="1212" t="s">
        <v>1104</v>
      </c>
      <c r="C34" s="853" t="s">
        <v>1105</v>
      </c>
      <c r="D34" s="677">
        <f>SUM(D30:F30)</f>
        <v>14</v>
      </c>
      <c r="E34" s="1196" t="s">
        <v>25</v>
      </c>
      <c r="F34" s="647"/>
      <c r="G34" s="647"/>
      <c r="H34" s="647"/>
      <c r="I34" s="647"/>
      <c r="J34" s="1212" t="s">
        <v>1104</v>
      </c>
      <c r="K34" s="675" t="s">
        <v>1105</v>
      </c>
      <c r="L34" s="677">
        <f>SUM(L30:N30)</f>
        <v>14</v>
      </c>
      <c r="M34" s="1196" t="s">
        <v>25</v>
      </c>
      <c r="N34" s="647"/>
      <c r="O34" s="647"/>
      <c r="P34" s="647"/>
    </row>
    <row r="35" spans="2:16" ht="13" thickBot="1">
      <c r="B35" s="852" t="s">
        <v>1106</v>
      </c>
      <c r="C35" s="854" t="s">
        <v>1107</v>
      </c>
      <c r="D35" s="679">
        <v>49</v>
      </c>
      <c r="E35" s="1197" t="s">
        <v>25</v>
      </c>
      <c r="F35" s="647"/>
      <c r="G35" s="647"/>
      <c r="H35" s="647"/>
      <c r="I35" s="647"/>
      <c r="J35" s="852" t="s">
        <v>1106</v>
      </c>
      <c r="K35" s="678" t="s">
        <v>1107</v>
      </c>
      <c r="L35" s="679">
        <v>56</v>
      </c>
      <c r="M35" s="1197" t="s">
        <v>25</v>
      </c>
      <c r="N35" s="647"/>
      <c r="O35" s="647"/>
      <c r="P35" s="647"/>
    </row>
    <row r="36" spans="2:16">
      <c r="C36" s="680"/>
      <c r="D36" s="681"/>
      <c r="F36" s="680"/>
      <c r="G36" s="680"/>
      <c r="H36" s="647"/>
      <c r="I36" s="647"/>
      <c r="P36" s="647"/>
    </row>
    <row r="37" spans="2:16" ht="13.5" thickBot="1">
      <c r="B37" s="630" t="s">
        <v>1061</v>
      </c>
      <c r="C37" s="680"/>
      <c r="D37" s="681"/>
      <c r="F37" s="680"/>
      <c r="G37" s="680"/>
      <c r="H37" s="647"/>
      <c r="I37" s="647"/>
      <c r="J37" s="630" t="s">
        <v>1061</v>
      </c>
      <c r="K37" s="680"/>
      <c r="L37" s="681"/>
      <c r="N37" s="680"/>
      <c r="O37" s="647"/>
      <c r="P37" s="647"/>
    </row>
    <row r="38" spans="2:16" ht="97.5" customHeight="1" thickBot="1">
      <c r="B38" s="1175"/>
      <c r="C38" s="1176" t="s">
        <v>1108</v>
      </c>
      <c r="D38" s="1413" t="s">
        <v>1109</v>
      </c>
      <c r="E38" s="1413"/>
      <c r="F38" s="1414"/>
      <c r="J38" s="1175"/>
      <c r="K38" s="1176" t="s">
        <v>1108</v>
      </c>
      <c r="L38" s="1413" t="s">
        <v>1109</v>
      </c>
      <c r="M38" s="1413"/>
      <c r="N38" s="1414"/>
    </row>
    <row r="39" spans="2:16" ht="13" thickBot="1"/>
    <row r="40" spans="2:16">
      <c r="B40" s="691"/>
      <c r="C40" s="251"/>
      <c r="D40" s="267"/>
      <c r="E40" s="267"/>
      <c r="F40" s="266"/>
      <c r="J40" s="691"/>
      <c r="K40" s="251"/>
      <c r="L40" s="267"/>
      <c r="M40" s="267"/>
      <c r="N40" s="266"/>
    </row>
    <row r="41" spans="2:16">
      <c r="B41" s="265" t="s">
        <v>1110</v>
      </c>
      <c r="C41" s="264"/>
      <c r="D41" s="263"/>
      <c r="E41" s="264" t="s">
        <v>1111</v>
      </c>
      <c r="F41" s="262"/>
      <c r="J41" s="265" t="s">
        <v>1110</v>
      </c>
      <c r="K41" s="264"/>
      <c r="L41" s="263"/>
      <c r="M41" s="264" t="s">
        <v>1111</v>
      </c>
      <c r="N41" s="262"/>
    </row>
    <row r="42" spans="2:16" ht="13" thickBot="1">
      <c r="B42" s="692"/>
      <c r="C42" s="261"/>
      <c r="D42" s="261"/>
      <c r="E42" s="261"/>
      <c r="F42" s="260"/>
      <c r="J42" s="692"/>
      <c r="K42" s="261"/>
      <c r="L42" s="261"/>
      <c r="M42" s="261"/>
      <c r="N42" s="260"/>
    </row>
    <row r="44" spans="2:16" ht="13" thickBot="1"/>
    <row r="45" spans="2:16" ht="112.5">
      <c r="B45" s="691"/>
      <c r="C45" s="1249" t="s">
        <v>1112</v>
      </c>
      <c r="D45" s="267"/>
      <c r="E45" s="267"/>
      <c r="F45" s="266"/>
      <c r="H45" s="1167"/>
      <c r="J45" s="691"/>
      <c r="K45" s="1165" t="s">
        <v>1113</v>
      </c>
      <c r="L45" s="267"/>
      <c r="M45" s="267"/>
      <c r="N45" s="266"/>
    </row>
    <row r="46" spans="2:16">
      <c r="B46" s="1166" t="s">
        <v>1394</v>
      </c>
      <c r="C46" s="264"/>
      <c r="D46" s="263"/>
      <c r="E46" s="264" t="s">
        <v>1395</v>
      </c>
      <c r="F46" s="262"/>
      <c r="G46" s="1167"/>
      <c r="H46" s="1167"/>
      <c r="J46" s="1166" t="s">
        <v>1394</v>
      </c>
      <c r="K46" s="264"/>
      <c r="L46" s="263"/>
      <c r="M46" s="264" t="s">
        <v>1395</v>
      </c>
      <c r="N46" s="262"/>
    </row>
    <row r="47" spans="2:16" ht="13" thickBot="1">
      <c r="B47" s="692"/>
      <c r="C47" s="261"/>
      <c r="D47" s="261"/>
      <c r="E47" s="261"/>
      <c r="F47" s="260"/>
      <c r="G47" s="1167"/>
      <c r="H47" s="1167"/>
      <c r="J47" s="692"/>
      <c r="K47" s="261"/>
      <c r="L47" s="261"/>
      <c r="M47" s="261"/>
      <c r="N47" s="260"/>
    </row>
  </sheetData>
  <mergeCells count="4">
    <mergeCell ref="B7:H7"/>
    <mergeCell ref="J7:P7"/>
    <mergeCell ref="D38:F38"/>
    <mergeCell ref="L38:N38"/>
  </mergeCells>
  <pageMargins left="0.74803149606299213" right="0.74803149606299213" top="0.98425196850393704" bottom="0.98425196850393704" header="0.51181102362204722" footer="0.51181102362204722"/>
  <pageSetup paperSize="8" scale="64" orientation="landscape" r:id="rId1"/>
  <headerFooter alignWithMargins="0">
    <oddFooter>&amp;R&amp;"CG Omega,Regular" Date: Feb 2010
Revision 13.0&amp;L&amp;"Calibri"&amp;11&amp;K000000&amp;"CG Omega,Regular"Table 1 of 10_x000D_&amp;1#&amp;"Arial"&amp;11&amp;K000000SW Private Commercial</oddFooter>
  </headerFooter>
  <colBreaks count="1" manualBreakCount="1">
    <brk id="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62"/>
  <sheetViews>
    <sheetView zoomScaleNormal="100" zoomScalePageLayoutView="70" workbookViewId="0">
      <selection sqref="A1:XFD1048576"/>
    </sheetView>
  </sheetViews>
  <sheetFormatPr defaultColWidth="9.1796875" defaultRowHeight="12.5"/>
  <cols>
    <col min="1" max="1" width="7.1796875" style="933" customWidth="1"/>
    <col min="2" max="2" width="67.1796875" style="933" bestFit="1" customWidth="1"/>
    <col min="3" max="4" width="13.1796875" style="933" customWidth="1"/>
    <col min="5" max="5" width="6.54296875" style="933" customWidth="1"/>
    <col min="6" max="6" width="11.453125" style="933" customWidth="1"/>
    <col min="7" max="7" width="5.54296875" style="933" customWidth="1"/>
    <col min="8" max="8" width="4.1796875" style="933" customWidth="1"/>
    <col min="9" max="9" width="11.453125" style="933" customWidth="1"/>
    <col min="10" max="10" width="5.54296875" style="933" customWidth="1"/>
    <col min="11" max="12" width="9.1796875" style="938" customWidth="1"/>
    <col min="13" max="19" width="9.1796875" style="933" customWidth="1"/>
    <col min="20" max="16384" width="9.1796875" style="933"/>
  </cols>
  <sheetData>
    <row r="1" spans="1:23" s="941" customFormat="1" ht="20">
      <c r="A1" s="939" t="s">
        <v>0</v>
      </c>
      <c r="B1" s="939"/>
      <c r="C1" s="939"/>
      <c r="D1" s="939"/>
      <c r="E1" s="940"/>
      <c r="F1" s="940"/>
      <c r="G1" s="940"/>
      <c r="H1" s="510"/>
      <c r="I1" s="510"/>
      <c r="J1" s="940"/>
      <c r="K1" s="934"/>
      <c r="L1" s="934"/>
      <c r="N1" s="510"/>
    </row>
    <row r="2" spans="1:23" s="941" customFormat="1" ht="20">
      <c r="A2" s="940"/>
      <c r="B2" s="940"/>
      <c r="C2" s="940"/>
      <c r="D2" s="940"/>
      <c r="E2" s="940"/>
      <c r="F2" s="940"/>
      <c r="G2" s="940"/>
      <c r="H2" s="510"/>
      <c r="I2" s="510"/>
      <c r="J2" s="940"/>
      <c r="K2" s="934"/>
      <c r="L2" s="934"/>
      <c r="N2" s="510"/>
    </row>
    <row r="3" spans="1:23" s="941" customFormat="1" ht="20">
      <c r="A3" s="942" t="s">
        <v>1</v>
      </c>
      <c r="B3" s="942"/>
      <c r="C3" s="942"/>
      <c r="D3" s="942"/>
      <c r="E3" s="943"/>
      <c r="F3" s="943"/>
      <c r="G3" s="943"/>
      <c r="H3" s="1139"/>
      <c r="I3" s="1139"/>
      <c r="J3" s="943"/>
      <c r="K3" s="935"/>
      <c r="L3" s="934"/>
      <c r="N3" s="510"/>
    </row>
    <row r="4" spans="1:23" ht="15.5">
      <c r="A4" s="944"/>
      <c r="B4" s="945"/>
      <c r="C4" s="945"/>
      <c r="D4" s="945"/>
      <c r="E4" s="776"/>
      <c r="F4" s="776"/>
      <c r="G4" s="776"/>
      <c r="H4" s="510"/>
      <c r="I4" s="510"/>
      <c r="J4" s="776"/>
      <c r="K4" s="936"/>
      <c r="L4" s="936"/>
      <c r="M4" s="510"/>
      <c r="N4" s="510"/>
      <c r="O4" s="510"/>
      <c r="P4" s="510"/>
      <c r="Q4" s="510"/>
      <c r="R4" s="510"/>
      <c r="S4" s="510"/>
      <c r="T4" s="510"/>
      <c r="U4" s="510"/>
      <c r="V4" s="510"/>
      <c r="W4" s="510"/>
    </row>
    <row r="5" spans="1:23" ht="16" thickBot="1">
      <c r="A5" s="944"/>
      <c r="B5" s="945"/>
      <c r="C5" s="945"/>
      <c r="D5" s="945"/>
      <c r="E5" s="776"/>
      <c r="F5" s="776"/>
      <c r="G5" s="776"/>
      <c r="H5" s="510"/>
      <c r="I5" s="510"/>
      <c r="J5" s="776"/>
      <c r="K5" s="936"/>
      <c r="L5" s="936"/>
      <c r="M5" s="510"/>
      <c r="N5" s="510"/>
      <c r="O5" s="510"/>
      <c r="P5" s="510"/>
      <c r="Q5" s="510"/>
      <c r="R5" s="510"/>
      <c r="S5" s="510"/>
      <c r="T5" s="510"/>
      <c r="U5" s="510"/>
      <c r="V5" s="510"/>
      <c r="W5" s="510"/>
    </row>
    <row r="6" spans="1:23" ht="20">
      <c r="A6" s="946" t="s">
        <v>2</v>
      </c>
      <c r="B6" s="947"/>
      <c r="C6" s="510"/>
      <c r="D6" s="510"/>
      <c r="E6" s="510"/>
      <c r="F6" s="510"/>
      <c r="G6" s="776"/>
      <c r="H6" s="510"/>
      <c r="I6" s="510"/>
      <c r="J6" s="776"/>
      <c r="K6" s="936"/>
      <c r="L6" s="936"/>
      <c r="M6" s="510"/>
      <c r="N6" s="510"/>
      <c r="O6" s="510"/>
      <c r="P6" s="510"/>
      <c r="Q6" s="510"/>
      <c r="R6" s="510"/>
      <c r="S6" s="510"/>
      <c r="T6" s="510"/>
      <c r="U6" s="510"/>
      <c r="V6" s="510"/>
      <c r="W6" s="510"/>
    </row>
    <row r="7" spans="1:23" ht="20.5" thickBot="1">
      <c r="A7" s="948" t="s">
        <v>45</v>
      </c>
      <c r="B7" s="949"/>
      <c r="C7" s="950"/>
      <c r="D7" s="950"/>
      <c r="E7" s="510"/>
      <c r="F7" s="510"/>
      <c r="G7" s="776"/>
      <c r="H7" s="510"/>
      <c r="I7" s="510"/>
      <c r="J7" s="776"/>
      <c r="K7" s="936"/>
      <c r="L7" s="936"/>
      <c r="M7" s="510"/>
      <c r="N7" s="510"/>
      <c r="O7" s="510"/>
      <c r="P7" s="510"/>
      <c r="Q7" s="510"/>
      <c r="R7" s="510"/>
      <c r="S7" s="510"/>
      <c r="T7" s="510"/>
      <c r="U7" s="510"/>
      <c r="V7" s="510"/>
      <c r="W7" s="510"/>
    </row>
    <row r="8" spans="1:23">
      <c r="A8" s="776"/>
      <c r="B8" s="776"/>
      <c r="C8" s="776"/>
      <c r="D8" s="776"/>
      <c r="E8" s="776"/>
      <c r="F8" s="776"/>
      <c r="G8" s="776"/>
      <c r="H8" s="510"/>
      <c r="I8" s="510"/>
      <c r="J8" s="776"/>
      <c r="K8" s="936"/>
      <c r="L8" s="936"/>
      <c r="M8" s="510"/>
      <c r="N8" s="510"/>
      <c r="O8" s="510"/>
      <c r="P8" s="510"/>
      <c r="Q8" s="510"/>
      <c r="R8" s="510"/>
      <c r="S8" s="510"/>
      <c r="T8" s="510"/>
      <c r="U8" s="510"/>
      <c r="V8" s="510"/>
      <c r="W8" s="510"/>
    </row>
    <row r="9" spans="1:23" ht="13" thickBot="1">
      <c r="A9" s="776"/>
      <c r="B9" s="776"/>
      <c r="C9" s="776"/>
      <c r="D9" s="776"/>
      <c r="E9" s="776"/>
      <c r="F9" s="776"/>
      <c r="G9" s="776"/>
      <c r="H9" s="510"/>
      <c r="I9" s="510"/>
      <c r="J9" s="776"/>
      <c r="K9" s="510"/>
      <c r="L9" s="510"/>
      <c r="M9" s="510"/>
      <c r="N9" s="510"/>
      <c r="O9" s="510"/>
      <c r="P9" s="510"/>
      <c r="Q9" s="510"/>
      <c r="R9" s="510"/>
      <c r="S9" s="510"/>
      <c r="T9" s="510"/>
      <c r="U9" s="510"/>
      <c r="V9" s="510"/>
      <c r="W9" s="510"/>
    </row>
    <row r="10" spans="1:23" ht="15.5">
      <c r="A10" s="951" t="s">
        <v>4</v>
      </c>
      <c r="B10" s="952" t="s">
        <v>5</v>
      </c>
      <c r="C10" s="953" t="s">
        <v>6</v>
      </c>
      <c r="D10" s="954" t="s">
        <v>7</v>
      </c>
      <c r="E10" s="945"/>
      <c r="F10" s="1309" t="s">
        <v>8</v>
      </c>
      <c r="G10" s="1310"/>
      <c r="H10" s="1213"/>
      <c r="I10" s="1305" t="s">
        <v>46</v>
      </c>
      <c r="J10" s="1306"/>
      <c r="K10" s="510"/>
      <c r="L10" s="510"/>
      <c r="M10" s="510"/>
      <c r="N10" s="510"/>
      <c r="O10" s="510"/>
      <c r="P10" s="510"/>
      <c r="Q10" s="510"/>
      <c r="R10" s="510"/>
      <c r="S10" s="510"/>
      <c r="T10" s="510"/>
      <c r="U10" s="510"/>
      <c r="V10" s="510"/>
      <c r="W10" s="510"/>
    </row>
    <row r="11" spans="1:23" ht="15.5">
      <c r="A11" s="955" t="s">
        <v>10</v>
      </c>
      <c r="B11" s="956"/>
      <c r="C11" s="957"/>
      <c r="D11" s="958" t="s">
        <v>11</v>
      </c>
      <c r="E11" s="945"/>
      <c r="F11" s="1311"/>
      <c r="G11" s="1312"/>
      <c r="H11" s="1213"/>
      <c r="I11" s="1307"/>
      <c r="J11" s="1308"/>
      <c r="K11" s="510"/>
      <c r="L11" s="1140"/>
      <c r="M11" s="510"/>
      <c r="N11" s="510"/>
      <c r="O11" s="510"/>
      <c r="P11" s="510"/>
      <c r="Q11" s="510"/>
      <c r="R11" s="510"/>
      <c r="S11" s="510"/>
      <c r="T11" s="510"/>
      <c r="U11" s="510"/>
      <c r="V11" s="510"/>
      <c r="W11" s="510"/>
    </row>
    <row r="12" spans="1:23" ht="22" customHeight="1" thickBot="1">
      <c r="A12" s="959"/>
      <c r="B12" s="960"/>
      <c r="C12" s="961"/>
      <c r="D12" s="962"/>
      <c r="E12" s="945"/>
      <c r="F12" s="865" t="s">
        <v>12</v>
      </c>
      <c r="G12" s="904" t="s">
        <v>13</v>
      </c>
      <c r="H12" s="945"/>
      <c r="I12" s="865" t="s">
        <v>14</v>
      </c>
      <c r="J12" s="904" t="s">
        <v>13</v>
      </c>
      <c r="K12" s="510"/>
      <c r="L12" s="510"/>
      <c r="M12" s="510"/>
      <c r="N12" s="510"/>
      <c r="O12" s="510"/>
      <c r="P12" s="510"/>
      <c r="Q12" s="510"/>
      <c r="R12" s="510"/>
      <c r="S12" s="510"/>
      <c r="T12" s="510"/>
      <c r="U12" s="510"/>
      <c r="V12" s="510"/>
      <c r="W12" s="510"/>
    </row>
    <row r="13" spans="1:23" ht="13" thickBot="1">
      <c r="A13" s="776"/>
      <c r="B13" s="936"/>
      <c r="C13" s="776"/>
      <c r="D13" s="776"/>
      <c r="E13" s="776"/>
      <c r="F13" s="510"/>
      <c r="G13" s="510"/>
      <c r="H13" s="776"/>
      <c r="I13" s="936"/>
      <c r="J13" s="936"/>
      <c r="K13" s="510"/>
      <c r="L13" s="510"/>
      <c r="M13" s="510"/>
      <c r="N13" s="510"/>
      <c r="O13" s="510"/>
      <c r="P13" s="510"/>
      <c r="Q13" s="510"/>
      <c r="R13" s="510"/>
      <c r="S13" s="510"/>
      <c r="T13" s="510"/>
      <c r="U13" s="510"/>
      <c r="V13" s="510"/>
      <c r="W13" s="510"/>
    </row>
    <row r="14" spans="1:23" s="937" customFormat="1" ht="16" thickBot="1">
      <c r="A14" s="963"/>
      <c r="B14" s="964" t="s">
        <v>1407</v>
      </c>
      <c r="C14" s="965"/>
      <c r="D14" s="966"/>
      <c r="E14" s="967"/>
      <c r="F14" s="510"/>
      <c r="G14" s="510"/>
      <c r="H14" s="776"/>
      <c r="I14" s="968"/>
      <c r="J14" s="968"/>
      <c r="N14" s="510"/>
      <c r="O14" s="510"/>
      <c r="P14" s="510"/>
      <c r="Q14" s="510"/>
      <c r="R14" s="510"/>
      <c r="W14" s="510"/>
    </row>
    <row r="15" spans="1:23" ht="15.5">
      <c r="A15" s="970" t="s">
        <v>47</v>
      </c>
      <c r="B15" s="857" t="s">
        <v>48</v>
      </c>
      <c r="C15" s="1252" t="s">
        <v>1403</v>
      </c>
      <c r="D15" s="971" t="s">
        <v>49</v>
      </c>
      <c r="E15" s="776"/>
      <c r="F15" s="1202">
        <v>2762606</v>
      </c>
      <c r="G15" s="1203" t="s">
        <v>20</v>
      </c>
      <c r="H15" s="967"/>
      <c r="I15" s="1202">
        <v>2780117</v>
      </c>
      <c r="J15" s="1203" t="s">
        <v>20</v>
      </c>
      <c r="K15" s="1141"/>
      <c r="L15" s="510"/>
      <c r="M15" s="510"/>
      <c r="N15" s="510"/>
      <c r="O15" s="510"/>
      <c r="P15" s="510"/>
      <c r="Q15" s="510"/>
      <c r="R15" s="510"/>
      <c r="S15" s="510"/>
      <c r="T15" s="510"/>
      <c r="U15" s="510"/>
      <c r="V15" s="510"/>
      <c r="W15" s="510"/>
    </row>
    <row r="16" spans="1:23">
      <c r="A16" s="972" t="s">
        <v>50</v>
      </c>
      <c r="B16" s="858" t="s">
        <v>51</v>
      </c>
      <c r="C16" s="973" t="s">
        <v>52</v>
      </c>
      <c r="D16" s="974" t="s">
        <v>24</v>
      </c>
      <c r="E16" s="776"/>
      <c r="F16" s="1204">
        <v>211</v>
      </c>
      <c r="G16" s="1205" t="s">
        <v>19</v>
      </c>
      <c r="H16" s="510"/>
      <c r="I16" s="1204">
        <v>222</v>
      </c>
      <c r="J16" s="1205" t="s">
        <v>19</v>
      </c>
      <c r="K16" s="510"/>
      <c r="L16" s="510"/>
      <c r="M16" s="510"/>
      <c r="N16" s="510"/>
      <c r="O16" s="510"/>
      <c r="P16" s="510"/>
      <c r="Q16" s="510"/>
      <c r="R16" s="510"/>
      <c r="S16" s="510"/>
      <c r="T16" s="510"/>
      <c r="U16" s="510"/>
      <c r="V16" s="510"/>
      <c r="W16" s="510"/>
    </row>
    <row r="17" spans="1:20" s="1236" customFormat="1">
      <c r="A17" s="1181" t="s">
        <v>53</v>
      </c>
      <c r="B17" s="1182" t="s">
        <v>54</v>
      </c>
      <c r="C17" s="1183" t="s">
        <v>52</v>
      </c>
      <c r="D17" s="1184" t="s">
        <v>24</v>
      </c>
      <c r="E17" s="1185"/>
      <c r="F17" s="1204">
        <v>45</v>
      </c>
      <c r="G17" s="1206" t="s">
        <v>19</v>
      </c>
      <c r="H17" s="1185"/>
      <c r="I17" s="1204">
        <v>50</v>
      </c>
      <c r="J17" s="1206" t="s">
        <v>19</v>
      </c>
      <c r="K17" s="1235"/>
      <c r="L17" s="1235"/>
      <c r="M17" s="1235"/>
      <c r="N17" s="1235"/>
      <c r="O17" s="1235"/>
      <c r="P17" s="1235"/>
      <c r="Q17" s="1235"/>
      <c r="R17" s="1235"/>
      <c r="S17" s="1235"/>
      <c r="T17" s="1235"/>
    </row>
    <row r="18" spans="1:20" ht="13" thickBot="1">
      <c r="A18" s="975" t="s">
        <v>55</v>
      </c>
      <c r="B18" s="976" t="s">
        <v>56</v>
      </c>
      <c r="C18" s="977" t="s">
        <v>52</v>
      </c>
      <c r="D18" s="978" t="s">
        <v>24</v>
      </c>
      <c r="E18" s="776"/>
      <c r="F18" s="1001">
        <v>177</v>
      </c>
      <c r="G18" s="1207" t="s">
        <v>20</v>
      </c>
      <c r="H18" s="979"/>
      <c r="I18" s="1001">
        <v>177</v>
      </c>
      <c r="J18" s="1207" t="s">
        <v>20</v>
      </c>
      <c r="K18" s="510"/>
      <c r="L18" s="510"/>
      <c r="M18" s="510"/>
      <c r="N18" s="510"/>
      <c r="O18" s="510"/>
      <c r="P18" s="510"/>
      <c r="Q18" s="510"/>
      <c r="R18" s="510"/>
      <c r="S18" s="510"/>
      <c r="T18" s="510"/>
    </row>
    <row r="19" spans="1:20" ht="13" thickBot="1">
      <c r="A19" s="979"/>
      <c r="B19" s="776"/>
      <c r="C19" s="980"/>
      <c r="D19" s="979"/>
      <c r="E19" s="776"/>
      <c r="F19" s="981"/>
      <c r="G19" s="981"/>
      <c r="H19" s="510"/>
      <c r="I19" s="510"/>
      <c r="J19" s="510"/>
      <c r="K19" s="510"/>
      <c r="L19" s="510"/>
      <c r="M19" s="510"/>
      <c r="N19" s="510"/>
      <c r="O19" s="510"/>
      <c r="P19" s="510"/>
      <c r="Q19" s="510"/>
      <c r="R19" s="510"/>
      <c r="S19" s="510"/>
      <c r="T19" s="510"/>
    </row>
    <row r="20" spans="1:20" ht="16" thickBot="1">
      <c r="A20" s="982"/>
      <c r="B20" s="983" t="s">
        <v>1406</v>
      </c>
      <c r="C20" s="984"/>
      <c r="D20" s="985"/>
      <c r="E20" s="967"/>
      <c r="F20" s="986"/>
      <c r="G20" s="986"/>
      <c r="H20" s="510"/>
      <c r="I20" s="510"/>
      <c r="J20" s="510"/>
      <c r="K20" s="510"/>
      <c r="L20" s="510"/>
      <c r="M20" s="510"/>
      <c r="N20" s="510"/>
      <c r="O20" s="510"/>
      <c r="P20" s="510"/>
      <c r="Q20" s="510"/>
      <c r="R20" s="510"/>
      <c r="S20" s="510"/>
      <c r="T20" s="510"/>
    </row>
    <row r="21" spans="1:20">
      <c r="A21" s="987" t="s">
        <v>57</v>
      </c>
      <c r="B21" s="988" t="s">
        <v>58</v>
      </c>
      <c r="C21" s="989" t="s">
        <v>52</v>
      </c>
      <c r="D21" s="990" t="s">
        <v>24</v>
      </c>
      <c r="E21" s="776"/>
      <c r="F21" s="991">
        <v>37532</v>
      </c>
      <c r="G21" s="992" t="s">
        <v>59</v>
      </c>
      <c r="H21" s="510"/>
      <c r="I21" s="991" t="s">
        <v>26</v>
      </c>
      <c r="J21" s="992" t="s">
        <v>27</v>
      </c>
      <c r="K21" s="510"/>
      <c r="L21" s="510"/>
      <c r="M21" s="510"/>
      <c r="N21" s="510"/>
      <c r="O21" s="510"/>
      <c r="P21" s="510"/>
      <c r="Q21" s="510"/>
      <c r="R21" s="510"/>
      <c r="S21" s="510"/>
      <c r="T21" s="510"/>
    </row>
    <row r="22" spans="1:20">
      <c r="A22" s="993" t="s">
        <v>60</v>
      </c>
      <c r="B22" s="858" t="s">
        <v>61</v>
      </c>
      <c r="C22" s="994" t="s">
        <v>52</v>
      </c>
      <c r="D22" s="995" t="s">
        <v>24</v>
      </c>
      <c r="E22" s="776"/>
      <c r="F22" s="996">
        <v>3849</v>
      </c>
      <c r="G22" s="997" t="s">
        <v>59</v>
      </c>
      <c r="H22" s="510"/>
      <c r="I22" s="996" t="s">
        <v>26</v>
      </c>
      <c r="J22" s="997" t="s">
        <v>27</v>
      </c>
      <c r="K22" s="510"/>
      <c r="L22" s="510"/>
      <c r="M22" s="510"/>
      <c r="N22" s="510"/>
      <c r="O22" s="510"/>
      <c r="P22" s="510"/>
      <c r="Q22" s="510"/>
      <c r="R22" s="510"/>
      <c r="S22" s="510"/>
      <c r="T22" s="510"/>
    </row>
    <row r="23" spans="1:20">
      <c r="A23" s="993" t="s">
        <v>62</v>
      </c>
      <c r="B23" s="858" t="s">
        <v>63</v>
      </c>
      <c r="C23" s="994" t="s">
        <v>52</v>
      </c>
      <c r="D23" s="995" t="s">
        <v>24</v>
      </c>
      <c r="E23" s="776"/>
      <c r="F23" s="996">
        <v>0</v>
      </c>
      <c r="G23" s="997" t="s">
        <v>64</v>
      </c>
      <c r="H23" s="510"/>
      <c r="I23" s="996" t="s">
        <v>26</v>
      </c>
      <c r="J23" s="997" t="s">
        <v>27</v>
      </c>
      <c r="K23" s="510"/>
      <c r="L23" s="510"/>
      <c r="M23" s="510"/>
      <c r="N23" s="510"/>
      <c r="O23" s="510"/>
      <c r="P23" s="510"/>
      <c r="Q23" s="510"/>
      <c r="R23" s="510"/>
      <c r="S23" s="510"/>
      <c r="T23" s="510"/>
    </row>
    <row r="24" spans="1:20" ht="13" thickBot="1">
      <c r="A24" s="998" t="s">
        <v>65</v>
      </c>
      <c r="B24" s="491" t="s">
        <v>66</v>
      </c>
      <c r="C24" s="999" t="s">
        <v>52</v>
      </c>
      <c r="D24" s="1000" t="s">
        <v>24</v>
      </c>
      <c r="E24" s="776"/>
      <c r="F24" s="1001">
        <v>0</v>
      </c>
      <c r="G24" s="1002" t="s">
        <v>64</v>
      </c>
      <c r="H24" s="510"/>
      <c r="I24" s="1001" t="s">
        <v>26</v>
      </c>
      <c r="J24" s="1002" t="s">
        <v>27</v>
      </c>
      <c r="K24" s="510"/>
      <c r="L24" s="510"/>
      <c r="M24" s="510"/>
      <c r="N24" s="510"/>
      <c r="O24" s="510"/>
      <c r="P24" s="510"/>
      <c r="Q24" s="510"/>
      <c r="R24" s="510"/>
      <c r="S24" s="510"/>
      <c r="T24" s="510"/>
    </row>
    <row r="25" spans="1:20" ht="13" thickBot="1">
      <c r="A25" s="979"/>
      <c r="B25" s="510"/>
      <c r="C25" s="979"/>
      <c r="D25" s="979"/>
      <c r="E25" s="510"/>
      <c r="F25" s="1142"/>
      <c r="G25" s="1142"/>
      <c r="H25" s="510"/>
      <c r="I25" s="1142"/>
      <c r="J25" s="1142"/>
      <c r="K25" s="510"/>
      <c r="L25" s="510"/>
      <c r="M25" s="510"/>
      <c r="N25" s="510"/>
      <c r="O25" s="510"/>
      <c r="P25" s="510"/>
      <c r="Q25" s="510"/>
      <c r="R25" s="510"/>
      <c r="S25" s="510"/>
      <c r="T25" s="510"/>
    </row>
    <row r="26" spans="1:20" ht="16" thickBot="1">
      <c r="A26" s="982"/>
      <c r="B26" s="983" t="s">
        <v>1405</v>
      </c>
      <c r="C26" s="984"/>
      <c r="D26" s="985"/>
      <c r="E26" s="510"/>
      <c r="F26" s="981"/>
      <c r="G26" s="981"/>
      <c r="H26" s="510"/>
      <c r="I26" s="981"/>
      <c r="J26" s="981"/>
      <c r="K26" s="510"/>
      <c r="L26" s="510"/>
      <c r="M26" s="510"/>
      <c r="N26" s="510"/>
      <c r="O26" s="510"/>
      <c r="P26" s="510"/>
      <c r="Q26" s="510"/>
      <c r="R26" s="510"/>
      <c r="S26" s="510"/>
      <c r="T26" s="510"/>
    </row>
    <row r="27" spans="1:20">
      <c r="A27" s="987" t="s">
        <v>67</v>
      </c>
      <c r="B27" s="861" t="s">
        <v>68</v>
      </c>
      <c r="C27" s="989" t="s">
        <v>52</v>
      </c>
      <c r="D27" s="990" t="s">
        <v>24</v>
      </c>
      <c r="E27" s="979"/>
      <c r="F27" s="991">
        <v>114815</v>
      </c>
      <c r="G27" s="992" t="s">
        <v>59</v>
      </c>
      <c r="H27" s="510"/>
      <c r="I27" s="991" t="s">
        <v>26</v>
      </c>
      <c r="J27" s="992" t="s">
        <v>27</v>
      </c>
      <c r="K27" s="510"/>
      <c r="L27" s="510"/>
      <c r="M27" s="510"/>
      <c r="N27" s="510"/>
      <c r="O27" s="510"/>
      <c r="P27" s="510"/>
      <c r="Q27" s="510"/>
      <c r="R27" s="510"/>
      <c r="S27" s="510"/>
      <c r="T27" s="510"/>
    </row>
    <row r="28" spans="1:20">
      <c r="A28" s="972" t="s">
        <v>69</v>
      </c>
      <c r="B28" s="1003" t="s">
        <v>70</v>
      </c>
      <c r="C28" s="994" t="s">
        <v>52</v>
      </c>
      <c r="D28" s="995" t="s">
        <v>24</v>
      </c>
      <c r="E28" s="979"/>
      <c r="F28" s="996">
        <v>6759</v>
      </c>
      <c r="G28" s="997" t="s">
        <v>59</v>
      </c>
      <c r="H28" s="510"/>
      <c r="I28" s="996" t="s">
        <v>26</v>
      </c>
      <c r="J28" s="997" t="s">
        <v>27</v>
      </c>
      <c r="K28" s="510"/>
      <c r="L28" s="510"/>
      <c r="M28" s="510"/>
      <c r="N28" s="510"/>
      <c r="O28" s="510"/>
      <c r="P28" s="510"/>
      <c r="Q28" s="510"/>
      <c r="R28" s="510"/>
      <c r="S28" s="510"/>
      <c r="T28" s="510"/>
    </row>
    <row r="29" spans="1:20">
      <c r="A29" s="972" t="s">
        <v>71</v>
      </c>
      <c r="B29" s="1003" t="s">
        <v>72</v>
      </c>
      <c r="C29" s="994" t="s">
        <v>52</v>
      </c>
      <c r="D29" s="995" t="s">
        <v>24</v>
      </c>
      <c r="E29" s="979"/>
      <c r="F29" s="996">
        <v>1626</v>
      </c>
      <c r="G29" s="997" t="s">
        <v>59</v>
      </c>
      <c r="H29" s="510"/>
      <c r="I29" s="996" t="s">
        <v>26</v>
      </c>
      <c r="J29" s="997" t="s">
        <v>27</v>
      </c>
      <c r="K29" s="510"/>
      <c r="L29" s="510"/>
      <c r="M29" s="510"/>
      <c r="N29" s="510"/>
      <c r="O29" s="510"/>
      <c r="P29" s="510"/>
      <c r="Q29" s="510"/>
      <c r="R29" s="510"/>
      <c r="S29" s="510"/>
      <c r="T29" s="510"/>
    </row>
    <row r="30" spans="1:20" ht="13" thickBot="1">
      <c r="A30" s="975" t="s">
        <v>73</v>
      </c>
      <c r="B30" s="1004" t="s">
        <v>74</v>
      </c>
      <c r="C30" s="999" t="s">
        <v>52</v>
      </c>
      <c r="D30" s="1000" t="s">
        <v>24</v>
      </c>
      <c r="E30" s="979"/>
      <c r="F30" s="1001">
        <v>531</v>
      </c>
      <c r="G30" s="1002" t="s">
        <v>59</v>
      </c>
      <c r="H30" s="510"/>
      <c r="I30" s="1001" t="s">
        <v>26</v>
      </c>
      <c r="J30" s="1002" t="s">
        <v>27</v>
      </c>
      <c r="K30" s="510"/>
      <c r="L30" s="510"/>
      <c r="M30" s="510"/>
      <c r="N30" s="510"/>
      <c r="O30" s="510"/>
      <c r="P30" s="510"/>
      <c r="Q30" s="510"/>
      <c r="R30" s="510"/>
      <c r="S30" s="510"/>
      <c r="T30" s="510"/>
    </row>
    <row r="31" spans="1:20" ht="13.5" thickBot="1">
      <c r="A31" s="979"/>
      <c r="B31" s="776"/>
      <c r="C31" s="979"/>
      <c r="D31" s="979"/>
      <c r="E31" s="979"/>
      <c r="F31" s="981"/>
      <c r="G31" s="981"/>
      <c r="H31" s="510"/>
      <c r="I31" s="510"/>
      <c r="J31" s="510"/>
      <c r="K31" s="510"/>
      <c r="L31" s="510"/>
      <c r="M31" s="510"/>
      <c r="N31" s="510"/>
      <c r="O31" s="510"/>
      <c r="P31" s="510"/>
      <c r="Q31" s="510"/>
      <c r="R31" s="510"/>
      <c r="S31" s="510"/>
      <c r="T31" s="1005"/>
    </row>
    <row r="32" spans="1:20" ht="16" thickBot="1">
      <c r="A32" s="1006"/>
      <c r="B32" s="860" t="s">
        <v>75</v>
      </c>
      <c r="C32" s="1007"/>
      <c r="D32" s="969"/>
      <c r="E32" s="979"/>
      <c r="F32" s="981"/>
      <c r="G32" s="981"/>
      <c r="H32" s="510"/>
      <c r="I32" s="510"/>
      <c r="J32" s="510"/>
      <c r="K32" s="510"/>
      <c r="L32" s="510"/>
      <c r="M32" s="510"/>
      <c r="N32" s="510"/>
      <c r="O32" s="510"/>
      <c r="P32" s="510"/>
      <c r="Q32" s="510"/>
      <c r="R32" s="510"/>
      <c r="S32" s="510"/>
      <c r="T32" s="510"/>
    </row>
    <row r="33" spans="1:23">
      <c r="A33" s="987" t="s">
        <v>76</v>
      </c>
      <c r="B33" s="861" t="s">
        <v>77</v>
      </c>
      <c r="C33" s="989" t="s">
        <v>52</v>
      </c>
      <c r="D33" s="990" t="s">
        <v>24</v>
      </c>
      <c r="E33" s="979"/>
      <c r="F33" s="991">
        <v>5474</v>
      </c>
      <c r="G33" s="992" t="s">
        <v>59</v>
      </c>
      <c r="H33" s="510"/>
      <c r="I33" s="991" t="s">
        <v>26</v>
      </c>
      <c r="J33" s="992" t="s">
        <v>27</v>
      </c>
      <c r="K33" s="510"/>
      <c r="L33" s="510"/>
      <c r="M33" s="510"/>
      <c r="N33" s="510"/>
      <c r="O33" s="510"/>
      <c r="P33" s="510"/>
      <c r="Q33" s="510"/>
      <c r="R33" s="510"/>
      <c r="S33" s="510"/>
      <c r="T33" s="510"/>
      <c r="U33" s="510"/>
      <c r="V33" s="510"/>
      <c r="W33" s="510"/>
    </row>
    <row r="34" spans="1:23">
      <c r="A34" s="993" t="s">
        <v>78</v>
      </c>
      <c r="B34" s="1003" t="s">
        <v>79</v>
      </c>
      <c r="C34" s="994" t="s">
        <v>52</v>
      </c>
      <c r="D34" s="995" t="s">
        <v>24</v>
      </c>
      <c r="E34" s="979"/>
      <c r="F34" s="996">
        <v>2133</v>
      </c>
      <c r="G34" s="997" t="s">
        <v>59</v>
      </c>
      <c r="H34" s="510"/>
      <c r="I34" s="996" t="s">
        <v>26</v>
      </c>
      <c r="J34" s="997" t="s">
        <v>27</v>
      </c>
      <c r="K34" s="510"/>
      <c r="L34" s="510"/>
      <c r="M34" s="510"/>
      <c r="N34" s="510"/>
      <c r="O34" s="510"/>
      <c r="P34" s="510"/>
      <c r="Q34" s="510"/>
      <c r="R34" s="510"/>
      <c r="S34" s="510"/>
      <c r="T34" s="510"/>
      <c r="U34" s="510"/>
      <c r="V34" s="510"/>
      <c r="W34" s="510"/>
    </row>
    <row r="35" spans="1:23">
      <c r="A35" s="993" t="s">
        <v>80</v>
      </c>
      <c r="B35" s="1003" t="s">
        <v>81</v>
      </c>
      <c r="C35" s="994" t="s">
        <v>52</v>
      </c>
      <c r="D35" s="995" t="s">
        <v>24</v>
      </c>
      <c r="E35" s="979"/>
      <c r="F35" s="996">
        <v>0</v>
      </c>
      <c r="G35" s="997" t="s">
        <v>64</v>
      </c>
      <c r="H35" s="510"/>
      <c r="I35" s="996" t="s">
        <v>26</v>
      </c>
      <c r="J35" s="997" t="s">
        <v>27</v>
      </c>
      <c r="K35" s="510"/>
      <c r="L35" s="510"/>
      <c r="M35" s="510"/>
      <c r="N35" s="510"/>
      <c r="O35" s="510"/>
      <c r="P35" s="510"/>
      <c r="Q35" s="510"/>
      <c r="R35" s="510"/>
      <c r="S35" s="510"/>
      <c r="T35" s="510"/>
      <c r="U35" s="510"/>
      <c r="V35" s="510"/>
      <c r="W35" s="510"/>
    </row>
    <row r="36" spans="1:23" ht="13" thickBot="1">
      <c r="A36" s="998" t="s">
        <v>82</v>
      </c>
      <c r="B36" s="1004" t="s">
        <v>83</v>
      </c>
      <c r="C36" s="999" t="s">
        <v>52</v>
      </c>
      <c r="D36" s="1000" t="s">
        <v>24</v>
      </c>
      <c r="E36" s="979"/>
      <c r="F36" s="1001">
        <v>1</v>
      </c>
      <c r="G36" s="1002" t="s">
        <v>59</v>
      </c>
      <c r="H36" s="510"/>
      <c r="I36" s="1001" t="s">
        <v>26</v>
      </c>
      <c r="J36" s="1002" t="s">
        <v>27</v>
      </c>
      <c r="K36" s="510"/>
      <c r="L36" s="510"/>
      <c r="M36" s="510"/>
      <c r="N36" s="510"/>
      <c r="O36" s="510"/>
      <c r="P36" s="510"/>
      <c r="Q36" s="510"/>
      <c r="R36" s="510"/>
      <c r="S36" s="510"/>
      <c r="T36" s="510"/>
      <c r="U36" s="510"/>
      <c r="V36" s="510"/>
      <c r="W36" s="510"/>
    </row>
    <row r="37" spans="1:23" ht="13" thickBot="1">
      <c r="A37" s="979"/>
      <c r="B37" s="776"/>
      <c r="C37" s="979"/>
      <c r="D37" s="979"/>
      <c r="E37" s="979"/>
      <c r="F37" s="981"/>
      <c r="G37" s="981"/>
      <c r="H37" s="510"/>
      <c r="I37" s="981"/>
      <c r="J37" s="981"/>
      <c r="K37" s="510"/>
      <c r="L37" s="510"/>
      <c r="M37" s="510"/>
      <c r="N37" s="510"/>
      <c r="O37" s="510"/>
      <c r="P37" s="510"/>
      <c r="Q37" s="510"/>
      <c r="R37" s="510"/>
      <c r="S37" s="510"/>
      <c r="T37" s="510"/>
      <c r="U37" s="510"/>
      <c r="V37" s="510"/>
      <c r="W37" s="510"/>
    </row>
    <row r="38" spans="1:23" ht="16" thickBot="1">
      <c r="A38" s="963"/>
      <c r="B38" s="964" t="s">
        <v>84</v>
      </c>
      <c r="C38" s="965"/>
      <c r="D38" s="966"/>
      <c r="E38" s="510"/>
      <c r="F38" s="1142"/>
      <c r="G38" s="1142"/>
      <c r="H38" s="510"/>
      <c r="I38" s="1142"/>
      <c r="J38" s="1142"/>
      <c r="K38" s="510"/>
      <c r="L38" s="510"/>
      <c r="M38" s="510"/>
      <c r="N38" s="510"/>
      <c r="O38" s="510"/>
      <c r="P38" s="510"/>
      <c r="Q38" s="510"/>
      <c r="R38" s="510"/>
      <c r="S38" s="510"/>
      <c r="T38" s="510"/>
      <c r="U38" s="510"/>
      <c r="V38" s="510"/>
      <c r="W38" s="510"/>
    </row>
    <row r="39" spans="1:23">
      <c r="A39" s="1008" t="s">
        <v>85</v>
      </c>
      <c r="B39" s="988" t="s">
        <v>86</v>
      </c>
      <c r="C39" s="989" t="s">
        <v>52</v>
      </c>
      <c r="D39" s="990" t="s">
        <v>24</v>
      </c>
      <c r="E39" s="510"/>
      <c r="F39" s="1143">
        <v>45</v>
      </c>
      <c r="G39" s="1144" t="s">
        <v>59</v>
      </c>
      <c r="H39" s="510"/>
      <c r="I39" s="1143" t="s">
        <v>26</v>
      </c>
      <c r="J39" s="1144" t="s">
        <v>27</v>
      </c>
      <c r="K39" s="510"/>
      <c r="L39" s="510"/>
      <c r="M39" s="510"/>
      <c r="N39" s="510"/>
      <c r="O39" s="510"/>
      <c r="P39" s="510"/>
      <c r="Q39" s="510"/>
      <c r="R39" s="510"/>
      <c r="S39" s="510"/>
      <c r="T39" s="510"/>
      <c r="U39" s="510"/>
      <c r="V39" s="510"/>
      <c r="W39" s="510"/>
    </row>
    <row r="40" spans="1:23">
      <c r="A40" s="972" t="s">
        <v>87</v>
      </c>
      <c r="B40" s="858" t="s">
        <v>88</v>
      </c>
      <c r="C40" s="994" t="s">
        <v>52</v>
      </c>
      <c r="D40" s="995" t="s">
        <v>24</v>
      </c>
      <c r="E40" s="510"/>
      <c r="F40" s="1145">
        <v>10</v>
      </c>
      <c r="G40" s="1146" t="s">
        <v>59</v>
      </c>
      <c r="H40" s="510"/>
      <c r="I40" s="1145" t="s">
        <v>26</v>
      </c>
      <c r="J40" s="1146" t="s">
        <v>27</v>
      </c>
      <c r="K40" s="510"/>
      <c r="L40" s="510"/>
      <c r="M40" s="510"/>
      <c r="N40" s="510"/>
      <c r="O40" s="510"/>
      <c r="P40" s="510"/>
      <c r="Q40" s="510"/>
      <c r="R40" s="510"/>
      <c r="S40" s="510"/>
      <c r="T40" s="510"/>
      <c r="U40" s="510"/>
      <c r="V40" s="510"/>
      <c r="W40" s="510"/>
    </row>
    <row r="41" spans="1:23" ht="13" thickBot="1">
      <c r="A41" s="975" t="s">
        <v>89</v>
      </c>
      <c r="B41" s="491" t="s">
        <v>90</v>
      </c>
      <c r="C41" s="999" t="s">
        <v>52</v>
      </c>
      <c r="D41" s="1000" t="s">
        <v>24</v>
      </c>
      <c r="E41" s="510"/>
      <c r="F41" s="1147">
        <v>1</v>
      </c>
      <c r="G41" s="1148" t="s">
        <v>59</v>
      </c>
      <c r="H41" s="510"/>
      <c r="I41" s="1147" t="s">
        <v>26</v>
      </c>
      <c r="J41" s="1148" t="s">
        <v>27</v>
      </c>
      <c r="K41" s="510"/>
      <c r="L41" s="510"/>
      <c r="M41" s="510"/>
      <c r="N41" s="510"/>
      <c r="O41" s="510"/>
      <c r="P41" s="510"/>
      <c r="Q41" s="510"/>
      <c r="R41" s="510"/>
      <c r="S41" s="510"/>
      <c r="T41" s="510"/>
      <c r="U41" s="510"/>
      <c r="V41" s="510"/>
      <c r="W41" s="510"/>
    </row>
    <row r="42" spans="1:23" ht="13" thickBot="1">
      <c r="A42" s="979"/>
      <c r="B42" s="776"/>
      <c r="C42" s="979"/>
      <c r="D42" s="979"/>
      <c r="E42" s="979"/>
      <c r="F42" s="510"/>
      <c r="G42" s="510"/>
      <c r="H42" s="510"/>
      <c r="I42" s="981"/>
      <c r="J42" s="981"/>
      <c r="K42" s="510"/>
      <c r="L42" s="510"/>
      <c r="M42" s="510"/>
      <c r="N42" s="510"/>
      <c r="O42" s="510"/>
      <c r="P42" s="510"/>
      <c r="Q42" s="510"/>
      <c r="R42" s="510"/>
      <c r="S42" s="510"/>
      <c r="T42" s="510"/>
      <c r="U42" s="510"/>
      <c r="V42" s="510"/>
      <c r="W42" s="510"/>
    </row>
    <row r="43" spans="1:23" s="776" customFormat="1" ht="16" thickBot="1">
      <c r="A43" s="963"/>
      <c r="B43" s="964" t="s">
        <v>91</v>
      </c>
      <c r="C43" s="965"/>
      <c r="D43" s="966"/>
      <c r="E43" s="510"/>
      <c r="F43" s="510"/>
      <c r="G43" s="510"/>
      <c r="H43" s="510"/>
      <c r="I43" s="1141"/>
      <c r="J43" s="1141"/>
      <c r="K43" s="510"/>
      <c r="L43" s="510"/>
      <c r="N43" s="510"/>
      <c r="O43" s="510"/>
      <c r="P43" s="510"/>
      <c r="Q43" s="510"/>
      <c r="R43" s="510"/>
      <c r="W43" s="510"/>
    </row>
    <row r="44" spans="1:23" s="776" customFormat="1" ht="13" thickBot="1">
      <c r="A44" s="975" t="s">
        <v>92</v>
      </c>
      <c r="B44" s="491" t="s">
        <v>93</v>
      </c>
      <c r="C44" s="1009" t="s">
        <v>94</v>
      </c>
      <c r="D44" s="978" t="s">
        <v>24</v>
      </c>
      <c r="E44" s="510"/>
      <c r="F44" s="1149">
        <v>16.372</v>
      </c>
      <c r="G44" s="1150" t="s">
        <v>59</v>
      </c>
      <c r="H44" s="510"/>
      <c r="I44" s="1149" t="s">
        <v>26</v>
      </c>
      <c r="J44" s="1150" t="s">
        <v>27</v>
      </c>
      <c r="K44" s="510"/>
      <c r="L44" s="510"/>
      <c r="N44" s="510"/>
      <c r="O44" s="510"/>
      <c r="P44" s="510"/>
      <c r="Q44" s="510"/>
      <c r="R44" s="510"/>
      <c r="W44" s="510"/>
    </row>
    <row r="45" spans="1:23" s="776" customFormat="1" ht="13" thickBot="1">
      <c r="A45" s="510"/>
      <c r="B45" s="510"/>
      <c r="C45" s="510"/>
      <c r="D45" s="979"/>
      <c r="E45" s="510"/>
      <c r="F45" s="510"/>
      <c r="G45" s="510"/>
      <c r="H45" s="510"/>
      <c r="I45" s="1141"/>
      <c r="J45" s="1141"/>
      <c r="K45" s="510"/>
      <c r="L45" s="510"/>
      <c r="N45" s="510"/>
      <c r="O45" s="510"/>
      <c r="P45" s="510"/>
      <c r="Q45" s="510"/>
      <c r="R45" s="510"/>
      <c r="W45" s="510"/>
    </row>
    <row r="46" spans="1:23" s="776" customFormat="1" ht="13" hidden="1" thickBot="1">
      <c r="A46" s="510"/>
      <c r="B46" s="510"/>
      <c r="C46" s="510"/>
      <c r="D46" s="979"/>
      <c r="E46" s="510"/>
      <c r="F46" s="510"/>
      <c r="G46" s="510"/>
      <c r="H46" s="510"/>
      <c r="I46" s="1141"/>
      <c r="J46" s="1141"/>
      <c r="K46" s="510"/>
      <c r="L46" s="510"/>
      <c r="N46" s="510"/>
      <c r="O46" s="510"/>
      <c r="P46" s="510"/>
      <c r="Q46" s="510"/>
      <c r="R46" s="510"/>
      <c r="W46" s="510"/>
    </row>
    <row r="47" spans="1:23" s="776" customFormat="1" ht="16" thickBot="1">
      <c r="A47" s="963"/>
      <c r="B47" s="964" t="s">
        <v>95</v>
      </c>
      <c r="C47" s="965"/>
      <c r="D47" s="966"/>
      <c r="E47" s="510"/>
      <c r="G47" s="510"/>
      <c r="H47" s="510"/>
      <c r="I47" s="1141"/>
      <c r="J47" s="1141"/>
      <c r="K47" s="510"/>
      <c r="L47" s="510"/>
      <c r="N47" s="510"/>
      <c r="O47" s="510"/>
      <c r="P47" s="510"/>
      <c r="Q47" s="510"/>
      <c r="R47" s="510"/>
      <c r="W47" s="510"/>
    </row>
    <row r="48" spans="1:23" s="776" customFormat="1" ht="12.65" customHeight="1">
      <c r="A48" s="970" t="s">
        <v>96</v>
      </c>
      <c r="B48" s="857" t="s">
        <v>97</v>
      </c>
      <c r="C48" s="1010" t="s">
        <v>52</v>
      </c>
      <c r="D48" s="971" t="s">
        <v>31</v>
      </c>
      <c r="E48" s="510"/>
      <c r="F48" s="1011">
        <f>F28+F39</f>
        <v>6804</v>
      </c>
      <c r="G48" s="992" t="s">
        <v>59</v>
      </c>
      <c r="H48" s="510"/>
      <c r="I48" s="1011" t="e">
        <f>I28+I39</f>
        <v>#VALUE!</v>
      </c>
      <c r="J48" s="992" t="s">
        <v>27</v>
      </c>
      <c r="K48" s="510"/>
      <c r="L48" s="510"/>
      <c r="N48" s="510"/>
      <c r="O48" s="510"/>
      <c r="P48" s="510"/>
      <c r="Q48" s="510"/>
      <c r="R48" s="510"/>
      <c r="W48" s="510"/>
    </row>
    <row r="49" spans="1:23" s="776" customFormat="1" ht="12.65" customHeight="1">
      <c r="A49" s="972" t="s">
        <v>98</v>
      </c>
      <c r="B49" s="858" t="s">
        <v>99</v>
      </c>
      <c r="C49" s="1012" t="s">
        <v>52</v>
      </c>
      <c r="D49" s="974" t="s">
        <v>31</v>
      </c>
      <c r="E49" s="510"/>
      <c r="F49" s="1013">
        <f>F29+F40</f>
        <v>1636</v>
      </c>
      <c r="G49" s="997" t="s">
        <v>59</v>
      </c>
      <c r="H49" s="510"/>
      <c r="I49" s="1013" t="e">
        <f>I29+I40</f>
        <v>#VALUE!</v>
      </c>
      <c r="J49" s="997" t="s">
        <v>27</v>
      </c>
      <c r="K49" s="510"/>
      <c r="L49" s="510"/>
      <c r="N49" s="510"/>
      <c r="O49" s="510"/>
      <c r="P49" s="510"/>
      <c r="Q49" s="510"/>
      <c r="R49" s="510"/>
      <c r="W49" s="510"/>
    </row>
    <row r="50" spans="1:23" s="776" customFormat="1" ht="12.65" customHeight="1">
      <c r="A50" s="972" t="s">
        <v>100</v>
      </c>
      <c r="B50" s="858" t="s">
        <v>101</v>
      </c>
      <c r="C50" s="1012" t="s">
        <v>52</v>
      </c>
      <c r="D50" s="974" t="s">
        <v>31</v>
      </c>
      <c r="E50" s="510"/>
      <c r="F50" s="1013">
        <f>F30+F41</f>
        <v>532</v>
      </c>
      <c r="G50" s="997" t="s">
        <v>59</v>
      </c>
      <c r="H50" s="510"/>
      <c r="I50" s="1013" t="e">
        <f>I30+I41</f>
        <v>#VALUE!</v>
      </c>
      <c r="J50" s="997" t="s">
        <v>27</v>
      </c>
      <c r="K50" s="510"/>
      <c r="L50" s="510"/>
      <c r="N50" s="510"/>
      <c r="O50" s="510"/>
      <c r="P50" s="510"/>
      <c r="Q50" s="510"/>
      <c r="R50" s="510"/>
      <c r="W50" s="510"/>
    </row>
    <row r="51" spans="1:23" s="776" customFormat="1" ht="13" customHeight="1" thickBot="1">
      <c r="A51" s="975" t="s">
        <v>102</v>
      </c>
      <c r="B51" s="491" t="s">
        <v>103</v>
      </c>
      <c r="C51" s="1009" t="s">
        <v>52</v>
      </c>
      <c r="D51" s="978" t="s">
        <v>31</v>
      </c>
      <c r="E51" s="510"/>
      <c r="F51" s="1014">
        <f>1*(F48-F49)+2*(F49-F50)+4*F50</f>
        <v>9504</v>
      </c>
      <c r="G51" s="1002" t="s">
        <v>59</v>
      </c>
      <c r="H51" s="510"/>
      <c r="I51" s="1014" t="e">
        <f>1*(I48-I49)+2*(I49-I50)+4*I50</f>
        <v>#VALUE!</v>
      </c>
      <c r="J51" s="1002" t="s">
        <v>27</v>
      </c>
      <c r="K51" s="510"/>
      <c r="L51" s="510"/>
      <c r="N51" s="510"/>
      <c r="O51" s="510"/>
      <c r="P51" s="510"/>
      <c r="Q51" s="510"/>
      <c r="R51" s="510"/>
      <c r="W51" s="510"/>
    </row>
    <row r="52" spans="1:23" s="776" customFormat="1">
      <c r="A52" s="510"/>
      <c r="B52" s="510"/>
      <c r="C52" s="979"/>
      <c r="D52" s="979"/>
      <c r="E52" s="510"/>
      <c r="F52" s="979"/>
      <c r="G52" s="510"/>
      <c r="H52" s="510"/>
      <c r="I52" s="510"/>
      <c r="J52" s="510"/>
      <c r="K52" s="1141"/>
      <c r="L52" s="1141"/>
      <c r="M52" s="510"/>
      <c r="N52" s="510"/>
      <c r="O52" s="510"/>
      <c r="P52" s="510"/>
      <c r="Q52" s="510"/>
      <c r="R52" s="510"/>
    </row>
    <row r="53" spans="1:23" s="776" customFormat="1">
      <c r="A53" s="510"/>
      <c r="B53" s="510"/>
      <c r="C53" s="979"/>
      <c r="D53" s="979"/>
      <c r="E53" s="510"/>
      <c r="F53" s="979"/>
      <c r="G53" s="510"/>
      <c r="H53" s="510"/>
      <c r="I53" s="510"/>
      <c r="J53" s="510"/>
      <c r="K53" s="1141"/>
      <c r="L53" s="1141"/>
      <c r="M53" s="510"/>
      <c r="N53" s="510"/>
      <c r="O53" s="510"/>
      <c r="P53" s="510"/>
      <c r="Q53" s="510"/>
      <c r="R53" s="510"/>
    </row>
    <row r="54" spans="1:23" s="776" customFormat="1" ht="13" thickBot="1">
      <c r="A54" s="510"/>
      <c r="B54" s="510"/>
      <c r="C54" s="979"/>
      <c r="D54" s="979"/>
      <c r="E54" s="510"/>
      <c r="F54" s="979"/>
      <c r="G54" s="510"/>
      <c r="H54" s="510"/>
      <c r="I54" s="510"/>
      <c r="J54" s="510"/>
      <c r="K54" s="1141"/>
      <c r="L54" s="1141"/>
      <c r="M54" s="510"/>
      <c r="N54" s="510"/>
      <c r="O54" s="510"/>
      <c r="P54" s="510"/>
      <c r="Q54" s="510"/>
      <c r="R54" s="510"/>
    </row>
    <row r="55" spans="1:23" s="776" customFormat="1" ht="15.5">
      <c r="A55" s="1015" t="s">
        <v>104</v>
      </c>
      <c r="B55" s="1016"/>
      <c r="C55" s="1016"/>
      <c r="D55" s="1016"/>
      <c r="E55" s="1151"/>
      <c r="F55" s="1152"/>
      <c r="G55" s="510"/>
      <c r="H55" s="510"/>
      <c r="I55" s="510"/>
      <c r="J55" s="510"/>
      <c r="K55" s="1017"/>
      <c r="L55" s="1141"/>
      <c r="M55" s="510"/>
      <c r="N55" s="510"/>
      <c r="O55" s="510"/>
      <c r="P55" s="510"/>
      <c r="Q55" s="510"/>
      <c r="R55" s="510"/>
    </row>
    <row r="56" spans="1:23" s="776" customFormat="1">
      <c r="A56" s="1153"/>
      <c r="B56" s="1018"/>
      <c r="C56" s="1154"/>
      <c r="D56" s="1154"/>
      <c r="E56" s="1154"/>
      <c r="F56" s="1155"/>
      <c r="G56" s="510"/>
      <c r="H56" s="510"/>
      <c r="I56" s="510"/>
      <c r="J56" s="510"/>
      <c r="K56" s="1141"/>
      <c r="L56" s="1141"/>
      <c r="N56" s="510"/>
      <c r="O56" s="510"/>
      <c r="P56" s="510"/>
      <c r="Q56" s="510"/>
      <c r="R56" s="510"/>
    </row>
    <row r="57" spans="1:23" s="776" customFormat="1">
      <c r="A57" s="1019" t="s">
        <v>44</v>
      </c>
      <c r="B57" s="1018"/>
      <c r="C57" s="1018"/>
      <c r="D57" s="1018"/>
      <c r="E57" s="1154"/>
      <c r="F57" s="1155"/>
      <c r="G57" s="510"/>
      <c r="H57" s="510"/>
      <c r="I57" s="510"/>
      <c r="J57" s="510"/>
      <c r="K57" s="1141"/>
      <c r="L57" s="1141"/>
      <c r="N57" s="510"/>
      <c r="O57" s="510"/>
      <c r="P57" s="510"/>
      <c r="Q57" s="510"/>
      <c r="R57" s="510"/>
    </row>
    <row r="58" spans="1:23" s="776" customFormat="1">
      <c r="A58" s="1153"/>
      <c r="B58" s="1018"/>
      <c r="C58" s="1154"/>
      <c r="D58" s="1154"/>
      <c r="E58" s="1154"/>
      <c r="F58" s="1155"/>
      <c r="G58" s="510"/>
      <c r="H58" s="510"/>
      <c r="I58" s="510"/>
      <c r="J58" s="510"/>
      <c r="K58" s="1141"/>
      <c r="L58" s="1141"/>
      <c r="N58" s="510"/>
    </row>
    <row r="59" spans="1:23" s="776" customFormat="1" ht="13" thickBot="1">
      <c r="A59" s="252" t="s">
        <v>961</v>
      </c>
      <c r="B59" s="253"/>
      <c r="C59" s="253" t="s">
        <v>956</v>
      </c>
      <c r="D59" s="1020"/>
      <c r="E59" s="1156"/>
      <c r="F59" s="1157"/>
      <c r="G59" s="510"/>
      <c r="H59" s="510"/>
      <c r="I59" s="510"/>
      <c r="J59" s="510"/>
      <c r="K59" s="1141"/>
      <c r="L59" s="1141"/>
      <c r="N59" s="510"/>
    </row>
    <row r="60" spans="1:23" s="776" customFormat="1">
      <c r="A60" s="510"/>
      <c r="B60" s="510"/>
      <c r="C60" s="510"/>
      <c r="D60" s="510"/>
      <c r="E60" s="510"/>
      <c r="F60" s="510"/>
      <c r="G60" s="510"/>
      <c r="H60" s="510"/>
      <c r="I60" s="510"/>
      <c r="J60" s="510"/>
      <c r="K60" s="1141"/>
      <c r="L60" s="1141"/>
      <c r="N60" s="510"/>
    </row>
    <row r="61" spans="1:23" s="776" customFormat="1">
      <c r="A61" s="510"/>
      <c r="B61" s="1142"/>
      <c r="C61" s="1141"/>
      <c r="D61" s="1141"/>
      <c r="E61" s="510"/>
      <c r="F61" s="510"/>
      <c r="G61" s="510"/>
      <c r="H61" s="510"/>
      <c r="I61" s="510"/>
      <c r="J61" s="510"/>
      <c r="K61" s="1141"/>
      <c r="L61" s="1141"/>
      <c r="N61" s="510"/>
    </row>
    <row r="62" spans="1:23" s="776" customFormat="1">
      <c r="A62" s="510"/>
      <c r="B62" s="510"/>
      <c r="C62" s="510"/>
      <c r="D62" s="979"/>
      <c r="E62" s="510"/>
      <c r="F62" s="510"/>
      <c r="G62" s="510"/>
      <c r="H62" s="510"/>
      <c r="I62" s="1141"/>
      <c r="J62" s="1141"/>
      <c r="K62" s="510"/>
      <c r="L62" s="510"/>
      <c r="M62" s="510"/>
      <c r="N62" s="979"/>
      <c r="O62" s="979"/>
      <c r="P62" s="510"/>
      <c r="Q62" s="979"/>
      <c r="R62" s="979"/>
    </row>
  </sheetData>
  <mergeCells count="2">
    <mergeCell ref="I10:J11"/>
    <mergeCell ref="F10:G11"/>
  </mergeCells>
  <phoneticPr fontId="0" type="noConversion"/>
  <conditionalFormatting sqref="N1:O5 N9:O1048576 Q9:R1048576 N6:N8">
    <cfRule type="containsText" dxfId="30" priority="13" operator="containsText" text="N">
      <formula>NOT(ISERROR(SEARCH("N",N1)))</formula>
    </cfRule>
    <cfRule type="containsText" dxfId="29" priority="14" operator="containsText" text="Y">
      <formula>NOT(ISERROR(SEARCH("Y",N1)))</formula>
    </cfRule>
  </conditionalFormatting>
  <conditionalFormatting sqref="Q1:Q5">
    <cfRule type="containsText" dxfId="28" priority="9" operator="containsText" text="N">
      <formula>NOT(ISERROR(SEARCH("N",Q1)))</formula>
    </cfRule>
    <cfRule type="containsText" dxfId="27" priority="10" operator="containsText" text="Y">
      <formula>NOT(ISERROR(SEARCH("Y",Q1)))</formula>
    </cfRule>
  </conditionalFormatting>
  <conditionalFormatting sqref="R1:R5">
    <cfRule type="containsText" dxfId="26" priority="5" operator="containsText" text="N">
      <formula>NOT(ISERROR(SEARCH("N",R1)))</formula>
    </cfRule>
    <cfRule type="containsText" dxfId="25" priority="6" operator="containsText" text="Y">
      <formula>NOT(ISERROR(SEARCH("Y",R1)))</formula>
    </cfRule>
  </conditionalFormatting>
  <conditionalFormatting sqref="Q1:R1048576">
    <cfRule type="cellIs" dxfId="24" priority="1" operator="equal">
      <formula>"N"</formula>
    </cfRule>
    <cfRule type="cellIs" dxfId="23" priority="2" operator="equal">
      <formula>"Y"</formula>
    </cfRule>
  </conditionalFormatting>
  <pageMargins left="0.74803149606299213" right="0.74803149606299213" top="0.98425196850393704" bottom="0.98425196850393704" header="0.51181102362204722" footer="0.51181102362204722"/>
  <pageSetup paperSize="8" scale="82" orientation="landscape" r:id="rId1"/>
  <headerFooter alignWithMargins="0">
    <oddFooter>&amp;R&amp;"CG Omega,Regular" Date: Feb 2010
Revision 13.0&amp;L&amp;"Calibri"&amp;11&amp;K000000&amp;"CG Omega,Regular"Table 1 of 10_x000D_&amp;1#&amp;"Arial"&amp;11&amp;K000000SW Private Commercial</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83A37-1D6D-4885-86FE-96B47526E1DD}">
  <sheetPr>
    <pageSetUpPr fitToPage="1"/>
  </sheetPr>
  <dimension ref="B1:V90"/>
  <sheetViews>
    <sheetView zoomScaleNormal="100" workbookViewId="0">
      <selection sqref="A1:XFD1048576"/>
    </sheetView>
  </sheetViews>
  <sheetFormatPr defaultColWidth="9.26953125" defaultRowHeight="12.5"/>
  <cols>
    <col min="1" max="1" width="4.26953125" style="246" customWidth="1"/>
    <col min="2" max="2" width="7.26953125" style="246" customWidth="1"/>
    <col min="3" max="3" width="86.7265625" style="246" customWidth="1"/>
    <col min="4" max="5" width="6.54296875" style="246" customWidth="1"/>
    <col min="6" max="6" width="23.7265625" style="246" customWidth="1"/>
    <col min="7" max="7" width="5.7265625" style="246" customWidth="1"/>
    <col min="8" max="8" width="6.54296875" style="246" customWidth="1"/>
    <col min="9" max="9" width="23.7265625" style="246" customWidth="1"/>
    <col min="10" max="10" width="4.81640625" style="246" customWidth="1"/>
    <col min="11" max="13" width="9.26953125" style="246" customWidth="1"/>
    <col min="14" max="16384" width="9.26953125" style="246"/>
  </cols>
  <sheetData>
    <row r="1" spans="2:10" ht="13">
      <c r="B1" s="630"/>
      <c r="C1" s="630"/>
      <c r="D1" s="630"/>
      <c r="E1" s="630"/>
    </row>
    <row r="2" spans="2:10" ht="18">
      <c r="B2" s="631" t="s">
        <v>1064</v>
      </c>
      <c r="C2" s="630"/>
      <c r="D2" s="630"/>
      <c r="E2" s="630"/>
      <c r="F2" s="632"/>
      <c r="G2" s="632"/>
      <c r="H2" s="632"/>
      <c r="I2" s="633"/>
    </row>
    <row r="3" spans="2:10" ht="9.75" customHeight="1">
      <c r="B3" s="631"/>
      <c r="C3" s="630"/>
      <c r="D3" s="630"/>
      <c r="E3" s="630"/>
      <c r="F3" s="632"/>
      <c r="G3" s="632"/>
      <c r="H3" s="632"/>
      <c r="I3" s="633"/>
    </row>
    <row r="4" spans="2:10" ht="18">
      <c r="B4" s="631" t="s">
        <v>1114</v>
      </c>
      <c r="C4" s="630"/>
      <c r="D4" s="630"/>
      <c r="E4" s="630"/>
      <c r="F4" s="632"/>
      <c r="G4" s="632"/>
      <c r="H4" s="632"/>
      <c r="I4" s="633"/>
    </row>
    <row r="6" spans="2:10" ht="13" thickBot="1"/>
    <row r="7" spans="2:10" ht="31.5" thickBot="1">
      <c r="B7" s="1123" t="s">
        <v>1115</v>
      </c>
      <c r="C7" s="1124" t="s">
        <v>5</v>
      </c>
      <c r="D7" s="1125" t="s">
        <v>6</v>
      </c>
      <c r="E7" s="630"/>
      <c r="F7" s="783" t="s">
        <v>1116</v>
      </c>
      <c r="G7" s="784" t="s">
        <v>13</v>
      </c>
      <c r="I7" s="783" t="s">
        <v>1117</v>
      </c>
      <c r="J7" s="784" t="s">
        <v>13</v>
      </c>
    </row>
    <row r="8" spans="2:10" ht="13" thickBot="1">
      <c r="E8" s="782"/>
    </row>
    <row r="9" spans="2:10" ht="15.5">
      <c r="B9" s="792" t="s">
        <v>1118</v>
      </c>
      <c r="C9" s="785"/>
      <c r="E9" s="782"/>
    </row>
    <row r="10" spans="2:10">
      <c r="E10" s="782"/>
    </row>
    <row r="11" spans="2:10" s="268" customFormat="1" ht="18" customHeight="1" thickBot="1">
      <c r="B11" s="789"/>
      <c r="C11" s="790" t="s">
        <v>1119</v>
      </c>
      <c r="D11" s="791"/>
      <c r="E11" s="782"/>
      <c r="G11" s="246"/>
      <c r="H11" s="246"/>
    </row>
    <row r="12" spans="2:10">
      <c r="B12" s="787" t="s">
        <v>1120</v>
      </c>
      <c r="C12" s="766" t="s">
        <v>1121</v>
      </c>
      <c r="D12" s="788" t="s">
        <v>52</v>
      </c>
      <c r="E12" s="782"/>
      <c r="F12" s="797">
        <v>1202</v>
      </c>
      <c r="G12" s="1192"/>
      <c r="I12" s="797">
        <v>1202</v>
      </c>
      <c r="J12" s="1192"/>
    </row>
    <row r="13" spans="2:10">
      <c r="B13" s="787" t="s">
        <v>1122</v>
      </c>
      <c r="C13" s="694" t="s">
        <v>1123</v>
      </c>
      <c r="D13" s="786" t="s">
        <v>52</v>
      </c>
      <c r="E13" s="782"/>
      <c r="F13" s="779">
        <v>596</v>
      </c>
      <c r="G13" s="1191" t="s">
        <v>25</v>
      </c>
      <c r="I13" s="779">
        <v>596</v>
      </c>
      <c r="J13" s="1191" t="s">
        <v>25</v>
      </c>
    </row>
    <row r="14" spans="2:10">
      <c r="B14" s="787" t="s">
        <v>1124</v>
      </c>
      <c r="C14" s="694" t="s">
        <v>1125</v>
      </c>
      <c r="D14" s="786" t="s">
        <v>52</v>
      </c>
      <c r="E14" s="782"/>
      <c r="F14" s="780">
        <v>14</v>
      </c>
      <c r="G14" s="1191" t="s">
        <v>25</v>
      </c>
      <c r="I14" s="780">
        <v>15</v>
      </c>
      <c r="J14" s="1191" t="s">
        <v>25</v>
      </c>
    </row>
    <row r="15" spans="2:10" ht="13" thickBot="1">
      <c r="B15" s="787" t="s">
        <v>1126</v>
      </c>
      <c r="C15" s="694" t="s">
        <v>1127</v>
      </c>
      <c r="D15" s="786" t="s">
        <v>30</v>
      </c>
      <c r="E15" s="782"/>
      <c r="F15" s="781">
        <f>+(F12-F14)/F12</f>
        <v>0.98835274542429286</v>
      </c>
      <c r="G15" s="778"/>
      <c r="I15" s="781">
        <f>+(I12-I14)/I12</f>
        <v>0.9875207986688852</v>
      </c>
      <c r="J15" s="1200"/>
    </row>
    <row r="16" spans="2:10">
      <c r="E16" s="782"/>
    </row>
    <row r="17" spans="2:10" s="268" customFormat="1" ht="16" thickBot="1">
      <c r="B17" s="789"/>
      <c r="C17" s="790" t="s">
        <v>1128</v>
      </c>
      <c r="D17" s="791"/>
      <c r="E17" s="782"/>
      <c r="G17" s="246"/>
      <c r="H17" s="246"/>
    </row>
    <row r="18" spans="2:10">
      <c r="B18" s="693" t="s">
        <v>1129</v>
      </c>
      <c r="C18" s="694" t="s">
        <v>1121</v>
      </c>
      <c r="D18" s="693" t="s">
        <v>52</v>
      </c>
      <c r="E18" s="782"/>
      <c r="F18" s="797">
        <v>1202</v>
      </c>
      <c r="G18" s="1192"/>
      <c r="I18" s="797">
        <v>1202</v>
      </c>
      <c r="J18" s="1192"/>
    </row>
    <row r="19" spans="2:10">
      <c r="B19" s="693" t="s">
        <v>1130</v>
      </c>
      <c r="C19" s="694" t="s">
        <v>1123</v>
      </c>
      <c r="D19" s="693" t="s">
        <v>52</v>
      </c>
      <c r="E19" s="782"/>
      <c r="F19" s="779">
        <v>596</v>
      </c>
      <c r="G19" s="1191" t="s">
        <v>25</v>
      </c>
      <c r="I19" s="779">
        <v>596</v>
      </c>
      <c r="J19" s="1191" t="s">
        <v>25</v>
      </c>
    </row>
    <row r="20" spans="2:10">
      <c r="B20" s="693" t="s">
        <v>1131</v>
      </c>
      <c r="C20" s="694" t="s">
        <v>1125</v>
      </c>
      <c r="D20" s="693" t="s">
        <v>52</v>
      </c>
      <c r="E20" s="782"/>
      <c r="F20" s="780">
        <v>7</v>
      </c>
      <c r="G20" s="1191" t="s">
        <v>25</v>
      </c>
      <c r="I20" s="780">
        <v>5</v>
      </c>
      <c r="J20" s="1191" t="s">
        <v>25</v>
      </c>
    </row>
    <row r="21" spans="2:10" ht="13" thickBot="1">
      <c r="B21" s="693" t="s">
        <v>1132</v>
      </c>
      <c r="C21" s="694" t="s">
        <v>1127</v>
      </c>
      <c r="D21" s="693" t="s">
        <v>30</v>
      </c>
      <c r="E21" s="782"/>
      <c r="F21" s="781">
        <f>+(F18-F20)/F18</f>
        <v>0.99417637271214643</v>
      </c>
      <c r="G21" s="1200"/>
      <c r="I21" s="781">
        <f>+(I18-I20)/I18</f>
        <v>0.99584026622296173</v>
      </c>
      <c r="J21" s="1200"/>
    </row>
    <row r="22" spans="2:10">
      <c r="E22" s="782"/>
    </row>
    <row r="23" spans="2:10" s="268" customFormat="1" ht="16" thickBot="1">
      <c r="B23" s="789"/>
      <c r="C23" s="790" t="s">
        <v>1133</v>
      </c>
      <c r="D23" s="791"/>
      <c r="E23" s="782"/>
      <c r="G23" s="246"/>
      <c r="H23" s="246"/>
    </row>
    <row r="24" spans="2:10">
      <c r="B24" s="693" t="s">
        <v>1134</v>
      </c>
      <c r="C24" s="694" t="s">
        <v>1135</v>
      </c>
      <c r="D24" s="693" t="s">
        <v>52</v>
      </c>
      <c r="E24" s="782"/>
      <c r="F24" s="797">
        <v>1202</v>
      </c>
      <c r="G24" s="1192"/>
      <c r="I24" s="797">
        <v>1202</v>
      </c>
      <c r="J24" s="1192"/>
    </row>
    <row r="25" spans="2:10">
      <c r="B25" s="693" t="s">
        <v>1136</v>
      </c>
      <c r="C25" s="694" t="s">
        <v>1123</v>
      </c>
      <c r="D25" s="693" t="s">
        <v>52</v>
      </c>
      <c r="E25" s="782"/>
      <c r="F25" s="779">
        <v>596</v>
      </c>
      <c r="G25" s="1191" t="s">
        <v>25</v>
      </c>
      <c r="I25" s="779">
        <v>596</v>
      </c>
      <c r="J25" s="1191" t="s">
        <v>25</v>
      </c>
    </row>
    <row r="26" spans="2:10">
      <c r="B26" s="693" t="s">
        <v>1137</v>
      </c>
      <c r="C26" s="694" t="s">
        <v>1125</v>
      </c>
      <c r="D26" s="693" t="s">
        <v>52</v>
      </c>
      <c r="E26" s="782"/>
      <c r="F26" s="780">
        <v>8</v>
      </c>
      <c r="G26" s="1191" t="s">
        <v>25</v>
      </c>
      <c r="I26" s="780">
        <v>12</v>
      </c>
      <c r="J26" s="1191" t="s">
        <v>25</v>
      </c>
    </row>
    <row r="27" spans="2:10" ht="13" thickBot="1">
      <c r="B27" s="693" t="s">
        <v>1138</v>
      </c>
      <c r="C27" s="694" t="s">
        <v>1127</v>
      </c>
      <c r="D27" s="693" t="s">
        <v>30</v>
      </c>
      <c r="E27" s="782"/>
      <c r="F27" s="781">
        <f>+(F24-F26)/F24</f>
        <v>0.99334442595673877</v>
      </c>
      <c r="G27" s="1200"/>
      <c r="I27" s="781">
        <f>+(I24-I26)/I24</f>
        <v>0.99001663893510816</v>
      </c>
      <c r="J27" s="1200"/>
    </row>
    <row r="28" spans="2:10">
      <c r="E28" s="782"/>
    </row>
    <row r="29" spans="2:10" ht="18" customHeight="1" thickBot="1">
      <c r="B29" s="789"/>
      <c r="C29" s="790" t="s">
        <v>1139</v>
      </c>
      <c r="D29" s="791"/>
      <c r="E29" s="782"/>
    </row>
    <row r="30" spans="2:10">
      <c r="B30" s="693" t="s">
        <v>1140</v>
      </c>
      <c r="C30" s="694" t="s">
        <v>1121</v>
      </c>
      <c r="D30" s="693" t="s">
        <v>52</v>
      </c>
      <c r="E30" s="782"/>
      <c r="F30" s="797" t="s">
        <v>26</v>
      </c>
      <c r="G30" s="1192" t="s">
        <v>27</v>
      </c>
      <c r="I30" s="797" t="s">
        <v>26</v>
      </c>
      <c r="J30" s="1192" t="s">
        <v>27</v>
      </c>
    </row>
    <row r="31" spans="2:10">
      <c r="B31" s="693" t="s">
        <v>1141</v>
      </c>
      <c r="C31" s="694" t="s">
        <v>1123</v>
      </c>
      <c r="D31" s="693" t="s">
        <v>52</v>
      </c>
      <c r="E31" s="782"/>
      <c r="F31" s="779" t="s">
        <v>26</v>
      </c>
      <c r="G31" s="1191" t="s">
        <v>27</v>
      </c>
      <c r="I31" s="779" t="s">
        <v>26</v>
      </c>
      <c r="J31" s="1191" t="s">
        <v>27</v>
      </c>
    </row>
    <row r="32" spans="2:10">
      <c r="B32" s="693" t="s">
        <v>1142</v>
      </c>
      <c r="C32" s="694" t="s">
        <v>1125</v>
      </c>
      <c r="D32" s="693" t="s">
        <v>52</v>
      </c>
      <c r="E32" s="782"/>
      <c r="F32" s="780">
        <v>1</v>
      </c>
      <c r="G32" s="1191" t="s">
        <v>25</v>
      </c>
      <c r="I32" s="780">
        <v>1</v>
      </c>
      <c r="J32" s="1191" t="s">
        <v>25</v>
      </c>
    </row>
    <row r="33" spans="2:22" ht="13" thickBot="1">
      <c r="B33" s="693" t="s">
        <v>1143</v>
      </c>
      <c r="C33" s="694" t="s">
        <v>1127</v>
      </c>
      <c r="D33" s="693" t="s">
        <v>30</v>
      </c>
      <c r="E33" s="782"/>
      <c r="F33" s="781" t="e">
        <f>+(F30-F32)/F30</f>
        <v>#VALUE!</v>
      </c>
      <c r="G33" s="1200" t="s">
        <v>27</v>
      </c>
      <c r="I33" s="781" t="e">
        <f>+(I30-I32)/I30</f>
        <v>#VALUE!</v>
      </c>
      <c r="J33" s="1200" t="s">
        <v>27</v>
      </c>
    </row>
    <row r="34" spans="2:22">
      <c r="E34" s="782"/>
    </row>
    <row r="35" spans="2:22" s="268" customFormat="1" ht="16" thickBot="1">
      <c r="B35" s="789"/>
      <c r="C35" s="790" t="s">
        <v>1144</v>
      </c>
      <c r="D35" s="791"/>
      <c r="E35" s="782"/>
      <c r="G35" s="246"/>
      <c r="H35" s="246"/>
      <c r="L35" s="246"/>
      <c r="M35" s="246"/>
      <c r="N35" s="246"/>
      <c r="O35" s="246"/>
      <c r="P35" s="246"/>
      <c r="Q35" s="246"/>
      <c r="R35" s="246"/>
      <c r="S35" s="246"/>
      <c r="T35" s="246"/>
      <c r="U35" s="246"/>
      <c r="V35" s="246"/>
    </row>
    <row r="36" spans="2:22">
      <c r="B36" s="693" t="s">
        <v>1145</v>
      </c>
      <c r="C36" s="694" t="s">
        <v>1121</v>
      </c>
      <c r="D36" s="693" t="s">
        <v>52</v>
      </c>
      <c r="E36" s="782"/>
      <c r="F36" s="793" t="s">
        <v>26</v>
      </c>
      <c r="G36" s="1192" t="s">
        <v>27</v>
      </c>
      <c r="I36" s="793" t="s">
        <v>26</v>
      </c>
      <c r="J36" s="1192" t="s">
        <v>27</v>
      </c>
    </row>
    <row r="37" spans="2:22">
      <c r="B37" s="693" t="s">
        <v>1146</v>
      </c>
      <c r="C37" s="694" t="s">
        <v>1123</v>
      </c>
      <c r="D37" s="693" t="s">
        <v>52</v>
      </c>
      <c r="E37" s="782"/>
      <c r="F37" s="794" t="s">
        <v>26</v>
      </c>
      <c r="G37" s="1191" t="s">
        <v>27</v>
      </c>
      <c r="I37" s="795" t="s">
        <v>26</v>
      </c>
      <c r="J37" s="1191" t="s">
        <v>27</v>
      </c>
    </row>
    <row r="38" spans="2:22">
      <c r="B38" s="693" t="s">
        <v>1147</v>
      </c>
      <c r="C38" s="694" t="s">
        <v>1125</v>
      </c>
      <c r="D38" s="693" t="s">
        <v>52</v>
      </c>
      <c r="E38" s="782"/>
      <c r="F38" s="795" t="s">
        <v>26</v>
      </c>
      <c r="G38" s="1191" t="s">
        <v>27</v>
      </c>
      <c r="I38" s="795" t="s">
        <v>26</v>
      </c>
      <c r="J38" s="1191" t="s">
        <v>27</v>
      </c>
    </row>
    <row r="39" spans="2:22" ht="13" thickBot="1">
      <c r="B39" s="693" t="s">
        <v>1148</v>
      </c>
      <c r="C39" s="694" t="s">
        <v>1127</v>
      </c>
      <c r="D39" s="693" t="s">
        <v>30</v>
      </c>
      <c r="E39" s="782"/>
      <c r="F39" s="781" t="e">
        <f>+(F36-F38)/F36</f>
        <v>#VALUE!</v>
      </c>
      <c r="G39" s="1200" t="s">
        <v>27</v>
      </c>
      <c r="I39" s="781" t="e">
        <f>+(I36-I38)/I36</f>
        <v>#VALUE!</v>
      </c>
      <c r="J39" s="1200" t="s">
        <v>27</v>
      </c>
    </row>
    <row r="40" spans="2:22">
      <c r="E40" s="782"/>
    </row>
    <row r="41" spans="2:22" ht="16" thickBot="1">
      <c r="B41" s="789"/>
      <c r="C41" s="790" t="s">
        <v>1149</v>
      </c>
      <c r="D41" s="791"/>
      <c r="E41" s="782"/>
      <c r="F41" s="268"/>
      <c r="I41" s="268"/>
    </row>
    <row r="42" spans="2:22">
      <c r="B42" s="693" t="s">
        <v>1150</v>
      </c>
      <c r="C42" s="694" t="s">
        <v>1151</v>
      </c>
      <c r="D42" s="693" t="s">
        <v>52</v>
      </c>
      <c r="E42" s="782"/>
      <c r="F42" s="799">
        <v>14</v>
      </c>
      <c r="G42" s="1192" t="s">
        <v>25</v>
      </c>
      <c r="I42" s="799">
        <v>16</v>
      </c>
      <c r="J42" s="1192" t="s">
        <v>25</v>
      </c>
    </row>
    <row r="43" spans="2:22">
      <c r="B43" s="693" t="s">
        <v>1152</v>
      </c>
      <c r="C43" s="694" t="s">
        <v>1153</v>
      </c>
      <c r="D43" s="693" t="s">
        <v>52</v>
      </c>
      <c r="E43" s="782"/>
      <c r="F43" s="798">
        <v>793238</v>
      </c>
      <c r="G43" s="1191"/>
      <c r="I43" s="798">
        <v>818145</v>
      </c>
      <c r="J43" s="1191"/>
    </row>
    <row r="44" spans="2:22">
      <c r="B44" s="693" t="s">
        <v>1154</v>
      </c>
      <c r="C44" s="694" t="s">
        <v>1155</v>
      </c>
      <c r="D44" s="693" t="s">
        <v>52</v>
      </c>
      <c r="E44" s="782"/>
      <c r="F44" s="798">
        <v>6608294.0071992092</v>
      </c>
      <c r="G44" s="1191"/>
      <c r="I44" s="798">
        <v>6608294.0071992092</v>
      </c>
      <c r="J44" s="1191"/>
    </row>
    <row r="45" spans="2:22" ht="13" thickBot="1">
      <c r="B45" s="693" t="s">
        <v>1156</v>
      </c>
      <c r="C45" s="694" t="s">
        <v>1157</v>
      </c>
      <c r="D45" s="693" t="s">
        <v>30</v>
      </c>
      <c r="E45" s="782"/>
      <c r="F45" s="781">
        <f>+F43/F44</f>
        <v>0.12003672946994043</v>
      </c>
      <c r="G45" s="1200"/>
      <c r="I45" s="781">
        <f>+I43/I44</f>
        <v>0.12380578090331579</v>
      </c>
      <c r="J45" s="778"/>
    </row>
    <row r="46" spans="2:22">
      <c r="E46" s="782"/>
    </row>
    <row r="47" spans="2:22">
      <c r="E47" s="782"/>
    </row>
    <row r="48" spans="2:22" ht="15.5">
      <c r="B48" s="1421" t="s">
        <v>1158</v>
      </c>
      <c r="C48" s="1422"/>
      <c r="E48" s="782"/>
    </row>
    <row r="49" spans="2:10">
      <c r="E49" s="782"/>
    </row>
    <row r="50" spans="2:10" s="268" customFormat="1" ht="16" thickBot="1">
      <c r="B50" s="789"/>
      <c r="C50" s="790" t="s">
        <v>1159</v>
      </c>
      <c r="D50" s="791"/>
      <c r="E50" s="782"/>
      <c r="G50" s="246"/>
      <c r="H50" s="246"/>
    </row>
    <row r="51" spans="2:10">
      <c r="B51" s="693" t="s">
        <v>1160</v>
      </c>
      <c r="C51" s="694" t="s">
        <v>1135</v>
      </c>
      <c r="D51" s="693" t="s">
        <v>52</v>
      </c>
      <c r="E51" s="782"/>
      <c r="F51" s="797">
        <v>197</v>
      </c>
      <c r="G51" s="1192" t="s">
        <v>25</v>
      </c>
      <c r="I51" s="797">
        <v>197</v>
      </c>
      <c r="J51" s="1192" t="s">
        <v>25</v>
      </c>
    </row>
    <row r="52" spans="2:10">
      <c r="B52" s="693" t="s">
        <v>1161</v>
      </c>
      <c r="C52" s="694" t="s">
        <v>1123</v>
      </c>
      <c r="D52" s="693" t="s">
        <v>52</v>
      </c>
      <c r="E52" s="782"/>
      <c r="F52" s="779">
        <v>197</v>
      </c>
      <c r="G52" s="1191" t="s">
        <v>25</v>
      </c>
      <c r="I52" s="779">
        <v>197</v>
      </c>
      <c r="J52" s="1191" t="s">
        <v>25</v>
      </c>
    </row>
    <row r="53" spans="2:10">
      <c r="B53" s="693" t="s">
        <v>1162</v>
      </c>
      <c r="C53" s="694" t="s">
        <v>1125</v>
      </c>
      <c r="D53" s="693" t="s">
        <v>52</v>
      </c>
      <c r="E53" s="782"/>
      <c r="F53" s="779">
        <v>5</v>
      </c>
      <c r="G53" s="1191" t="s">
        <v>25</v>
      </c>
      <c r="I53" s="779">
        <v>4</v>
      </c>
      <c r="J53" s="1191" t="s">
        <v>25</v>
      </c>
    </row>
    <row r="54" spans="2:10" ht="13" thickBot="1">
      <c r="B54" s="693" t="s">
        <v>1163</v>
      </c>
      <c r="C54" s="694" t="s">
        <v>1127</v>
      </c>
      <c r="D54" s="693" t="s">
        <v>30</v>
      </c>
      <c r="E54" s="782"/>
      <c r="F54" s="781">
        <f>+(F51-F53)/F51</f>
        <v>0.97461928934010156</v>
      </c>
      <c r="G54" s="1200" t="s">
        <v>25</v>
      </c>
      <c r="I54" s="781">
        <f>+(I51-I53)/I51</f>
        <v>0.97969543147208127</v>
      </c>
      <c r="J54" s="1200" t="s">
        <v>25</v>
      </c>
    </row>
    <row r="55" spans="2:10">
      <c r="E55" s="782"/>
    </row>
    <row r="56" spans="2:10">
      <c r="E56" s="782"/>
    </row>
    <row r="57" spans="2:10" ht="15.5">
      <c r="B57" s="1421" t="s">
        <v>1164</v>
      </c>
      <c r="C57" s="1422"/>
      <c r="E57" s="782"/>
    </row>
    <row r="58" spans="2:10">
      <c r="E58" s="782"/>
    </row>
    <row r="59" spans="2:10" ht="16" thickBot="1">
      <c r="B59" s="789"/>
      <c r="C59" s="790" t="s">
        <v>1165</v>
      </c>
      <c r="D59" s="791"/>
      <c r="E59" s="782"/>
      <c r="F59" s="268"/>
      <c r="I59" s="268"/>
    </row>
    <row r="60" spans="2:10">
      <c r="B60" s="693" t="s">
        <v>1166</v>
      </c>
      <c r="C60" s="694" t="s">
        <v>1167</v>
      </c>
      <c r="D60" s="693" t="s">
        <v>52</v>
      </c>
      <c r="E60" s="782"/>
      <c r="F60" s="797">
        <v>19</v>
      </c>
      <c r="G60" s="1192" t="s">
        <v>25</v>
      </c>
      <c r="I60" s="797">
        <v>20</v>
      </c>
      <c r="J60" s="1192" t="s">
        <v>25</v>
      </c>
    </row>
    <row r="61" spans="2:10">
      <c r="B61" s="693" t="s">
        <v>1168</v>
      </c>
      <c r="C61" s="694" t="s">
        <v>1153</v>
      </c>
      <c r="D61" s="693" t="s">
        <v>52</v>
      </c>
      <c r="E61" s="782"/>
      <c r="F61" s="779">
        <v>1166738</v>
      </c>
      <c r="G61" s="1191"/>
      <c r="I61" s="798">
        <v>1181611</v>
      </c>
      <c r="J61" s="1191"/>
    </row>
    <row r="62" spans="2:10">
      <c r="B62" s="693" t="s">
        <v>1169</v>
      </c>
      <c r="C62" s="694" t="s">
        <v>1155</v>
      </c>
      <c r="D62" s="693" t="s">
        <v>52</v>
      </c>
      <c r="E62" s="782"/>
      <c r="F62" s="798">
        <v>6608294.0071992092</v>
      </c>
      <c r="G62" s="1191"/>
      <c r="I62" s="798">
        <v>6608294.0071992092</v>
      </c>
      <c r="J62" s="1191"/>
    </row>
    <row r="63" spans="2:10" ht="13" thickBot="1">
      <c r="B63" s="693" t="s">
        <v>1170</v>
      </c>
      <c r="C63" s="694" t="s">
        <v>1157</v>
      </c>
      <c r="D63" s="693" t="s">
        <v>30</v>
      </c>
      <c r="E63" s="782"/>
      <c r="F63" s="781">
        <f>+F61/F62</f>
        <v>0.17655661184701105</v>
      </c>
      <c r="G63" s="1200"/>
      <c r="I63" s="781">
        <f>+I61/I62</f>
        <v>0.17880726836801283</v>
      </c>
      <c r="J63" s="1200"/>
    </row>
    <row r="64" spans="2:10">
      <c r="E64" s="782"/>
    </row>
    <row r="65" spans="2:21" ht="16" thickBot="1">
      <c r="B65" s="789"/>
      <c r="C65" s="790" t="s">
        <v>1171</v>
      </c>
      <c r="D65" s="791"/>
      <c r="E65" s="782"/>
    </row>
    <row r="66" spans="2:21" ht="25.5" customHeight="1" thickBot="1">
      <c r="B66" s="902" t="s">
        <v>1172</v>
      </c>
      <c r="C66" s="903" t="s">
        <v>1173</v>
      </c>
      <c r="D66" s="902" t="s">
        <v>52</v>
      </c>
      <c r="E66" s="782"/>
      <c r="F66" s="796">
        <v>19</v>
      </c>
      <c r="G66" s="1201" t="s">
        <v>25</v>
      </c>
      <c r="H66" s="1265"/>
      <c r="I66" s="796">
        <v>20</v>
      </c>
      <c r="J66" s="1201" t="s">
        <v>25</v>
      </c>
      <c r="K66" s="479"/>
    </row>
    <row r="67" spans="2:21" ht="13" thickBot="1">
      <c r="E67" s="782"/>
    </row>
    <row r="68" spans="2:21" ht="15.5">
      <c r="B68" s="1423" t="s">
        <v>1174</v>
      </c>
      <c r="C68" s="1424"/>
      <c r="E68" s="782"/>
      <c r="F68" s="782"/>
      <c r="G68" s="782"/>
      <c r="H68" s="782"/>
      <c r="I68" s="782"/>
      <c r="J68" s="782"/>
      <c r="K68" s="782"/>
    </row>
    <row r="69" spans="2:21">
      <c r="E69" s="782"/>
    </row>
    <row r="70" spans="2:21" s="268" customFormat="1" ht="16" thickBot="1">
      <c r="B70" s="789"/>
      <c r="C70" s="790" t="s">
        <v>1175</v>
      </c>
      <c r="D70" s="791"/>
      <c r="E70" s="782"/>
      <c r="G70" s="246"/>
      <c r="H70" s="246"/>
    </row>
    <row r="71" spans="2:21">
      <c r="B71" s="693" t="s">
        <v>1176</v>
      </c>
      <c r="C71" s="694" t="s">
        <v>1135</v>
      </c>
      <c r="D71" s="693" t="s">
        <v>52</v>
      </c>
      <c r="E71" s="782"/>
      <c r="F71" s="793" t="s">
        <v>26</v>
      </c>
      <c r="G71" s="1192" t="s">
        <v>27</v>
      </c>
      <c r="I71" s="793" t="s">
        <v>26</v>
      </c>
      <c r="J71" s="1192" t="s">
        <v>27</v>
      </c>
    </row>
    <row r="72" spans="2:21" ht="15.5">
      <c r="B72" s="693" t="s">
        <v>1177</v>
      </c>
      <c r="C72" s="694" t="s">
        <v>1123</v>
      </c>
      <c r="D72" s="693" t="s">
        <v>52</v>
      </c>
      <c r="E72" s="782"/>
      <c r="F72" s="794" t="s">
        <v>26</v>
      </c>
      <c r="G72" s="1191" t="s">
        <v>27</v>
      </c>
      <c r="I72" s="795" t="s">
        <v>26</v>
      </c>
      <c r="J72" s="1191" t="s">
        <v>27</v>
      </c>
      <c r="L72" s="268"/>
      <c r="M72" s="268"/>
      <c r="N72" s="268"/>
      <c r="O72" s="268"/>
      <c r="P72" s="268"/>
      <c r="Q72" s="268"/>
      <c r="R72" s="268"/>
      <c r="S72" s="268"/>
      <c r="T72" s="268"/>
      <c r="U72" s="268"/>
    </row>
    <row r="73" spans="2:21" ht="15.5">
      <c r="B73" s="693" t="s">
        <v>1178</v>
      </c>
      <c r="C73" s="694" t="s">
        <v>1125</v>
      </c>
      <c r="D73" s="693" t="s">
        <v>52</v>
      </c>
      <c r="E73" s="782"/>
      <c r="F73" s="795" t="s">
        <v>26</v>
      </c>
      <c r="G73" s="1191" t="s">
        <v>27</v>
      </c>
      <c r="I73" s="795" t="s">
        <v>26</v>
      </c>
      <c r="J73" s="1191" t="s">
        <v>27</v>
      </c>
      <c r="L73" s="268"/>
      <c r="M73" s="268"/>
      <c r="N73" s="268"/>
      <c r="O73" s="268"/>
      <c r="P73" s="268"/>
      <c r="Q73" s="268"/>
      <c r="R73" s="268"/>
      <c r="S73" s="268"/>
      <c r="T73" s="268"/>
      <c r="U73" s="268"/>
    </row>
    <row r="74" spans="2:21" ht="13" thickBot="1">
      <c r="B74" s="693" t="s">
        <v>1179</v>
      </c>
      <c r="C74" s="694" t="s">
        <v>1127</v>
      </c>
      <c r="D74" s="693" t="s">
        <v>30</v>
      </c>
      <c r="E74" s="782"/>
      <c r="F74" s="781" t="e">
        <f>+(F71-F73)/F71</f>
        <v>#VALUE!</v>
      </c>
      <c r="G74" s="1200" t="s">
        <v>27</v>
      </c>
      <c r="I74" s="781" t="e">
        <f>+(I71-I73)/I71</f>
        <v>#VALUE!</v>
      </c>
      <c r="J74" s="1200" t="s">
        <v>27</v>
      </c>
    </row>
    <row r="75" spans="2:21" s="777" customFormat="1"/>
    <row r="76" spans="2:21" s="777" customFormat="1">
      <c r="C76" s="777" t="s">
        <v>1065</v>
      </c>
    </row>
    <row r="77" spans="2:21" s="268" customFormat="1" ht="15.5">
      <c r="B77" s="682" t="s">
        <v>1061</v>
      </c>
    </row>
    <row r="78" spans="2:21" ht="13">
      <c r="B78" s="683"/>
      <c r="C78" s="1415" t="s">
        <v>1180</v>
      </c>
      <c r="D78" s="1415"/>
      <c r="E78" s="1415"/>
      <c r="F78" s="1415"/>
      <c r="G78" s="1415"/>
      <c r="H78" s="1415"/>
      <c r="I78" s="1416"/>
    </row>
    <row r="79" spans="2:21">
      <c r="B79" s="685"/>
      <c r="C79" s="1417"/>
      <c r="D79" s="1417"/>
      <c r="E79" s="1417"/>
      <c r="F79" s="1417"/>
      <c r="G79" s="1417"/>
      <c r="H79" s="1417"/>
      <c r="I79" s="1418"/>
    </row>
    <row r="80" spans="2:21">
      <c r="B80" s="685"/>
      <c r="C80" s="1417"/>
      <c r="D80" s="1417"/>
      <c r="E80" s="1417"/>
      <c r="F80" s="1417"/>
      <c r="G80" s="1417"/>
      <c r="H80" s="1417"/>
      <c r="I80" s="1418"/>
    </row>
    <row r="81" spans="2:9">
      <c r="B81" s="687"/>
      <c r="C81" s="1419"/>
      <c r="D81" s="1419"/>
      <c r="E81" s="1419"/>
      <c r="F81" s="1419"/>
      <c r="G81" s="1419"/>
      <c r="H81" s="1419"/>
      <c r="I81" s="1420"/>
    </row>
    <row r="82" spans="2:9">
      <c r="B82" s="690"/>
      <c r="C82" s="246" t="s">
        <v>1065</v>
      </c>
    </row>
    <row r="83" spans="2:9">
      <c r="B83" s="691"/>
      <c r="C83" s="251"/>
      <c r="D83" s="267"/>
      <c r="E83" s="267"/>
      <c r="F83" s="267"/>
      <c r="G83" s="267"/>
      <c r="H83" s="267"/>
      <c r="I83" s="266"/>
    </row>
    <row r="84" spans="2:9">
      <c r="B84" s="265" t="s">
        <v>1181</v>
      </c>
      <c r="C84" s="264"/>
      <c r="D84" s="263"/>
      <c r="E84" s="263"/>
      <c r="F84" s="264"/>
      <c r="G84" s="264"/>
      <c r="H84" s="264"/>
      <c r="I84" s="262"/>
    </row>
    <row r="85" spans="2:9">
      <c r="B85" s="692"/>
      <c r="C85" s="261"/>
      <c r="D85" s="261"/>
      <c r="E85" s="261"/>
      <c r="F85" s="261"/>
      <c r="G85" s="261"/>
      <c r="H85" s="261"/>
      <c r="I85" s="260"/>
    </row>
    <row r="87" spans="2:9" ht="13" thickBot="1">
      <c r="C87" s="695"/>
    </row>
    <row r="88" spans="2:9" ht="87.5">
      <c r="B88" s="691"/>
      <c r="C88" s="1165" t="s">
        <v>1112</v>
      </c>
      <c r="D88" s="267"/>
      <c r="E88" s="267"/>
      <c r="F88" s="266"/>
    </row>
    <row r="89" spans="2:9">
      <c r="B89" s="1166" t="s">
        <v>1182</v>
      </c>
      <c r="C89" s="264"/>
      <c r="D89" s="263"/>
      <c r="E89" s="264"/>
      <c r="F89" s="262"/>
    </row>
    <row r="90" spans="2:9" ht="13" thickBot="1">
      <c r="B90" s="692"/>
      <c r="C90" s="261"/>
      <c r="D90" s="261"/>
      <c r="E90" s="261"/>
      <c r="F90" s="260"/>
    </row>
  </sheetData>
  <mergeCells count="4">
    <mergeCell ref="C78:I81"/>
    <mergeCell ref="B48:C48"/>
    <mergeCell ref="B57:C57"/>
    <mergeCell ref="B68:C68"/>
  </mergeCells>
  <pageMargins left="0.74803149606299213" right="0.74803149606299213" top="0.98425196850393704" bottom="0.98425196850393704" header="0.51181102362204722" footer="0.51181102362204722"/>
  <pageSetup paperSize="8" scale="52" orientation="landscape" r:id="rId1"/>
  <headerFooter alignWithMargins="0">
    <oddFooter>&amp;R&amp;"CG Omega,Regular" Date: Feb 2010
Revision 13.0&amp;L&amp;"Calibri"&amp;11&amp;K000000&amp;"CG Omega,Regular"Table 1 of 10_x000D_&amp;1#&amp;"Arial"&amp;11&amp;K000000SW Private Commercial</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8AE0F-9DA5-48C1-83C4-E6038498E236}">
  <sheetPr>
    <pageSetUpPr fitToPage="1"/>
  </sheetPr>
  <dimension ref="B2:Z187"/>
  <sheetViews>
    <sheetView zoomScaleNormal="100" zoomScaleSheetLayoutView="70" workbookViewId="0">
      <selection sqref="A1:XFD1048576"/>
    </sheetView>
  </sheetViews>
  <sheetFormatPr defaultColWidth="9.26953125" defaultRowHeight="12.5"/>
  <cols>
    <col min="1" max="1" width="5.26953125" style="246" customWidth="1"/>
    <col min="2" max="2" width="20.7265625" style="246" bestFit="1" customWidth="1"/>
    <col min="3" max="3" width="21.26953125" style="246" customWidth="1"/>
    <col min="4" max="4" width="28.26953125" style="246" customWidth="1"/>
    <col min="5" max="5" width="34.7265625" style="246" bestFit="1" customWidth="1"/>
    <col min="6" max="7" width="9.26953125" style="246"/>
    <col min="8" max="8" width="17.7265625" style="246" customWidth="1"/>
    <col min="9" max="9" width="17.26953125" style="246" customWidth="1"/>
    <col min="10" max="10" width="16.453125" style="246" customWidth="1"/>
    <col min="11" max="11" width="12.7265625" style="246" customWidth="1"/>
    <col min="12" max="12" width="24.453125" style="246" customWidth="1"/>
    <col min="13" max="13" width="7.7265625" style="246" customWidth="1"/>
    <col min="14" max="14" width="3.453125" style="246" customWidth="1"/>
    <col min="15" max="15" width="20.7265625" style="246" bestFit="1" customWidth="1"/>
    <col min="16" max="17" width="21.26953125" style="246" customWidth="1"/>
    <col min="18" max="18" width="28.26953125" style="246" customWidth="1"/>
    <col min="19" max="20" width="9.26953125" style="246"/>
    <col min="21" max="21" width="18.26953125" style="246" customWidth="1"/>
    <col min="22" max="22" width="17.26953125" style="246" customWidth="1"/>
    <col min="23" max="23" width="17.54296875" style="246" customWidth="1"/>
    <col min="24" max="24" width="16.26953125" style="246" customWidth="1"/>
    <col min="25" max="25" width="24.6328125" style="246" customWidth="1"/>
    <col min="26" max="26" width="5.81640625" style="246" customWidth="1"/>
    <col min="27" max="16384" width="9.26953125" style="246"/>
  </cols>
  <sheetData>
    <row r="2" spans="2:26" ht="18">
      <c r="B2" s="631" t="s">
        <v>1064</v>
      </c>
      <c r="C2" s="630"/>
      <c r="D2" s="630"/>
      <c r="E2" s="632"/>
      <c r="F2" s="633"/>
      <c r="O2" s="631"/>
    </row>
    <row r="3" spans="2:26" ht="9.75" customHeight="1">
      <c r="B3" s="631"/>
      <c r="C3" s="630"/>
      <c r="D3" s="630"/>
      <c r="E3" s="632"/>
      <c r="F3" s="633"/>
      <c r="O3" s="631"/>
    </row>
    <row r="4" spans="2:26" ht="18">
      <c r="B4" s="635" t="s">
        <v>1183</v>
      </c>
      <c r="C4" s="630"/>
      <c r="D4" s="630"/>
      <c r="E4" s="632"/>
      <c r="F4" s="633"/>
      <c r="O4" s="635"/>
    </row>
    <row r="5" spans="2:26" ht="14.5">
      <c r="C5" s="1064"/>
    </row>
    <row r="6" spans="2:26" ht="15.5">
      <c r="B6" s="696" t="s">
        <v>1184</v>
      </c>
      <c r="O6" s="696" t="s">
        <v>1184</v>
      </c>
    </row>
    <row r="8" spans="2:26" ht="13">
      <c r="B8" s="1431" t="s">
        <v>1185</v>
      </c>
      <c r="C8" s="1432"/>
      <c r="D8" s="1432"/>
      <c r="E8" s="1432"/>
      <c r="F8" s="1432"/>
      <c r="G8" s="1432"/>
      <c r="H8" s="1432"/>
      <c r="I8" s="1432"/>
      <c r="J8" s="1432"/>
      <c r="K8" s="1432"/>
      <c r="L8" s="1432"/>
      <c r="M8" s="1433"/>
      <c r="O8" s="1431" t="s">
        <v>1068</v>
      </c>
      <c r="P8" s="1432"/>
      <c r="Q8" s="1432"/>
      <c r="R8" s="1432"/>
      <c r="S8" s="1432"/>
      <c r="T8" s="1432"/>
      <c r="U8" s="1432"/>
      <c r="V8" s="1432"/>
      <c r="W8" s="1432"/>
      <c r="X8" s="1432"/>
      <c r="Y8" s="1432"/>
      <c r="Z8" s="1433"/>
    </row>
    <row r="9" spans="2:26" ht="13">
      <c r="B9" s="1431" t="s">
        <v>1186</v>
      </c>
      <c r="C9" s="1432"/>
      <c r="D9" s="1432"/>
      <c r="E9" s="1432"/>
      <c r="F9" s="1432"/>
      <c r="G9" s="1432"/>
      <c r="H9" s="1432"/>
      <c r="I9" s="1432"/>
      <c r="J9" s="1432"/>
      <c r="K9" s="1432"/>
      <c r="L9" s="1432"/>
      <c r="M9" s="1433"/>
      <c r="O9" s="1431" t="s">
        <v>1187</v>
      </c>
      <c r="P9" s="1432"/>
      <c r="Q9" s="1432"/>
      <c r="R9" s="1432"/>
      <c r="S9" s="1432"/>
      <c r="T9" s="1432"/>
      <c r="U9" s="1432"/>
      <c r="V9" s="1432"/>
      <c r="W9" s="1432"/>
      <c r="X9" s="1432"/>
      <c r="Y9" s="1432"/>
      <c r="Z9" s="1433"/>
    </row>
    <row r="11" spans="2:26" ht="13">
      <c r="F11" s="1434" t="s">
        <v>1188</v>
      </c>
      <c r="G11" s="1435"/>
      <c r="H11" s="697" t="s">
        <v>1189</v>
      </c>
      <c r="J11" s="697" t="s">
        <v>1190</v>
      </c>
      <c r="S11" s="1434" t="s">
        <v>1188</v>
      </c>
      <c r="T11" s="1435"/>
      <c r="U11" s="697" t="s">
        <v>1191</v>
      </c>
      <c r="W11" s="697" t="s">
        <v>1190</v>
      </c>
    </row>
    <row r="12" spans="2:26" ht="41.25" customHeight="1">
      <c r="B12" s="698" t="s">
        <v>1192</v>
      </c>
      <c r="C12" s="699" t="s">
        <v>1193</v>
      </c>
      <c r="D12" s="700" t="s">
        <v>1194</v>
      </c>
      <c r="E12" s="701" t="s">
        <v>1408</v>
      </c>
      <c r="F12" s="1436" t="s">
        <v>1195</v>
      </c>
      <c r="G12" s="1437"/>
      <c r="H12" s="702" t="s">
        <v>1195</v>
      </c>
      <c r="I12" s="703" t="s">
        <v>1196</v>
      </c>
      <c r="J12" s="703" t="s">
        <v>1195</v>
      </c>
      <c r="K12" s="704" t="s">
        <v>1197</v>
      </c>
      <c r="L12" s="822" t="s">
        <v>1061</v>
      </c>
      <c r="M12" s="821" t="s">
        <v>13</v>
      </c>
      <c r="O12" s="706" t="s">
        <v>1192</v>
      </c>
      <c r="P12" s="701" t="s">
        <v>1193</v>
      </c>
      <c r="Q12" s="707" t="s">
        <v>1194</v>
      </c>
      <c r="R12" s="701" t="s">
        <v>1408</v>
      </c>
      <c r="S12" s="1436" t="s">
        <v>1195</v>
      </c>
      <c r="T12" s="1437"/>
      <c r="U12" s="702" t="s">
        <v>1195</v>
      </c>
      <c r="V12" s="703" t="s">
        <v>1196</v>
      </c>
      <c r="W12" s="703" t="s">
        <v>1195</v>
      </c>
      <c r="X12" s="704" t="s">
        <v>1197</v>
      </c>
      <c r="Y12" s="705" t="s">
        <v>1061</v>
      </c>
      <c r="Z12" s="821" t="s">
        <v>13</v>
      </c>
    </row>
    <row r="13" spans="2:26" ht="15" customHeight="1">
      <c r="B13" s="708"/>
      <c r="C13" s="709"/>
      <c r="D13" s="710"/>
      <c r="E13" s="846" t="s">
        <v>1198</v>
      </c>
      <c r="F13" s="846" t="s">
        <v>1199</v>
      </c>
      <c r="G13" s="847" t="s">
        <v>1200</v>
      </c>
      <c r="H13" s="848" t="s">
        <v>1201</v>
      </c>
      <c r="I13" s="849"/>
      <c r="J13" s="850"/>
      <c r="K13" s="849"/>
      <c r="L13" s="850"/>
      <c r="M13" s="850"/>
      <c r="O13" s="716"/>
      <c r="P13" s="717"/>
      <c r="Q13" s="718"/>
      <c r="R13" s="719" t="s">
        <v>1202</v>
      </c>
      <c r="S13" s="711" t="s">
        <v>1199</v>
      </c>
      <c r="T13" s="712" t="s">
        <v>1200</v>
      </c>
      <c r="U13" s="713" t="s">
        <v>1201</v>
      </c>
      <c r="V13" s="714"/>
      <c r="W13" s="715"/>
      <c r="X13" s="714"/>
      <c r="Y13" s="715"/>
      <c r="Z13" s="715"/>
    </row>
    <row r="14" spans="2:26" ht="15" customHeight="1">
      <c r="B14" s="823" t="s">
        <v>1203</v>
      </c>
      <c r="C14" s="824" t="s">
        <v>1204</v>
      </c>
      <c r="D14" s="825" t="s">
        <v>1205</v>
      </c>
      <c r="E14" s="826" t="s">
        <v>1206</v>
      </c>
      <c r="F14" s="827"/>
      <c r="G14" s="825"/>
      <c r="H14" s="828" t="s">
        <v>1207</v>
      </c>
      <c r="I14" s="829" t="s">
        <v>1208</v>
      </c>
      <c r="J14" s="828" t="s">
        <v>1207</v>
      </c>
      <c r="K14" s="830">
        <v>44265.774671887499</v>
      </c>
      <c r="L14" s="831"/>
      <c r="M14" s="832"/>
      <c r="O14" s="727" t="s">
        <v>1203</v>
      </c>
      <c r="P14" s="728" t="s">
        <v>1204</v>
      </c>
      <c r="Q14" s="729" t="s">
        <v>1205</v>
      </c>
      <c r="R14" s="730" t="s">
        <v>1206</v>
      </c>
      <c r="S14" s="731"/>
      <c r="T14" s="729"/>
      <c r="U14" s="732" t="s">
        <v>1207</v>
      </c>
      <c r="V14" s="733" t="s">
        <v>1209</v>
      </c>
      <c r="W14" s="732" t="s">
        <v>1207</v>
      </c>
      <c r="X14" s="734">
        <v>44265.774671887499</v>
      </c>
      <c r="Y14" s="735"/>
      <c r="Z14" s="832" t="s">
        <v>25</v>
      </c>
    </row>
    <row r="15" spans="2:26" ht="15" customHeight="1">
      <c r="B15" s="833" t="s">
        <v>1210</v>
      </c>
      <c r="C15" s="737" t="s">
        <v>1211</v>
      </c>
      <c r="D15" s="738" t="s">
        <v>1212</v>
      </c>
      <c r="E15" s="720" t="s">
        <v>1206</v>
      </c>
      <c r="F15" s="739"/>
      <c r="G15" s="738"/>
      <c r="H15" s="740" t="s">
        <v>1207</v>
      </c>
      <c r="I15" s="741" t="s">
        <v>1213</v>
      </c>
      <c r="J15" s="740" t="s">
        <v>1207</v>
      </c>
      <c r="K15" s="725">
        <v>15019.192149434601</v>
      </c>
      <c r="L15" s="742"/>
      <c r="M15" s="834"/>
      <c r="O15" s="743" t="s">
        <v>1210</v>
      </c>
      <c r="P15" s="744" t="s">
        <v>1211</v>
      </c>
      <c r="Q15" s="722" t="s">
        <v>1212</v>
      </c>
      <c r="R15" s="720" t="s">
        <v>1206</v>
      </c>
      <c r="S15" s="721"/>
      <c r="T15" s="722"/>
      <c r="U15" s="723" t="s">
        <v>1207</v>
      </c>
      <c r="V15" s="724" t="s">
        <v>1213</v>
      </c>
      <c r="W15" s="723" t="s">
        <v>1207</v>
      </c>
      <c r="X15" s="725">
        <v>15019.192149434601</v>
      </c>
      <c r="Y15" s="726"/>
      <c r="Z15" s="834" t="s">
        <v>25</v>
      </c>
    </row>
    <row r="16" spans="2:26" ht="25">
      <c r="B16" s="833" t="s">
        <v>1214</v>
      </c>
      <c r="C16" s="737" t="s">
        <v>1215</v>
      </c>
      <c r="D16" s="738" t="s">
        <v>1216</v>
      </c>
      <c r="E16" s="720" t="s">
        <v>1055</v>
      </c>
      <c r="F16" s="739"/>
      <c r="G16" s="738"/>
      <c r="H16" s="740" t="s">
        <v>1207</v>
      </c>
      <c r="I16" s="741" t="s">
        <v>1217</v>
      </c>
      <c r="J16" s="740" t="s">
        <v>1207</v>
      </c>
      <c r="K16" s="725">
        <v>285451.65893357497</v>
      </c>
      <c r="L16" s="742"/>
      <c r="M16" s="834"/>
      <c r="O16" s="736" t="s">
        <v>1214</v>
      </c>
      <c r="P16" s="737" t="s">
        <v>1215</v>
      </c>
      <c r="Q16" s="738" t="s">
        <v>1216</v>
      </c>
      <c r="R16" s="720" t="s">
        <v>1055</v>
      </c>
      <c r="S16" s="739"/>
      <c r="T16" s="738"/>
      <c r="U16" s="740" t="s">
        <v>1207</v>
      </c>
      <c r="V16" s="741" t="s">
        <v>1217</v>
      </c>
      <c r="W16" s="740" t="s">
        <v>1207</v>
      </c>
      <c r="X16" s="725">
        <v>285451.65893357497</v>
      </c>
      <c r="Y16" s="742"/>
      <c r="Z16" s="834" t="s">
        <v>25</v>
      </c>
    </row>
    <row r="17" spans="2:26" ht="25">
      <c r="B17" s="833" t="s">
        <v>1218</v>
      </c>
      <c r="C17" s="737" t="s">
        <v>1219</v>
      </c>
      <c r="D17" s="738" t="s">
        <v>1220</v>
      </c>
      <c r="E17" s="720" t="s">
        <v>1055</v>
      </c>
      <c r="F17" s="739"/>
      <c r="G17" s="738"/>
      <c r="H17" s="740" t="s">
        <v>1207</v>
      </c>
      <c r="I17" s="741" t="s">
        <v>1217</v>
      </c>
      <c r="J17" s="740" t="s">
        <v>1207</v>
      </c>
      <c r="K17" s="725">
        <v>26740.606119910099</v>
      </c>
      <c r="L17" s="742"/>
      <c r="M17" s="834"/>
      <c r="O17" s="736" t="s">
        <v>1221</v>
      </c>
      <c r="P17" s="737" t="s">
        <v>1222</v>
      </c>
      <c r="Q17" s="738" t="s">
        <v>1223</v>
      </c>
      <c r="R17" s="720" t="s">
        <v>1206</v>
      </c>
      <c r="S17" s="739"/>
      <c r="T17" s="738"/>
      <c r="U17" s="740" t="s">
        <v>1207</v>
      </c>
      <c r="V17" s="740" t="s">
        <v>1209</v>
      </c>
      <c r="W17" s="740" t="s">
        <v>1207</v>
      </c>
      <c r="X17" s="725">
        <v>18728.7600545557</v>
      </c>
      <c r="Y17" s="742"/>
      <c r="Z17" s="834" t="s">
        <v>25</v>
      </c>
    </row>
    <row r="18" spans="2:26" ht="25">
      <c r="B18" s="833" t="s">
        <v>1224</v>
      </c>
      <c r="C18" s="737" t="s">
        <v>1225</v>
      </c>
      <c r="D18" s="738" t="s">
        <v>1226</v>
      </c>
      <c r="E18" s="720" t="s">
        <v>1206</v>
      </c>
      <c r="F18" s="739"/>
      <c r="G18" s="738"/>
      <c r="H18" s="740" t="s">
        <v>1207</v>
      </c>
      <c r="I18" s="741" t="s">
        <v>1209</v>
      </c>
      <c r="J18" s="740" t="s">
        <v>1207</v>
      </c>
      <c r="K18" s="725">
        <v>2022.27608540865</v>
      </c>
      <c r="L18" s="742"/>
      <c r="M18" s="834"/>
      <c r="O18" s="736" t="s">
        <v>1227</v>
      </c>
      <c r="P18" s="737" t="s">
        <v>1228</v>
      </c>
      <c r="Q18" s="738" t="s">
        <v>1229</v>
      </c>
      <c r="R18" s="720" t="s">
        <v>1206</v>
      </c>
      <c r="S18" s="739" t="s">
        <v>1207</v>
      </c>
      <c r="T18" s="738" t="s">
        <v>1207</v>
      </c>
      <c r="U18" s="740"/>
      <c r="V18" s="741" t="s">
        <v>1230</v>
      </c>
      <c r="W18" s="740" t="s">
        <v>1207</v>
      </c>
      <c r="X18" s="725">
        <v>25338.1234840504</v>
      </c>
      <c r="Y18" s="742"/>
      <c r="Z18" s="834" t="s">
        <v>25</v>
      </c>
    </row>
    <row r="19" spans="2:26" ht="25">
      <c r="B19" s="833" t="s">
        <v>1227</v>
      </c>
      <c r="C19" s="737" t="s">
        <v>1228</v>
      </c>
      <c r="D19" s="738" t="s">
        <v>1229</v>
      </c>
      <c r="E19" s="720" t="s">
        <v>1206</v>
      </c>
      <c r="F19" s="739" t="s">
        <v>1207</v>
      </c>
      <c r="G19" s="738" t="s">
        <v>1207</v>
      </c>
      <c r="H19" s="740"/>
      <c r="I19" s="741" t="s">
        <v>1230</v>
      </c>
      <c r="J19" s="740" t="s">
        <v>1207</v>
      </c>
      <c r="K19" s="725">
        <v>25338.1234840504</v>
      </c>
      <c r="L19" s="742"/>
      <c r="M19" s="834"/>
      <c r="O19" s="736" t="s">
        <v>1231</v>
      </c>
      <c r="P19" s="737" t="s">
        <v>1232</v>
      </c>
      <c r="Q19" s="738" t="s">
        <v>1233</v>
      </c>
      <c r="R19" s="720" t="s">
        <v>1206</v>
      </c>
      <c r="S19" s="739"/>
      <c r="T19" s="738" t="s">
        <v>1207</v>
      </c>
      <c r="U19" s="740"/>
      <c r="V19" s="741" t="s">
        <v>1234</v>
      </c>
      <c r="W19" s="740" t="s">
        <v>1207</v>
      </c>
      <c r="X19" s="725">
        <v>62889.640237539999</v>
      </c>
      <c r="Y19" s="742"/>
      <c r="Z19" s="834" t="s">
        <v>25</v>
      </c>
    </row>
    <row r="20" spans="2:26" ht="25">
      <c r="B20" s="833" t="s">
        <v>1235</v>
      </c>
      <c r="C20" s="737" t="s">
        <v>1236</v>
      </c>
      <c r="D20" s="738" t="s">
        <v>1237</v>
      </c>
      <c r="E20" s="720" t="s">
        <v>1206</v>
      </c>
      <c r="F20" s="739" t="s">
        <v>1207</v>
      </c>
      <c r="G20" s="738"/>
      <c r="H20" s="740"/>
      <c r="I20" s="741" t="s">
        <v>1238</v>
      </c>
      <c r="J20" s="740" t="s">
        <v>1207</v>
      </c>
      <c r="K20" s="725">
        <v>263.78211463042697</v>
      </c>
      <c r="L20" s="742"/>
      <c r="M20" s="834"/>
      <c r="O20" s="736" t="s">
        <v>1239</v>
      </c>
      <c r="P20" s="737" t="s">
        <v>1240</v>
      </c>
      <c r="Q20" s="738" t="s">
        <v>1241</v>
      </c>
      <c r="R20" s="720" t="s">
        <v>1055</v>
      </c>
      <c r="S20" s="739"/>
      <c r="T20" s="738" t="s">
        <v>1207</v>
      </c>
      <c r="U20" s="740"/>
      <c r="V20" s="741" t="s">
        <v>1217</v>
      </c>
      <c r="W20" s="740" t="s">
        <v>1207</v>
      </c>
      <c r="X20" s="725">
        <v>3986.5812363495702</v>
      </c>
      <c r="Y20" s="742"/>
      <c r="Z20" s="834" t="s">
        <v>25</v>
      </c>
    </row>
    <row r="21" spans="2:26" ht="37.5">
      <c r="B21" s="833" t="s">
        <v>1242</v>
      </c>
      <c r="C21" s="737" t="s">
        <v>1243</v>
      </c>
      <c r="D21" s="738" t="s">
        <v>1244</v>
      </c>
      <c r="E21" s="720" t="s">
        <v>1206</v>
      </c>
      <c r="F21" s="739" t="s">
        <v>1207</v>
      </c>
      <c r="G21" s="738"/>
      <c r="H21" s="740"/>
      <c r="I21" s="741" t="s">
        <v>1245</v>
      </c>
      <c r="J21" s="740" t="s">
        <v>1207</v>
      </c>
      <c r="K21" s="725">
        <v>3971.4871779937298</v>
      </c>
      <c r="L21" s="742"/>
      <c r="M21" s="834"/>
      <c r="O21" s="736" t="s">
        <v>1246</v>
      </c>
      <c r="P21" s="737" t="s">
        <v>1247</v>
      </c>
      <c r="Q21" s="738" t="s">
        <v>1248</v>
      </c>
      <c r="R21" s="720" t="s">
        <v>1206</v>
      </c>
      <c r="S21" s="739"/>
      <c r="T21" s="738" t="s">
        <v>1207</v>
      </c>
      <c r="U21" s="740"/>
      <c r="V21" s="741" t="s">
        <v>1249</v>
      </c>
      <c r="W21" s="740" t="s">
        <v>1207</v>
      </c>
      <c r="X21" s="725">
        <v>16791.168275464999</v>
      </c>
      <c r="Y21" s="742"/>
      <c r="Z21" s="834" t="s">
        <v>25</v>
      </c>
    </row>
    <row r="22" spans="2:26" ht="25">
      <c r="B22" s="833" t="s">
        <v>1231</v>
      </c>
      <c r="C22" s="737" t="s">
        <v>1232</v>
      </c>
      <c r="D22" s="738" t="s">
        <v>1233</v>
      </c>
      <c r="E22" s="720" t="s">
        <v>1206</v>
      </c>
      <c r="F22" s="739"/>
      <c r="G22" s="738" t="s">
        <v>1207</v>
      </c>
      <c r="H22" s="740"/>
      <c r="I22" s="741" t="s">
        <v>1234</v>
      </c>
      <c r="J22" s="740" t="s">
        <v>1207</v>
      </c>
      <c r="K22" s="725">
        <v>62889.640237539999</v>
      </c>
      <c r="L22" s="742"/>
      <c r="M22" s="834"/>
      <c r="O22" s="736" t="s">
        <v>1250</v>
      </c>
      <c r="P22" s="737" t="s">
        <v>1251</v>
      </c>
      <c r="Q22" s="738" t="s">
        <v>1252</v>
      </c>
      <c r="R22" s="720" t="s">
        <v>1206</v>
      </c>
      <c r="S22" s="739" t="s">
        <v>1207</v>
      </c>
      <c r="T22" s="738"/>
      <c r="U22" s="740"/>
      <c r="V22" s="741" t="s">
        <v>1253</v>
      </c>
      <c r="W22" s="740" t="s">
        <v>1207</v>
      </c>
      <c r="X22" s="725">
        <v>70.625394736926907</v>
      </c>
      <c r="Y22" s="742"/>
      <c r="Z22" s="834" t="s">
        <v>25</v>
      </c>
    </row>
    <row r="23" spans="2:26" ht="25">
      <c r="B23" s="833" t="s">
        <v>1250</v>
      </c>
      <c r="C23" s="737" t="s">
        <v>1251</v>
      </c>
      <c r="D23" s="738" t="s">
        <v>1252</v>
      </c>
      <c r="E23" s="720" t="s">
        <v>1206</v>
      </c>
      <c r="F23" s="739" t="s">
        <v>1207</v>
      </c>
      <c r="G23" s="738"/>
      <c r="H23" s="740"/>
      <c r="I23" s="741" t="s">
        <v>1253</v>
      </c>
      <c r="J23" s="740" t="s">
        <v>1207</v>
      </c>
      <c r="K23" s="725">
        <v>70.625394736926907</v>
      </c>
      <c r="L23" s="742"/>
      <c r="M23" s="834"/>
      <c r="O23" s="736" t="s">
        <v>1254</v>
      </c>
      <c r="P23" s="737" t="s">
        <v>1255</v>
      </c>
      <c r="Q23" s="738" t="s">
        <v>1256</v>
      </c>
      <c r="R23" s="720" t="s">
        <v>1206</v>
      </c>
      <c r="S23" s="739" t="s">
        <v>1207</v>
      </c>
      <c r="T23" s="738" t="s">
        <v>1207</v>
      </c>
      <c r="U23" s="740"/>
      <c r="V23" s="741" t="s">
        <v>1257</v>
      </c>
      <c r="W23" s="740" t="s">
        <v>1207</v>
      </c>
      <c r="X23" s="725">
        <v>5682.1230253270596</v>
      </c>
      <c r="Y23" s="742"/>
      <c r="Z23" s="834" t="s">
        <v>25</v>
      </c>
    </row>
    <row r="24" spans="2:26" ht="25">
      <c r="B24" s="833" t="s">
        <v>1254</v>
      </c>
      <c r="C24" s="737" t="s">
        <v>1255</v>
      </c>
      <c r="D24" s="738" t="s">
        <v>1256</v>
      </c>
      <c r="E24" s="720" t="s">
        <v>1206</v>
      </c>
      <c r="F24" s="739" t="s">
        <v>1207</v>
      </c>
      <c r="G24" s="738" t="s">
        <v>1207</v>
      </c>
      <c r="H24" s="740"/>
      <c r="I24" s="741" t="s">
        <v>1258</v>
      </c>
      <c r="J24" s="740" t="s">
        <v>1207</v>
      </c>
      <c r="K24" s="725">
        <v>5682.1230253270596</v>
      </c>
      <c r="L24" s="742"/>
      <c r="M24" s="834"/>
      <c r="O24" s="736" t="s">
        <v>1259</v>
      </c>
      <c r="P24" s="737" t="s">
        <v>1260</v>
      </c>
      <c r="Q24" s="738" t="s">
        <v>1261</v>
      </c>
      <c r="R24" s="720" t="s">
        <v>1206</v>
      </c>
      <c r="S24" s="739" t="s">
        <v>1207</v>
      </c>
      <c r="T24" s="738"/>
      <c r="U24" s="740"/>
      <c r="V24" s="741" t="s">
        <v>1245</v>
      </c>
      <c r="W24" s="740" t="s">
        <v>1207</v>
      </c>
      <c r="X24" s="725">
        <v>63.162551859825598</v>
      </c>
      <c r="Y24" s="742"/>
      <c r="Z24" s="834" t="s">
        <v>25</v>
      </c>
    </row>
    <row r="25" spans="2:26" ht="25">
      <c r="B25" s="833" t="s">
        <v>1259</v>
      </c>
      <c r="C25" s="737" t="s">
        <v>1260</v>
      </c>
      <c r="D25" s="738" t="s">
        <v>1261</v>
      </c>
      <c r="E25" s="720" t="s">
        <v>1206</v>
      </c>
      <c r="F25" s="739" t="s">
        <v>1207</v>
      </c>
      <c r="G25" s="738"/>
      <c r="H25" s="740"/>
      <c r="I25" s="741" t="s">
        <v>1245</v>
      </c>
      <c r="J25" s="740" t="s">
        <v>1207</v>
      </c>
      <c r="K25" s="725">
        <v>63.162551859825598</v>
      </c>
      <c r="L25" s="742"/>
      <c r="M25" s="834"/>
      <c r="O25" s="736" t="s">
        <v>1262</v>
      </c>
      <c r="P25" s="737" t="s">
        <v>1263</v>
      </c>
      <c r="Q25" s="738" t="s">
        <v>1264</v>
      </c>
      <c r="R25" s="720" t="s">
        <v>1265</v>
      </c>
      <c r="S25" s="739"/>
      <c r="T25" s="738" t="s">
        <v>1207</v>
      </c>
      <c r="U25" s="740"/>
      <c r="V25" s="740" t="s">
        <v>1266</v>
      </c>
      <c r="W25" s="740" t="s">
        <v>1207</v>
      </c>
      <c r="X25" s="725">
        <v>73.819045652477797</v>
      </c>
      <c r="Y25" s="742"/>
      <c r="Z25" s="834" t="s">
        <v>25</v>
      </c>
    </row>
    <row r="26" spans="2:26" ht="25">
      <c r="B26" s="833" t="s">
        <v>1262</v>
      </c>
      <c r="C26" s="737" t="s">
        <v>1263</v>
      </c>
      <c r="D26" s="738" t="s">
        <v>1264</v>
      </c>
      <c r="E26" s="720" t="s">
        <v>1265</v>
      </c>
      <c r="F26" s="739"/>
      <c r="G26" s="738" t="s">
        <v>1207</v>
      </c>
      <c r="H26" s="740"/>
      <c r="I26" s="741" t="s">
        <v>1266</v>
      </c>
      <c r="J26" s="740" t="s">
        <v>1207</v>
      </c>
      <c r="K26" s="725">
        <v>73.819045652477797</v>
      </c>
      <c r="L26" s="742"/>
      <c r="M26" s="834"/>
      <c r="O26" s="736" t="s">
        <v>1267</v>
      </c>
      <c r="P26" s="737" t="s">
        <v>1268</v>
      </c>
      <c r="Q26" s="738" t="s">
        <v>1269</v>
      </c>
      <c r="R26" s="720" t="s">
        <v>1206</v>
      </c>
      <c r="S26" s="739"/>
      <c r="T26" s="738" t="s">
        <v>1207</v>
      </c>
      <c r="U26" s="740"/>
      <c r="V26" s="741" t="s">
        <v>1270</v>
      </c>
      <c r="W26" s="740" t="s">
        <v>1207</v>
      </c>
      <c r="X26" s="725">
        <v>65257.9341496325</v>
      </c>
      <c r="Y26" s="742"/>
      <c r="Z26" s="834" t="s">
        <v>25</v>
      </c>
    </row>
    <row r="27" spans="2:26" ht="15" customHeight="1">
      <c r="B27" s="833" t="s">
        <v>1267</v>
      </c>
      <c r="C27" s="737" t="s">
        <v>1268</v>
      </c>
      <c r="D27" s="738" t="s">
        <v>1269</v>
      </c>
      <c r="E27" s="720" t="s">
        <v>1206</v>
      </c>
      <c r="F27" s="739"/>
      <c r="G27" s="738" t="s">
        <v>1207</v>
      </c>
      <c r="H27" s="740"/>
      <c r="I27" s="741" t="s">
        <v>1270</v>
      </c>
      <c r="J27" s="740" t="s">
        <v>1207</v>
      </c>
      <c r="K27" s="725">
        <v>65257.9341496325</v>
      </c>
      <c r="L27" s="742"/>
      <c r="M27" s="834"/>
      <c r="O27" s="736" t="s">
        <v>1271</v>
      </c>
      <c r="P27" s="737" t="s">
        <v>1272</v>
      </c>
      <c r="Q27" s="738" t="s">
        <v>1273</v>
      </c>
      <c r="R27" s="720" t="s">
        <v>1206</v>
      </c>
      <c r="S27" s="739"/>
      <c r="T27" s="738" t="s">
        <v>1207</v>
      </c>
      <c r="U27" s="740"/>
      <c r="V27" s="741" t="s">
        <v>1274</v>
      </c>
      <c r="W27" s="740" t="s">
        <v>1207</v>
      </c>
      <c r="X27" s="725">
        <v>295.60129621467797</v>
      </c>
      <c r="Y27" s="742"/>
      <c r="Z27" s="834" t="s">
        <v>25</v>
      </c>
    </row>
    <row r="28" spans="2:26" ht="15" customHeight="1">
      <c r="B28" s="833" t="s">
        <v>1271</v>
      </c>
      <c r="C28" s="737" t="s">
        <v>1272</v>
      </c>
      <c r="D28" s="738" t="s">
        <v>1273</v>
      </c>
      <c r="E28" s="720" t="s">
        <v>1206</v>
      </c>
      <c r="F28" s="739"/>
      <c r="G28" s="738" t="s">
        <v>1207</v>
      </c>
      <c r="H28" s="740"/>
      <c r="I28" s="741" t="s">
        <v>1274</v>
      </c>
      <c r="J28" s="740" t="s">
        <v>1207</v>
      </c>
      <c r="K28" s="725">
        <v>295.60129621467797</v>
      </c>
      <c r="L28" s="742"/>
      <c r="M28" s="834"/>
      <c r="O28" s="736" t="s">
        <v>1275</v>
      </c>
      <c r="P28" s="737" t="s">
        <v>1276</v>
      </c>
      <c r="Q28" s="738" t="s">
        <v>1277</v>
      </c>
      <c r="R28" s="720" t="s">
        <v>1206</v>
      </c>
      <c r="S28" s="739"/>
      <c r="T28" s="738" t="s">
        <v>1207</v>
      </c>
      <c r="U28" s="740"/>
      <c r="V28" s="741" t="s">
        <v>1270</v>
      </c>
      <c r="W28" s="740" t="s">
        <v>1207</v>
      </c>
      <c r="X28" s="725">
        <v>1419.68609482438</v>
      </c>
      <c r="Y28" s="742"/>
      <c r="Z28" s="834" t="s">
        <v>25</v>
      </c>
    </row>
    <row r="29" spans="2:26" ht="15" customHeight="1">
      <c r="B29" s="833" t="s">
        <v>1278</v>
      </c>
      <c r="C29" s="737" t="s">
        <v>1279</v>
      </c>
      <c r="D29" s="738" t="s">
        <v>1280</v>
      </c>
      <c r="E29" s="720" t="s">
        <v>1206</v>
      </c>
      <c r="F29" s="739"/>
      <c r="G29" s="738" t="s">
        <v>1207</v>
      </c>
      <c r="H29" s="740"/>
      <c r="I29" s="741" t="s">
        <v>1281</v>
      </c>
      <c r="J29" s="740" t="s">
        <v>1207</v>
      </c>
      <c r="K29" s="745">
        <v>623406.51405740099</v>
      </c>
      <c r="L29" s="742"/>
      <c r="M29" s="834"/>
      <c r="O29" s="736" t="s">
        <v>1278</v>
      </c>
      <c r="P29" s="737" t="s">
        <v>1279</v>
      </c>
      <c r="Q29" s="738" t="s">
        <v>1280</v>
      </c>
      <c r="R29" s="720" t="s">
        <v>1206</v>
      </c>
      <c r="S29" s="739"/>
      <c r="T29" s="738" t="s">
        <v>1207</v>
      </c>
      <c r="U29" s="740"/>
      <c r="V29" s="741" t="s">
        <v>1281</v>
      </c>
      <c r="W29" s="740" t="s">
        <v>1207</v>
      </c>
      <c r="X29" s="725">
        <v>623406.51405740099</v>
      </c>
      <c r="Y29" s="742"/>
      <c r="Z29" s="834" t="s">
        <v>25</v>
      </c>
    </row>
    <row r="30" spans="2:26" ht="15" customHeight="1">
      <c r="B30" s="833" t="s">
        <v>1282</v>
      </c>
      <c r="C30" s="737" t="s">
        <v>1283</v>
      </c>
      <c r="D30" s="738" t="s">
        <v>1284</v>
      </c>
      <c r="E30" s="720" t="s">
        <v>1206</v>
      </c>
      <c r="F30" s="739"/>
      <c r="G30" s="738" t="s">
        <v>1207</v>
      </c>
      <c r="H30" s="740"/>
      <c r="I30" s="741" t="s">
        <v>1285</v>
      </c>
      <c r="J30" s="740" t="s">
        <v>1207</v>
      </c>
      <c r="K30" s="745">
        <v>5583.9783718605204</v>
      </c>
      <c r="L30" s="742"/>
      <c r="M30" s="834"/>
      <c r="O30" s="736" t="s">
        <v>1286</v>
      </c>
      <c r="P30" s="737" t="s">
        <v>1287</v>
      </c>
      <c r="Q30" s="738" t="s">
        <v>1288</v>
      </c>
      <c r="R30" s="720" t="s">
        <v>1206</v>
      </c>
      <c r="S30" s="739"/>
      <c r="T30" s="738" t="s">
        <v>1207</v>
      </c>
      <c r="U30" s="740"/>
      <c r="V30" s="741" t="s">
        <v>1289</v>
      </c>
      <c r="W30" s="740" t="s">
        <v>1207</v>
      </c>
      <c r="X30" s="725">
        <v>6944.9231259145599</v>
      </c>
      <c r="Y30" s="742"/>
      <c r="Z30" s="834" t="s">
        <v>25</v>
      </c>
    </row>
    <row r="31" spans="2:26" ht="15" customHeight="1">
      <c r="B31" s="833" t="s">
        <v>1290</v>
      </c>
      <c r="C31" s="737" t="s">
        <v>1291</v>
      </c>
      <c r="D31" s="738" t="s">
        <v>1292</v>
      </c>
      <c r="E31" s="720" t="s">
        <v>1206</v>
      </c>
      <c r="F31" s="739"/>
      <c r="G31" s="738" t="s">
        <v>1207</v>
      </c>
      <c r="H31" s="740"/>
      <c r="I31" s="741" t="s">
        <v>1270</v>
      </c>
      <c r="J31" s="740" t="s">
        <v>1207</v>
      </c>
      <c r="K31" s="745">
        <v>262.71671799317198</v>
      </c>
      <c r="L31" s="742"/>
      <c r="M31" s="834"/>
      <c r="O31" s="736" t="s">
        <v>1282</v>
      </c>
      <c r="P31" s="737" t="s">
        <v>1283</v>
      </c>
      <c r="Q31" s="738" t="s">
        <v>1284</v>
      </c>
      <c r="R31" s="720" t="s">
        <v>1206</v>
      </c>
      <c r="S31" s="739"/>
      <c r="T31" s="738" t="s">
        <v>1207</v>
      </c>
      <c r="U31" s="740"/>
      <c r="V31" s="740" t="s">
        <v>1285</v>
      </c>
      <c r="W31" s="740" t="s">
        <v>1207</v>
      </c>
      <c r="X31" s="745">
        <v>5583.9783718605204</v>
      </c>
      <c r="Y31" s="742"/>
      <c r="Z31" s="834" t="s">
        <v>25</v>
      </c>
    </row>
    <row r="32" spans="2:26" ht="15" customHeight="1">
      <c r="B32" s="833" t="s">
        <v>1293</v>
      </c>
      <c r="C32" s="737" t="s">
        <v>1294</v>
      </c>
      <c r="D32" s="738" t="s">
        <v>1295</v>
      </c>
      <c r="E32" s="720" t="s">
        <v>1206</v>
      </c>
      <c r="F32" s="739" t="s">
        <v>1207</v>
      </c>
      <c r="G32" s="738"/>
      <c r="H32" s="740"/>
      <c r="I32" s="741" t="s">
        <v>1253</v>
      </c>
      <c r="J32" s="740" t="s">
        <v>1207</v>
      </c>
      <c r="K32" s="745">
        <v>78.773276359354298</v>
      </c>
      <c r="L32" s="742"/>
      <c r="M32" s="834"/>
      <c r="O32" s="736" t="s">
        <v>1290</v>
      </c>
      <c r="P32" s="737" t="s">
        <v>1291</v>
      </c>
      <c r="Q32" s="738" t="s">
        <v>1292</v>
      </c>
      <c r="R32" s="720" t="s">
        <v>1206</v>
      </c>
      <c r="S32" s="739"/>
      <c r="T32" s="738" t="s">
        <v>1207</v>
      </c>
      <c r="U32" s="740"/>
      <c r="V32" s="740" t="s">
        <v>1270</v>
      </c>
      <c r="W32" s="740" t="s">
        <v>1207</v>
      </c>
      <c r="X32" s="745">
        <v>262.71671799317198</v>
      </c>
      <c r="Y32" s="742"/>
      <c r="Z32" s="834" t="s">
        <v>25</v>
      </c>
    </row>
    <row r="33" spans="2:26" ht="25">
      <c r="B33" s="833"/>
      <c r="C33" s="737"/>
      <c r="D33" s="738"/>
      <c r="E33" s="720"/>
      <c r="F33" s="739"/>
      <c r="G33" s="738"/>
      <c r="H33" s="740"/>
      <c r="I33" s="741"/>
      <c r="J33" s="740"/>
      <c r="K33" s="745"/>
      <c r="L33" s="742"/>
      <c r="M33" s="834"/>
      <c r="O33" s="736" t="s">
        <v>1293</v>
      </c>
      <c r="P33" s="737" t="s">
        <v>1294</v>
      </c>
      <c r="Q33" s="738" t="s">
        <v>1295</v>
      </c>
      <c r="R33" s="720" t="s">
        <v>1206</v>
      </c>
      <c r="S33" s="739" t="s">
        <v>1207</v>
      </c>
      <c r="T33" s="738" t="s">
        <v>1207</v>
      </c>
      <c r="U33" s="740"/>
      <c r="V33" s="740" t="s">
        <v>1296</v>
      </c>
      <c r="W33" s="740" t="s">
        <v>1207</v>
      </c>
      <c r="X33" s="745">
        <v>78.773276359354298</v>
      </c>
      <c r="Y33" s="742"/>
      <c r="Z33" s="834" t="s">
        <v>25</v>
      </c>
    </row>
    <row r="34" spans="2:26" ht="15" customHeight="1">
      <c r="B34" s="833"/>
      <c r="C34" s="737"/>
      <c r="D34" s="738"/>
      <c r="E34" s="720"/>
      <c r="F34" s="739"/>
      <c r="G34" s="738"/>
      <c r="H34" s="740"/>
      <c r="I34" s="741"/>
      <c r="J34" s="740"/>
      <c r="K34" s="745"/>
      <c r="L34" s="742"/>
      <c r="M34" s="834"/>
      <c r="O34" s="736"/>
      <c r="P34" s="737"/>
      <c r="Q34" s="746"/>
      <c r="R34" s="720"/>
      <c r="S34" s="739"/>
      <c r="T34" s="738"/>
      <c r="U34" s="740"/>
      <c r="V34" s="740"/>
      <c r="W34" s="740"/>
      <c r="X34" s="745"/>
      <c r="Y34" s="742"/>
      <c r="Z34" s="834"/>
    </row>
    <row r="35" spans="2:26" ht="15" customHeight="1">
      <c r="B35" s="833"/>
      <c r="C35" s="737"/>
      <c r="D35" s="738"/>
      <c r="E35" s="720"/>
      <c r="F35" s="739"/>
      <c r="G35" s="738"/>
      <c r="H35" s="740"/>
      <c r="I35" s="741"/>
      <c r="J35" s="740"/>
      <c r="K35" s="745"/>
      <c r="L35" s="742"/>
      <c r="M35" s="834"/>
      <c r="O35" s="736"/>
      <c r="P35" s="737"/>
      <c r="Q35" s="746"/>
      <c r="R35" s="720"/>
      <c r="S35" s="739"/>
      <c r="T35" s="738"/>
      <c r="U35" s="740"/>
      <c r="V35" s="740"/>
      <c r="W35" s="740"/>
      <c r="X35" s="745"/>
      <c r="Y35" s="742"/>
      <c r="Z35" s="834"/>
    </row>
    <row r="36" spans="2:26" ht="15" customHeight="1">
      <c r="B36" s="833"/>
      <c r="C36" s="737"/>
      <c r="D36" s="738"/>
      <c r="E36" s="720"/>
      <c r="F36" s="739"/>
      <c r="G36" s="738"/>
      <c r="H36" s="740"/>
      <c r="I36" s="741"/>
      <c r="J36" s="740"/>
      <c r="K36" s="745"/>
      <c r="L36" s="742"/>
      <c r="M36" s="834"/>
      <c r="O36" s="736"/>
      <c r="P36" s="737"/>
      <c r="Q36" s="746"/>
      <c r="R36" s="720"/>
      <c r="S36" s="739"/>
      <c r="T36" s="738"/>
      <c r="U36" s="740"/>
      <c r="V36" s="740"/>
      <c r="W36" s="740"/>
      <c r="X36" s="745"/>
      <c r="Y36" s="742"/>
      <c r="Z36" s="834"/>
    </row>
    <row r="37" spans="2:26" ht="15" customHeight="1">
      <c r="B37" s="833"/>
      <c r="C37" s="737"/>
      <c r="D37" s="738"/>
      <c r="E37" s="720"/>
      <c r="F37" s="739"/>
      <c r="G37" s="738"/>
      <c r="H37" s="740"/>
      <c r="I37" s="741"/>
      <c r="J37" s="740"/>
      <c r="K37" s="745"/>
      <c r="L37" s="742"/>
      <c r="M37" s="834"/>
      <c r="O37" s="736"/>
      <c r="P37" s="737"/>
      <c r="Q37" s="746"/>
      <c r="R37" s="720"/>
      <c r="S37" s="739"/>
      <c r="T37" s="738"/>
      <c r="U37" s="740"/>
      <c r="V37" s="740"/>
      <c r="W37" s="740"/>
      <c r="X37" s="745"/>
      <c r="Y37" s="742"/>
      <c r="Z37" s="834"/>
    </row>
    <row r="38" spans="2:26" ht="15" customHeight="1">
      <c r="B38" s="833"/>
      <c r="C38" s="737"/>
      <c r="D38" s="738"/>
      <c r="E38" s="720"/>
      <c r="F38" s="739"/>
      <c r="G38" s="738"/>
      <c r="H38" s="740"/>
      <c r="I38" s="741"/>
      <c r="J38" s="740"/>
      <c r="K38" s="745"/>
      <c r="L38" s="742"/>
      <c r="M38" s="834"/>
      <c r="O38" s="736"/>
      <c r="P38" s="737"/>
      <c r="Q38" s="746"/>
      <c r="R38" s="720"/>
      <c r="S38" s="739"/>
      <c r="T38" s="738"/>
      <c r="U38" s="740"/>
      <c r="V38" s="740"/>
      <c r="W38" s="740"/>
      <c r="X38" s="745"/>
      <c r="Y38" s="742"/>
      <c r="Z38" s="834"/>
    </row>
    <row r="39" spans="2:26" ht="15" customHeight="1">
      <c r="B39" s="833"/>
      <c r="C39" s="737"/>
      <c r="D39" s="738"/>
      <c r="E39" s="720"/>
      <c r="F39" s="739"/>
      <c r="G39" s="738"/>
      <c r="H39" s="740"/>
      <c r="I39" s="741"/>
      <c r="J39" s="740"/>
      <c r="K39" s="745"/>
      <c r="L39" s="742"/>
      <c r="M39" s="834"/>
      <c r="O39" s="736"/>
      <c r="P39" s="737"/>
      <c r="Q39" s="746"/>
      <c r="R39" s="720"/>
      <c r="S39" s="739"/>
      <c r="T39" s="738"/>
      <c r="U39" s="740"/>
      <c r="V39" s="740"/>
      <c r="W39" s="740"/>
      <c r="X39" s="745"/>
      <c r="Y39" s="742"/>
      <c r="Z39" s="834"/>
    </row>
    <row r="40" spans="2:26" ht="15" customHeight="1">
      <c r="B40" s="833"/>
      <c r="C40" s="737"/>
      <c r="D40" s="738"/>
      <c r="E40" s="720"/>
      <c r="F40" s="739"/>
      <c r="G40" s="738"/>
      <c r="H40" s="740"/>
      <c r="I40" s="741"/>
      <c r="J40" s="740"/>
      <c r="K40" s="745"/>
      <c r="L40" s="742"/>
      <c r="M40" s="834"/>
      <c r="O40" s="736"/>
      <c r="P40" s="737"/>
      <c r="Q40" s="746"/>
      <c r="R40" s="720"/>
      <c r="S40" s="739"/>
      <c r="T40" s="738"/>
      <c r="U40" s="740"/>
      <c r="V40" s="740"/>
      <c r="W40" s="740"/>
      <c r="X40" s="745"/>
      <c r="Y40" s="742"/>
      <c r="Z40" s="834"/>
    </row>
    <row r="41" spans="2:26" ht="15" customHeight="1">
      <c r="B41" s="833"/>
      <c r="C41" s="737"/>
      <c r="D41" s="738"/>
      <c r="E41" s="720"/>
      <c r="F41" s="739"/>
      <c r="G41" s="738"/>
      <c r="H41" s="740"/>
      <c r="I41" s="741"/>
      <c r="J41" s="740"/>
      <c r="K41" s="745"/>
      <c r="L41" s="742"/>
      <c r="M41" s="834"/>
      <c r="O41" s="736"/>
      <c r="P41" s="737"/>
      <c r="Q41" s="746"/>
      <c r="R41" s="720"/>
      <c r="S41" s="739"/>
      <c r="T41" s="738"/>
      <c r="U41" s="740"/>
      <c r="V41" s="740"/>
      <c r="W41" s="740"/>
      <c r="X41" s="745"/>
      <c r="Y41" s="742"/>
      <c r="Z41" s="834"/>
    </row>
    <row r="42" spans="2:26" ht="15" customHeight="1">
      <c r="B42" s="833"/>
      <c r="C42" s="737"/>
      <c r="D42" s="738"/>
      <c r="E42" s="720"/>
      <c r="F42" s="739"/>
      <c r="G42" s="738"/>
      <c r="H42" s="740"/>
      <c r="I42" s="741"/>
      <c r="J42" s="740"/>
      <c r="K42" s="745"/>
      <c r="L42" s="742"/>
      <c r="M42" s="834"/>
      <c r="O42" s="736"/>
      <c r="P42" s="737"/>
      <c r="Q42" s="746"/>
      <c r="R42" s="720"/>
      <c r="S42" s="739"/>
      <c r="T42" s="738"/>
      <c r="U42" s="740"/>
      <c r="V42" s="740"/>
      <c r="W42" s="740"/>
      <c r="X42" s="745"/>
      <c r="Y42" s="742"/>
      <c r="Z42" s="834"/>
    </row>
    <row r="43" spans="2:26" ht="15" customHeight="1">
      <c r="B43" s="833"/>
      <c r="C43" s="737"/>
      <c r="D43" s="738"/>
      <c r="E43" s="720"/>
      <c r="F43" s="739"/>
      <c r="G43" s="738"/>
      <c r="H43" s="740"/>
      <c r="I43" s="741"/>
      <c r="J43" s="740"/>
      <c r="K43" s="745"/>
      <c r="L43" s="742"/>
      <c r="M43" s="834"/>
      <c r="O43" s="736"/>
      <c r="P43" s="737"/>
      <c r="Q43" s="746"/>
      <c r="R43" s="720"/>
      <c r="S43" s="739"/>
      <c r="T43" s="738"/>
      <c r="U43" s="740"/>
      <c r="V43" s="740"/>
      <c r="W43" s="740"/>
      <c r="X43" s="745"/>
      <c r="Y43" s="742"/>
      <c r="Z43" s="834"/>
    </row>
    <row r="44" spans="2:26" ht="15" customHeight="1">
      <c r="B44" s="833"/>
      <c r="C44" s="737"/>
      <c r="D44" s="746"/>
      <c r="E44" s="720"/>
      <c r="F44" s="739"/>
      <c r="G44" s="738"/>
      <c r="H44" s="740"/>
      <c r="I44" s="741"/>
      <c r="J44" s="740"/>
      <c r="K44" s="745"/>
      <c r="L44" s="742"/>
      <c r="M44" s="834"/>
      <c r="O44" s="736"/>
      <c r="P44" s="737"/>
      <c r="Q44" s="746"/>
      <c r="R44" s="720"/>
      <c r="S44" s="739"/>
      <c r="T44" s="738"/>
      <c r="U44" s="740"/>
      <c r="V44" s="740"/>
      <c r="W44" s="740"/>
      <c r="X44" s="745"/>
      <c r="Y44" s="742"/>
      <c r="Z44" s="834"/>
    </row>
    <row r="45" spans="2:26" ht="15" customHeight="1">
      <c r="B45" s="833"/>
      <c r="C45" s="737"/>
      <c r="D45" s="746"/>
      <c r="E45" s="720"/>
      <c r="F45" s="739"/>
      <c r="G45" s="738"/>
      <c r="H45" s="740"/>
      <c r="I45" s="741"/>
      <c r="J45" s="740"/>
      <c r="K45" s="745"/>
      <c r="L45" s="742"/>
      <c r="M45" s="834"/>
      <c r="O45" s="736"/>
      <c r="P45" s="737"/>
      <c r="Q45" s="746"/>
      <c r="R45" s="720"/>
      <c r="S45" s="739"/>
      <c r="T45" s="738"/>
      <c r="U45" s="740"/>
      <c r="V45" s="740"/>
      <c r="W45" s="740"/>
      <c r="X45" s="745"/>
      <c r="Y45" s="742"/>
      <c r="Z45" s="834"/>
    </row>
    <row r="46" spans="2:26" ht="15" customHeight="1">
      <c r="B46" s="833"/>
      <c r="C46" s="737"/>
      <c r="D46" s="746"/>
      <c r="E46" s="720"/>
      <c r="F46" s="739"/>
      <c r="G46" s="738"/>
      <c r="H46" s="740"/>
      <c r="I46" s="741"/>
      <c r="J46" s="740"/>
      <c r="K46" s="745"/>
      <c r="L46" s="742"/>
      <c r="M46" s="834"/>
      <c r="O46" s="736"/>
      <c r="P46" s="737"/>
      <c r="Q46" s="746"/>
      <c r="R46" s="720"/>
      <c r="S46" s="739"/>
      <c r="T46" s="738"/>
      <c r="U46" s="740"/>
      <c r="V46" s="740"/>
      <c r="W46" s="740"/>
      <c r="X46" s="745"/>
      <c r="Y46" s="742"/>
      <c r="Z46" s="834"/>
    </row>
    <row r="47" spans="2:26" ht="15" customHeight="1">
      <c r="B47" s="833"/>
      <c r="C47" s="737"/>
      <c r="D47" s="746"/>
      <c r="E47" s="720"/>
      <c r="F47" s="739"/>
      <c r="G47" s="738"/>
      <c r="H47" s="740"/>
      <c r="I47" s="741"/>
      <c r="J47" s="740"/>
      <c r="K47" s="745"/>
      <c r="L47" s="742"/>
      <c r="M47" s="834"/>
      <c r="O47" s="736"/>
      <c r="P47" s="737"/>
      <c r="Q47" s="746"/>
      <c r="R47" s="720"/>
      <c r="S47" s="739"/>
      <c r="T47" s="738"/>
      <c r="U47" s="740"/>
      <c r="V47" s="740"/>
      <c r="W47" s="740"/>
      <c r="X47" s="745"/>
      <c r="Y47" s="742"/>
      <c r="Z47" s="834"/>
    </row>
    <row r="48" spans="2:26" ht="15" customHeight="1">
      <c r="B48" s="833"/>
      <c r="C48" s="737"/>
      <c r="D48" s="746"/>
      <c r="E48" s="720"/>
      <c r="F48" s="739"/>
      <c r="G48" s="738"/>
      <c r="H48" s="740"/>
      <c r="I48" s="741"/>
      <c r="J48" s="740"/>
      <c r="K48" s="745"/>
      <c r="L48" s="742"/>
      <c r="M48" s="834"/>
      <c r="O48" s="736"/>
      <c r="P48" s="737"/>
      <c r="Q48" s="746"/>
      <c r="R48" s="720"/>
      <c r="S48" s="739"/>
      <c r="T48" s="738"/>
      <c r="U48" s="740"/>
      <c r="V48" s="740"/>
      <c r="W48" s="740"/>
      <c r="X48" s="745"/>
      <c r="Y48" s="742"/>
      <c r="Z48" s="834"/>
    </row>
    <row r="49" spans="2:26" ht="15" customHeight="1">
      <c r="B49" s="833"/>
      <c r="C49" s="737"/>
      <c r="D49" s="746"/>
      <c r="E49" s="720"/>
      <c r="F49" s="739"/>
      <c r="G49" s="738"/>
      <c r="H49" s="740"/>
      <c r="I49" s="741"/>
      <c r="J49" s="740"/>
      <c r="K49" s="745"/>
      <c r="L49" s="742"/>
      <c r="M49" s="834"/>
      <c r="O49" s="736"/>
      <c r="P49" s="737"/>
      <c r="Q49" s="746"/>
      <c r="R49" s="720"/>
      <c r="S49" s="739"/>
      <c r="T49" s="738"/>
      <c r="U49" s="740"/>
      <c r="V49" s="740"/>
      <c r="W49" s="740"/>
      <c r="X49" s="745"/>
      <c r="Y49" s="742"/>
      <c r="Z49" s="834"/>
    </row>
    <row r="50" spans="2:26" ht="15" customHeight="1">
      <c r="B50" s="833"/>
      <c r="C50" s="737"/>
      <c r="D50" s="746"/>
      <c r="E50" s="720"/>
      <c r="F50" s="739"/>
      <c r="G50" s="738"/>
      <c r="H50" s="740"/>
      <c r="I50" s="741"/>
      <c r="J50" s="740"/>
      <c r="K50" s="745"/>
      <c r="L50" s="742"/>
      <c r="M50" s="834"/>
      <c r="O50" s="736"/>
      <c r="P50" s="737"/>
      <c r="Q50" s="746"/>
      <c r="R50" s="720"/>
      <c r="S50" s="739"/>
      <c r="T50" s="738"/>
      <c r="U50" s="740"/>
      <c r="V50" s="740"/>
      <c r="W50" s="740"/>
      <c r="X50" s="745"/>
      <c r="Y50" s="742"/>
      <c r="Z50" s="834"/>
    </row>
    <row r="51" spans="2:26" ht="15" customHeight="1">
      <c r="B51" s="833"/>
      <c r="C51" s="737"/>
      <c r="D51" s="746"/>
      <c r="E51" s="720"/>
      <c r="F51" s="739"/>
      <c r="G51" s="738"/>
      <c r="H51" s="740"/>
      <c r="I51" s="741"/>
      <c r="J51" s="740"/>
      <c r="K51" s="745"/>
      <c r="L51" s="742"/>
      <c r="M51" s="834"/>
      <c r="O51" s="736"/>
      <c r="P51" s="737"/>
      <c r="Q51" s="746"/>
      <c r="R51" s="720"/>
      <c r="S51" s="739"/>
      <c r="T51" s="738"/>
      <c r="U51" s="740"/>
      <c r="V51" s="740"/>
      <c r="W51" s="740"/>
      <c r="X51" s="745"/>
      <c r="Y51" s="742"/>
      <c r="Z51" s="834"/>
    </row>
    <row r="52" spans="2:26" ht="15" customHeight="1">
      <c r="B52" s="833"/>
      <c r="C52" s="737"/>
      <c r="D52" s="746"/>
      <c r="E52" s="720"/>
      <c r="F52" s="739"/>
      <c r="G52" s="738"/>
      <c r="H52" s="740"/>
      <c r="I52" s="741"/>
      <c r="J52" s="740"/>
      <c r="K52" s="745"/>
      <c r="L52" s="742"/>
      <c r="M52" s="834"/>
      <c r="O52" s="736"/>
      <c r="P52" s="737"/>
      <c r="Q52" s="746"/>
      <c r="R52" s="720"/>
      <c r="S52" s="739"/>
      <c r="T52" s="738"/>
      <c r="U52" s="740"/>
      <c r="V52" s="740"/>
      <c r="W52" s="740"/>
      <c r="X52" s="745"/>
      <c r="Y52" s="742"/>
      <c r="Z52" s="834"/>
    </row>
    <row r="53" spans="2:26" ht="15" customHeight="1">
      <c r="B53" s="833"/>
      <c r="C53" s="737"/>
      <c r="D53" s="746"/>
      <c r="E53" s="720"/>
      <c r="F53" s="739"/>
      <c r="G53" s="738"/>
      <c r="H53" s="740"/>
      <c r="I53" s="741"/>
      <c r="J53" s="740"/>
      <c r="K53" s="745"/>
      <c r="L53" s="742"/>
      <c r="M53" s="834"/>
      <c r="O53" s="736"/>
      <c r="P53" s="737"/>
      <c r="Q53" s="746"/>
      <c r="R53" s="720"/>
      <c r="S53" s="739"/>
      <c r="T53" s="738"/>
      <c r="U53" s="740"/>
      <c r="V53" s="740"/>
      <c r="W53" s="740"/>
      <c r="X53" s="745"/>
      <c r="Y53" s="742"/>
      <c r="Z53" s="834"/>
    </row>
    <row r="54" spans="2:26" ht="15" customHeight="1">
      <c r="B54" s="833"/>
      <c r="C54" s="737"/>
      <c r="D54" s="746"/>
      <c r="E54" s="720"/>
      <c r="F54" s="739"/>
      <c r="G54" s="738"/>
      <c r="H54" s="740"/>
      <c r="I54" s="741"/>
      <c r="J54" s="740"/>
      <c r="K54" s="745"/>
      <c r="L54" s="742"/>
      <c r="M54" s="834"/>
      <c r="O54" s="736"/>
      <c r="P54" s="737"/>
      <c r="Q54" s="746"/>
      <c r="R54" s="720"/>
      <c r="S54" s="739"/>
      <c r="T54" s="738"/>
      <c r="U54" s="740"/>
      <c r="V54" s="740"/>
      <c r="W54" s="740"/>
      <c r="X54" s="745"/>
      <c r="Y54" s="742"/>
      <c r="Z54" s="834"/>
    </row>
    <row r="55" spans="2:26" ht="15" customHeight="1">
      <c r="B55" s="833"/>
      <c r="C55" s="737"/>
      <c r="D55" s="746"/>
      <c r="E55" s="720"/>
      <c r="F55" s="739"/>
      <c r="G55" s="738"/>
      <c r="H55" s="740"/>
      <c r="I55" s="741"/>
      <c r="J55" s="740"/>
      <c r="K55" s="745"/>
      <c r="L55" s="742"/>
      <c r="M55" s="834"/>
      <c r="O55" s="736"/>
      <c r="P55" s="737"/>
      <c r="Q55" s="746"/>
      <c r="R55" s="720"/>
      <c r="S55" s="739"/>
      <c r="T55" s="738"/>
      <c r="U55" s="740"/>
      <c r="V55" s="740"/>
      <c r="W55" s="740"/>
      <c r="X55" s="745"/>
      <c r="Y55" s="742"/>
      <c r="Z55" s="834"/>
    </row>
    <row r="56" spans="2:26" ht="15" customHeight="1">
      <c r="B56" s="833"/>
      <c r="C56" s="737"/>
      <c r="D56" s="746"/>
      <c r="E56" s="720"/>
      <c r="F56" s="739"/>
      <c r="G56" s="738"/>
      <c r="H56" s="740"/>
      <c r="I56" s="741"/>
      <c r="J56" s="740"/>
      <c r="K56" s="745"/>
      <c r="L56" s="742"/>
      <c r="M56" s="834"/>
      <c r="O56" s="736"/>
      <c r="P56" s="737"/>
      <c r="Q56" s="746"/>
      <c r="R56" s="720"/>
      <c r="S56" s="739"/>
      <c r="T56" s="738"/>
      <c r="U56" s="740"/>
      <c r="V56" s="740"/>
      <c r="W56" s="740"/>
      <c r="X56" s="745"/>
      <c r="Y56" s="742"/>
      <c r="Z56" s="834"/>
    </row>
    <row r="57" spans="2:26" ht="15" customHeight="1">
      <c r="B57" s="833"/>
      <c r="C57" s="737"/>
      <c r="D57" s="746"/>
      <c r="E57" s="720"/>
      <c r="F57" s="739"/>
      <c r="G57" s="738"/>
      <c r="H57" s="740"/>
      <c r="I57" s="741"/>
      <c r="J57" s="740"/>
      <c r="K57" s="745"/>
      <c r="L57" s="742"/>
      <c r="M57" s="834"/>
      <c r="O57" s="736"/>
      <c r="P57" s="737"/>
      <c r="Q57" s="746"/>
      <c r="R57" s="720"/>
      <c r="S57" s="739"/>
      <c r="T57" s="738"/>
      <c r="U57" s="740"/>
      <c r="V57" s="740"/>
      <c r="W57" s="740"/>
      <c r="X57" s="745"/>
      <c r="Y57" s="742"/>
      <c r="Z57" s="834"/>
    </row>
    <row r="58" spans="2:26" ht="15" customHeight="1">
      <c r="B58" s="833"/>
      <c r="C58" s="737"/>
      <c r="D58" s="746"/>
      <c r="E58" s="720"/>
      <c r="F58" s="739"/>
      <c r="G58" s="738"/>
      <c r="H58" s="740"/>
      <c r="I58" s="741"/>
      <c r="J58" s="740"/>
      <c r="K58" s="745"/>
      <c r="L58" s="742"/>
      <c r="M58" s="834"/>
      <c r="O58" s="736"/>
      <c r="P58" s="737"/>
      <c r="Q58" s="746"/>
      <c r="R58" s="720"/>
      <c r="S58" s="739"/>
      <c r="T58" s="738"/>
      <c r="U58" s="740"/>
      <c r="V58" s="740"/>
      <c r="W58" s="740"/>
      <c r="X58" s="745"/>
      <c r="Y58" s="742"/>
      <c r="Z58" s="834"/>
    </row>
    <row r="59" spans="2:26" ht="15" customHeight="1">
      <c r="B59" s="833"/>
      <c r="C59" s="737"/>
      <c r="D59" s="746"/>
      <c r="E59" s="720"/>
      <c r="F59" s="739"/>
      <c r="G59" s="738"/>
      <c r="H59" s="740"/>
      <c r="I59" s="741"/>
      <c r="J59" s="740"/>
      <c r="K59" s="745"/>
      <c r="L59" s="742"/>
      <c r="M59" s="834"/>
      <c r="O59" s="736"/>
      <c r="P59" s="737"/>
      <c r="Q59" s="746"/>
      <c r="R59" s="720"/>
      <c r="S59" s="739"/>
      <c r="T59" s="738"/>
      <c r="U59" s="740"/>
      <c r="V59" s="740"/>
      <c r="W59" s="740"/>
      <c r="X59" s="745"/>
      <c r="Y59" s="742"/>
      <c r="Z59" s="834"/>
    </row>
    <row r="60" spans="2:26" ht="15" customHeight="1">
      <c r="B60" s="833"/>
      <c r="C60" s="737"/>
      <c r="D60" s="746"/>
      <c r="E60" s="720"/>
      <c r="F60" s="739"/>
      <c r="G60" s="738"/>
      <c r="H60" s="740"/>
      <c r="I60" s="741"/>
      <c r="J60" s="740"/>
      <c r="K60" s="745"/>
      <c r="L60" s="742"/>
      <c r="M60" s="834"/>
      <c r="O60" s="736"/>
      <c r="P60" s="737"/>
      <c r="Q60" s="746"/>
      <c r="R60" s="720"/>
      <c r="S60" s="739"/>
      <c r="T60" s="738"/>
      <c r="U60" s="740"/>
      <c r="V60" s="740"/>
      <c r="W60" s="740"/>
      <c r="X60" s="745"/>
      <c r="Y60" s="742"/>
      <c r="Z60" s="834"/>
    </row>
    <row r="61" spans="2:26" ht="15" customHeight="1">
      <c r="B61" s="833"/>
      <c r="C61" s="737"/>
      <c r="D61" s="746"/>
      <c r="E61" s="720"/>
      <c r="F61" s="739"/>
      <c r="G61" s="738"/>
      <c r="H61" s="740"/>
      <c r="I61" s="741"/>
      <c r="J61" s="740"/>
      <c r="K61" s="745"/>
      <c r="L61" s="742"/>
      <c r="M61" s="834"/>
      <c r="O61" s="736"/>
      <c r="P61" s="737"/>
      <c r="Q61" s="746"/>
      <c r="R61" s="720"/>
      <c r="S61" s="739"/>
      <c r="T61" s="738"/>
      <c r="U61" s="740"/>
      <c r="V61" s="740"/>
      <c r="W61" s="740"/>
      <c r="X61" s="745"/>
      <c r="Y61" s="742"/>
      <c r="Z61" s="834"/>
    </row>
    <row r="62" spans="2:26" ht="15" customHeight="1">
      <c r="B62" s="833"/>
      <c r="C62" s="737"/>
      <c r="D62" s="746"/>
      <c r="E62" s="720"/>
      <c r="F62" s="739"/>
      <c r="G62" s="738"/>
      <c r="H62" s="740"/>
      <c r="I62" s="741"/>
      <c r="J62" s="740"/>
      <c r="K62" s="745"/>
      <c r="L62" s="742"/>
      <c r="M62" s="834"/>
      <c r="O62" s="736"/>
      <c r="P62" s="737"/>
      <c r="Q62" s="746"/>
      <c r="R62" s="720"/>
      <c r="S62" s="739"/>
      <c r="T62" s="738"/>
      <c r="U62" s="740"/>
      <c r="V62" s="740"/>
      <c r="W62" s="740"/>
      <c r="X62" s="745"/>
      <c r="Y62" s="742"/>
      <c r="Z62" s="834"/>
    </row>
    <row r="63" spans="2:26" ht="15" customHeight="1">
      <c r="B63" s="833"/>
      <c r="C63" s="737"/>
      <c r="D63" s="746"/>
      <c r="E63" s="720"/>
      <c r="F63" s="739"/>
      <c r="G63" s="738"/>
      <c r="H63" s="740"/>
      <c r="I63" s="741"/>
      <c r="J63" s="740"/>
      <c r="K63" s="745"/>
      <c r="L63" s="742"/>
      <c r="M63" s="834"/>
      <c r="O63" s="736"/>
      <c r="P63" s="737"/>
      <c r="Q63" s="746"/>
      <c r="R63" s="720"/>
      <c r="S63" s="739"/>
      <c r="T63" s="738"/>
      <c r="U63" s="740"/>
      <c r="V63" s="740"/>
      <c r="W63" s="740"/>
      <c r="X63" s="745"/>
      <c r="Y63" s="742"/>
      <c r="Z63" s="834"/>
    </row>
    <row r="64" spans="2:26" ht="15" customHeight="1">
      <c r="B64" s="833"/>
      <c r="C64" s="737"/>
      <c r="D64" s="746"/>
      <c r="E64" s="720"/>
      <c r="F64" s="739"/>
      <c r="G64" s="738"/>
      <c r="H64" s="740"/>
      <c r="I64" s="741"/>
      <c r="J64" s="740"/>
      <c r="K64" s="745"/>
      <c r="L64" s="742"/>
      <c r="M64" s="834"/>
      <c r="O64" s="736"/>
      <c r="P64" s="737"/>
      <c r="Q64" s="746"/>
      <c r="R64" s="720"/>
      <c r="S64" s="739"/>
      <c r="T64" s="738"/>
      <c r="U64" s="740"/>
      <c r="V64" s="740"/>
      <c r="W64" s="740"/>
      <c r="X64" s="745"/>
      <c r="Y64" s="742"/>
      <c r="Z64" s="834"/>
    </row>
    <row r="65" spans="2:26" ht="15" customHeight="1">
      <c r="B65" s="833"/>
      <c r="C65" s="737"/>
      <c r="D65" s="746"/>
      <c r="E65" s="720"/>
      <c r="F65" s="739"/>
      <c r="G65" s="738"/>
      <c r="H65" s="740"/>
      <c r="I65" s="741"/>
      <c r="J65" s="740"/>
      <c r="K65" s="745"/>
      <c r="L65" s="742"/>
      <c r="M65" s="834"/>
      <c r="O65" s="736"/>
      <c r="P65" s="737"/>
      <c r="Q65" s="746"/>
      <c r="R65" s="720"/>
      <c r="S65" s="739"/>
      <c r="T65" s="738"/>
      <c r="U65" s="740"/>
      <c r="V65" s="740"/>
      <c r="W65" s="740"/>
      <c r="X65" s="745"/>
      <c r="Y65" s="742"/>
      <c r="Z65" s="834"/>
    </row>
    <row r="66" spans="2:26" ht="15" customHeight="1">
      <c r="B66" s="833"/>
      <c r="C66" s="737"/>
      <c r="D66" s="746"/>
      <c r="E66" s="720"/>
      <c r="F66" s="739"/>
      <c r="G66" s="738"/>
      <c r="H66" s="740"/>
      <c r="I66" s="741"/>
      <c r="J66" s="740"/>
      <c r="K66" s="745"/>
      <c r="L66" s="742"/>
      <c r="M66" s="834"/>
      <c r="O66" s="736"/>
      <c r="P66" s="737"/>
      <c r="Q66" s="746"/>
      <c r="R66" s="720"/>
      <c r="S66" s="739"/>
      <c r="T66" s="738"/>
      <c r="U66" s="740"/>
      <c r="V66" s="740"/>
      <c r="W66" s="740"/>
      <c r="X66" s="745"/>
      <c r="Y66" s="742"/>
      <c r="Z66" s="834"/>
    </row>
    <row r="67" spans="2:26" ht="15" customHeight="1">
      <c r="B67" s="833"/>
      <c r="C67" s="737"/>
      <c r="D67" s="746"/>
      <c r="E67" s="720"/>
      <c r="F67" s="739"/>
      <c r="G67" s="738"/>
      <c r="H67" s="740"/>
      <c r="I67" s="741"/>
      <c r="J67" s="740"/>
      <c r="K67" s="745"/>
      <c r="L67" s="742"/>
      <c r="M67" s="834"/>
      <c r="O67" s="736"/>
      <c r="P67" s="737"/>
      <c r="Q67" s="746"/>
      <c r="R67" s="720"/>
      <c r="S67" s="739"/>
      <c r="T67" s="738"/>
      <c r="U67" s="740"/>
      <c r="V67" s="740"/>
      <c r="W67" s="740"/>
      <c r="X67" s="745"/>
      <c r="Y67" s="742"/>
      <c r="Z67" s="834"/>
    </row>
    <row r="68" spans="2:26" ht="15" customHeight="1">
      <c r="B68" s="833"/>
      <c r="C68" s="737"/>
      <c r="D68" s="746"/>
      <c r="E68" s="720"/>
      <c r="F68" s="739"/>
      <c r="G68" s="738"/>
      <c r="H68" s="740"/>
      <c r="I68" s="741"/>
      <c r="J68" s="740"/>
      <c r="K68" s="745"/>
      <c r="L68" s="742"/>
      <c r="M68" s="834"/>
      <c r="O68" s="736"/>
      <c r="P68" s="737"/>
      <c r="Q68" s="746"/>
      <c r="R68" s="720"/>
      <c r="S68" s="739"/>
      <c r="T68" s="738"/>
      <c r="U68" s="740"/>
      <c r="V68" s="740"/>
      <c r="W68" s="740"/>
      <c r="X68" s="745"/>
      <c r="Y68" s="742"/>
      <c r="Z68" s="834"/>
    </row>
    <row r="69" spans="2:26" ht="15" customHeight="1">
      <c r="B69" s="833"/>
      <c r="C69" s="737"/>
      <c r="D69" s="746"/>
      <c r="E69" s="720"/>
      <c r="F69" s="739"/>
      <c r="G69" s="738"/>
      <c r="H69" s="740"/>
      <c r="I69" s="741"/>
      <c r="J69" s="740"/>
      <c r="K69" s="745"/>
      <c r="L69" s="742"/>
      <c r="M69" s="834"/>
      <c r="O69" s="736"/>
      <c r="P69" s="737"/>
      <c r="Q69" s="746"/>
      <c r="R69" s="720"/>
      <c r="S69" s="739"/>
      <c r="T69" s="738"/>
      <c r="U69" s="740"/>
      <c r="V69" s="740"/>
      <c r="W69" s="740"/>
      <c r="X69" s="745"/>
      <c r="Y69" s="742"/>
      <c r="Z69" s="834"/>
    </row>
    <row r="70" spans="2:26" ht="15" customHeight="1">
      <c r="B70" s="833"/>
      <c r="C70" s="737"/>
      <c r="D70" s="746"/>
      <c r="E70" s="720"/>
      <c r="F70" s="739"/>
      <c r="G70" s="738"/>
      <c r="H70" s="740"/>
      <c r="I70" s="741"/>
      <c r="J70" s="740"/>
      <c r="K70" s="745"/>
      <c r="L70" s="742"/>
      <c r="M70" s="834"/>
      <c r="O70" s="736"/>
      <c r="P70" s="737"/>
      <c r="Q70" s="746"/>
      <c r="R70" s="720"/>
      <c r="S70" s="739"/>
      <c r="T70" s="738"/>
      <c r="U70" s="740"/>
      <c r="V70" s="740"/>
      <c r="W70" s="740"/>
      <c r="X70" s="745"/>
      <c r="Y70" s="742"/>
      <c r="Z70" s="834"/>
    </row>
    <row r="71" spans="2:26" ht="15" customHeight="1">
      <c r="B71" s="833"/>
      <c r="C71" s="737"/>
      <c r="D71" s="746"/>
      <c r="E71" s="720"/>
      <c r="F71" s="739"/>
      <c r="G71" s="738"/>
      <c r="H71" s="740"/>
      <c r="I71" s="741"/>
      <c r="J71" s="740"/>
      <c r="K71" s="745"/>
      <c r="L71" s="742"/>
      <c r="M71" s="834"/>
      <c r="O71" s="736"/>
      <c r="P71" s="737"/>
      <c r="Q71" s="746"/>
      <c r="R71" s="720"/>
      <c r="S71" s="739"/>
      <c r="T71" s="738"/>
      <c r="U71" s="740"/>
      <c r="V71" s="740"/>
      <c r="W71" s="740"/>
      <c r="X71" s="745"/>
      <c r="Y71" s="742"/>
      <c r="Z71" s="834"/>
    </row>
    <row r="72" spans="2:26" ht="15" customHeight="1">
      <c r="B72" s="833"/>
      <c r="C72" s="737"/>
      <c r="D72" s="746"/>
      <c r="E72" s="720"/>
      <c r="F72" s="739"/>
      <c r="G72" s="738"/>
      <c r="H72" s="740"/>
      <c r="I72" s="741"/>
      <c r="J72" s="740"/>
      <c r="K72" s="745"/>
      <c r="L72" s="742"/>
      <c r="M72" s="834"/>
      <c r="O72" s="736"/>
      <c r="P72" s="737"/>
      <c r="Q72" s="746"/>
      <c r="R72" s="720"/>
      <c r="S72" s="739"/>
      <c r="T72" s="738"/>
      <c r="U72" s="740"/>
      <c r="V72" s="740"/>
      <c r="W72" s="740"/>
      <c r="X72" s="745"/>
      <c r="Y72" s="742"/>
      <c r="Z72" s="834"/>
    </row>
    <row r="73" spans="2:26" ht="15" customHeight="1">
      <c r="B73" s="833"/>
      <c r="C73" s="737"/>
      <c r="D73" s="746"/>
      <c r="E73" s="720"/>
      <c r="F73" s="739"/>
      <c r="G73" s="738"/>
      <c r="H73" s="740"/>
      <c r="I73" s="741"/>
      <c r="J73" s="740"/>
      <c r="K73" s="745"/>
      <c r="L73" s="742"/>
      <c r="M73" s="834"/>
      <c r="O73" s="736"/>
      <c r="P73" s="737"/>
      <c r="Q73" s="746"/>
      <c r="R73" s="720"/>
      <c r="S73" s="739"/>
      <c r="T73" s="738"/>
      <c r="U73" s="740"/>
      <c r="V73" s="740"/>
      <c r="W73" s="740"/>
      <c r="X73" s="745"/>
      <c r="Y73" s="742"/>
      <c r="Z73" s="834"/>
    </row>
    <row r="74" spans="2:26" ht="15" customHeight="1">
      <c r="B74" s="833"/>
      <c r="C74" s="737"/>
      <c r="D74" s="746"/>
      <c r="E74" s="720"/>
      <c r="F74" s="739"/>
      <c r="G74" s="738"/>
      <c r="H74" s="740"/>
      <c r="I74" s="741"/>
      <c r="J74" s="740"/>
      <c r="K74" s="745"/>
      <c r="L74" s="742"/>
      <c r="M74" s="834"/>
      <c r="O74" s="736"/>
      <c r="P74" s="737"/>
      <c r="Q74" s="746"/>
      <c r="R74" s="720"/>
      <c r="S74" s="739"/>
      <c r="T74" s="738"/>
      <c r="U74" s="740"/>
      <c r="V74" s="740"/>
      <c r="W74" s="740"/>
      <c r="X74" s="745"/>
      <c r="Y74" s="742"/>
      <c r="Z74" s="834"/>
    </row>
    <row r="75" spans="2:26" ht="15" customHeight="1">
      <c r="B75" s="833"/>
      <c r="C75" s="737"/>
      <c r="D75" s="746"/>
      <c r="E75" s="720"/>
      <c r="F75" s="739"/>
      <c r="G75" s="738"/>
      <c r="H75" s="740"/>
      <c r="I75" s="741"/>
      <c r="J75" s="740"/>
      <c r="K75" s="745"/>
      <c r="L75" s="742"/>
      <c r="M75" s="834"/>
      <c r="O75" s="736"/>
      <c r="P75" s="737"/>
      <c r="Q75" s="746"/>
      <c r="R75" s="720"/>
      <c r="S75" s="739"/>
      <c r="T75" s="738"/>
      <c r="U75" s="740"/>
      <c r="V75" s="740"/>
      <c r="W75" s="740"/>
      <c r="X75" s="745"/>
      <c r="Y75" s="742"/>
      <c r="Z75" s="834"/>
    </row>
    <row r="76" spans="2:26" ht="15" customHeight="1">
      <c r="B76" s="833"/>
      <c r="C76" s="737"/>
      <c r="D76" s="746"/>
      <c r="E76" s="720"/>
      <c r="F76" s="739"/>
      <c r="G76" s="738"/>
      <c r="H76" s="740"/>
      <c r="I76" s="741"/>
      <c r="J76" s="740"/>
      <c r="K76" s="745"/>
      <c r="L76" s="742"/>
      <c r="M76" s="834"/>
      <c r="O76" s="736"/>
      <c r="P76" s="737"/>
      <c r="Q76" s="746"/>
      <c r="R76" s="720"/>
      <c r="S76" s="739"/>
      <c r="T76" s="738"/>
      <c r="U76" s="740"/>
      <c r="V76" s="740"/>
      <c r="W76" s="740"/>
      <c r="X76" s="745"/>
      <c r="Y76" s="742"/>
      <c r="Z76" s="834"/>
    </row>
    <row r="77" spans="2:26" ht="15" customHeight="1">
      <c r="B77" s="833"/>
      <c r="C77" s="737"/>
      <c r="D77" s="746"/>
      <c r="E77" s="720"/>
      <c r="F77" s="739"/>
      <c r="G77" s="738"/>
      <c r="H77" s="740"/>
      <c r="I77" s="741"/>
      <c r="J77" s="740"/>
      <c r="K77" s="745"/>
      <c r="L77" s="742"/>
      <c r="M77" s="834"/>
      <c r="O77" s="736"/>
      <c r="P77" s="737"/>
      <c r="Q77" s="746"/>
      <c r="R77" s="720"/>
      <c r="S77" s="739"/>
      <c r="T77" s="738"/>
      <c r="U77" s="740"/>
      <c r="V77" s="740"/>
      <c r="W77" s="740"/>
      <c r="X77" s="745"/>
      <c r="Y77" s="742"/>
      <c r="Z77" s="834"/>
    </row>
    <row r="78" spans="2:26" ht="15" customHeight="1">
      <c r="B78" s="833"/>
      <c r="C78" s="737"/>
      <c r="D78" s="746"/>
      <c r="E78" s="720"/>
      <c r="F78" s="739"/>
      <c r="G78" s="738"/>
      <c r="H78" s="740"/>
      <c r="I78" s="741"/>
      <c r="J78" s="740"/>
      <c r="K78" s="745"/>
      <c r="L78" s="742"/>
      <c r="M78" s="834"/>
      <c r="O78" s="736"/>
      <c r="P78" s="737"/>
      <c r="Q78" s="746"/>
      <c r="R78" s="720"/>
      <c r="S78" s="739"/>
      <c r="T78" s="738"/>
      <c r="U78" s="740"/>
      <c r="V78" s="740"/>
      <c r="W78" s="740"/>
      <c r="X78" s="745"/>
      <c r="Y78" s="742"/>
      <c r="Z78" s="834"/>
    </row>
    <row r="79" spans="2:26" ht="15" customHeight="1">
      <c r="B79" s="833"/>
      <c r="C79" s="737"/>
      <c r="D79" s="746"/>
      <c r="E79" s="720"/>
      <c r="F79" s="739"/>
      <c r="G79" s="738"/>
      <c r="H79" s="740"/>
      <c r="I79" s="741"/>
      <c r="J79" s="740"/>
      <c r="K79" s="745"/>
      <c r="L79" s="742"/>
      <c r="M79" s="834"/>
      <c r="O79" s="736"/>
      <c r="P79" s="737"/>
      <c r="Q79" s="746"/>
      <c r="R79" s="720"/>
      <c r="S79" s="739"/>
      <c r="T79" s="738"/>
      <c r="U79" s="740"/>
      <c r="V79" s="740"/>
      <c r="W79" s="740"/>
      <c r="X79" s="745"/>
      <c r="Y79" s="742"/>
      <c r="Z79" s="834"/>
    </row>
    <row r="80" spans="2:26" ht="15" customHeight="1">
      <c r="B80" s="833"/>
      <c r="C80" s="737"/>
      <c r="D80" s="746"/>
      <c r="E80" s="720"/>
      <c r="F80" s="739"/>
      <c r="G80" s="738"/>
      <c r="H80" s="740"/>
      <c r="I80" s="741"/>
      <c r="J80" s="740"/>
      <c r="K80" s="745"/>
      <c r="L80" s="742"/>
      <c r="M80" s="834"/>
      <c r="O80" s="736"/>
      <c r="P80" s="737"/>
      <c r="Q80" s="746"/>
      <c r="R80" s="720"/>
      <c r="S80" s="739"/>
      <c r="T80" s="738"/>
      <c r="U80" s="740"/>
      <c r="V80" s="740"/>
      <c r="W80" s="740"/>
      <c r="X80" s="745"/>
      <c r="Y80" s="742"/>
      <c r="Z80" s="834"/>
    </row>
    <row r="81" spans="2:26" ht="15" customHeight="1">
      <c r="B81" s="833"/>
      <c r="C81" s="737"/>
      <c r="D81" s="746"/>
      <c r="E81" s="720"/>
      <c r="F81" s="739"/>
      <c r="G81" s="738"/>
      <c r="H81" s="740"/>
      <c r="I81" s="741"/>
      <c r="J81" s="740"/>
      <c r="K81" s="745"/>
      <c r="L81" s="742"/>
      <c r="M81" s="834"/>
      <c r="O81" s="736"/>
      <c r="P81" s="737"/>
      <c r="Q81" s="746"/>
      <c r="R81" s="720"/>
      <c r="S81" s="739"/>
      <c r="T81" s="738"/>
      <c r="U81" s="740"/>
      <c r="V81" s="740"/>
      <c r="W81" s="740"/>
      <c r="X81" s="745"/>
      <c r="Y81" s="742"/>
      <c r="Z81" s="834"/>
    </row>
    <row r="82" spans="2:26" ht="15" customHeight="1">
      <c r="B82" s="833"/>
      <c r="C82" s="737"/>
      <c r="D82" s="746"/>
      <c r="E82" s="720"/>
      <c r="F82" s="739"/>
      <c r="G82" s="738"/>
      <c r="H82" s="740"/>
      <c r="I82" s="741"/>
      <c r="J82" s="740"/>
      <c r="K82" s="745"/>
      <c r="L82" s="742"/>
      <c r="M82" s="834"/>
      <c r="O82" s="736"/>
      <c r="P82" s="737"/>
      <c r="Q82" s="746"/>
      <c r="R82" s="720"/>
      <c r="S82" s="739"/>
      <c r="T82" s="738"/>
      <c r="U82" s="740"/>
      <c r="V82" s="740"/>
      <c r="W82" s="740"/>
      <c r="X82" s="745"/>
      <c r="Y82" s="742"/>
      <c r="Z82" s="834"/>
    </row>
    <row r="83" spans="2:26" ht="15" customHeight="1">
      <c r="B83" s="833"/>
      <c r="C83" s="737"/>
      <c r="D83" s="746"/>
      <c r="E83" s="720"/>
      <c r="F83" s="739"/>
      <c r="G83" s="738"/>
      <c r="H83" s="740"/>
      <c r="I83" s="741"/>
      <c r="J83" s="740"/>
      <c r="K83" s="745"/>
      <c r="L83" s="742"/>
      <c r="M83" s="834"/>
      <c r="O83" s="736"/>
      <c r="P83" s="737"/>
      <c r="Q83" s="746"/>
      <c r="R83" s="720"/>
      <c r="S83" s="739"/>
      <c r="T83" s="738"/>
      <c r="U83" s="740"/>
      <c r="V83" s="740"/>
      <c r="W83" s="740"/>
      <c r="X83" s="745"/>
      <c r="Y83" s="742"/>
      <c r="Z83" s="834"/>
    </row>
    <row r="84" spans="2:26" ht="15" customHeight="1">
      <c r="B84" s="833"/>
      <c r="C84" s="737"/>
      <c r="D84" s="746"/>
      <c r="E84" s="720"/>
      <c r="F84" s="739"/>
      <c r="G84" s="738"/>
      <c r="H84" s="740"/>
      <c r="I84" s="741"/>
      <c r="J84" s="740"/>
      <c r="K84" s="745"/>
      <c r="L84" s="742"/>
      <c r="M84" s="834"/>
      <c r="O84" s="736"/>
      <c r="P84" s="737"/>
      <c r="Q84" s="746"/>
      <c r="R84" s="720"/>
      <c r="S84" s="739"/>
      <c r="T84" s="738"/>
      <c r="U84" s="740"/>
      <c r="V84" s="740"/>
      <c r="W84" s="740"/>
      <c r="X84" s="745"/>
      <c r="Y84" s="742"/>
      <c r="Z84" s="834"/>
    </row>
    <row r="85" spans="2:26" ht="15" customHeight="1">
      <c r="B85" s="833"/>
      <c r="C85" s="737"/>
      <c r="D85" s="746"/>
      <c r="E85" s="720"/>
      <c r="F85" s="739"/>
      <c r="G85" s="738"/>
      <c r="H85" s="740"/>
      <c r="I85" s="741"/>
      <c r="J85" s="740"/>
      <c r="K85" s="745"/>
      <c r="L85" s="742"/>
      <c r="M85" s="834"/>
      <c r="O85" s="736"/>
      <c r="P85" s="737"/>
      <c r="Q85" s="746"/>
      <c r="R85" s="720"/>
      <c r="S85" s="739"/>
      <c r="T85" s="738"/>
      <c r="U85" s="740"/>
      <c r="V85" s="740"/>
      <c r="W85" s="740"/>
      <c r="X85" s="745"/>
      <c r="Y85" s="742"/>
      <c r="Z85" s="834"/>
    </row>
    <row r="86" spans="2:26" ht="15" customHeight="1">
      <c r="B86" s="833"/>
      <c r="C86" s="737"/>
      <c r="D86" s="746"/>
      <c r="E86" s="720"/>
      <c r="F86" s="739"/>
      <c r="G86" s="738"/>
      <c r="H86" s="740"/>
      <c r="I86" s="741"/>
      <c r="J86" s="740"/>
      <c r="K86" s="745"/>
      <c r="L86" s="742"/>
      <c r="M86" s="834"/>
      <c r="O86" s="736"/>
      <c r="P86" s="737"/>
      <c r="Q86" s="746"/>
      <c r="R86" s="720"/>
      <c r="S86" s="739"/>
      <c r="T86" s="738"/>
      <c r="U86" s="740"/>
      <c r="V86" s="740"/>
      <c r="W86" s="740"/>
      <c r="X86" s="745"/>
      <c r="Y86" s="742"/>
      <c r="Z86" s="834"/>
    </row>
    <row r="87" spans="2:26" ht="15" customHeight="1">
      <c r="B87" s="833"/>
      <c r="C87" s="737"/>
      <c r="D87" s="746"/>
      <c r="E87" s="720"/>
      <c r="F87" s="739"/>
      <c r="G87" s="738"/>
      <c r="H87" s="740"/>
      <c r="I87" s="741"/>
      <c r="J87" s="740"/>
      <c r="K87" s="745"/>
      <c r="L87" s="742"/>
      <c r="M87" s="834"/>
      <c r="O87" s="736"/>
      <c r="P87" s="737"/>
      <c r="Q87" s="746"/>
      <c r="R87" s="720"/>
      <c r="S87" s="739"/>
      <c r="T87" s="738"/>
      <c r="U87" s="740"/>
      <c r="V87" s="740"/>
      <c r="W87" s="740"/>
      <c r="X87" s="745"/>
      <c r="Y87" s="742"/>
      <c r="Z87" s="834"/>
    </row>
    <row r="88" spans="2:26" ht="15" customHeight="1">
      <c r="B88" s="833"/>
      <c r="C88" s="737"/>
      <c r="D88" s="746"/>
      <c r="E88" s="720"/>
      <c r="F88" s="739"/>
      <c r="G88" s="738"/>
      <c r="H88" s="740"/>
      <c r="I88" s="741"/>
      <c r="J88" s="740"/>
      <c r="K88" s="745"/>
      <c r="L88" s="742"/>
      <c r="M88" s="834"/>
      <c r="O88" s="736"/>
      <c r="P88" s="737"/>
      <c r="Q88" s="746"/>
      <c r="R88" s="720"/>
      <c r="S88" s="739"/>
      <c r="T88" s="738"/>
      <c r="U88" s="740"/>
      <c r="V88" s="740"/>
      <c r="W88" s="740"/>
      <c r="X88" s="745"/>
      <c r="Y88" s="742"/>
      <c r="Z88" s="834"/>
    </row>
    <row r="89" spans="2:26" ht="15" customHeight="1">
      <c r="B89" s="833"/>
      <c r="C89" s="737"/>
      <c r="D89" s="746"/>
      <c r="E89" s="720"/>
      <c r="F89" s="739"/>
      <c r="G89" s="738"/>
      <c r="H89" s="740"/>
      <c r="I89" s="741"/>
      <c r="J89" s="740"/>
      <c r="K89" s="745"/>
      <c r="L89" s="742"/>
      <c r="M89" s="834"/>
      <c r="O89" s="736"/>
      <c r="P89" s="737"/>
      <c r="Q89" s="746"/>
      <c r="R89" s="720"/>
      <c r="S89" s="739"/>
      <c r="T89" s="738"/>
      <c r="U89" s="740"/>
      <c r="V89" s="740"/>
      <c r="W89" s="740"/>
      <c r="X89" s="745"/>
      <c r="Y89" s="742"/>
      <c r="Z89" s="834"/>
    </row>
    <row r="90" spans="2:26" ht="15" customHeight="1">
      <c r="B90" s="833"/>
      <c r="C90" s="737"/>
      <c r="D90" s="746"/>
      <c r="E90" s="720"/>
      <c r="F90" s="739"/>
      <c r="G90" s="738"/>
      <c r="H90" s="740"/>
      <c r="I90" s="741"/>
      <c r="J90" s="740"/>
      <c r="K90" s="745"/>
      <c r="L90" s="742"/>
      <c r="M90" s="834"/>
      <c r="O90" s="736"/>
      <c r="P90" s="737"/>
      <c r="Q90" s="746"/>
      <c r="R90" s="720"/>
      <c r="S90" s="739"/>
      <c r="T90" s="738"/>
      <c r="U90" s="740"/>
      <c r="V90" s="740"/>
      <c r="W90" s="740"/>
      <c r="X90" s="745"/>
      <c r="Y90" s="742"/>
      <c r="Z90" s="834"/>
    </row>
    <row r="91" spans="2:26" ht="15" customHeight="1">
      <c r="B91" s="833"/>
      <c r="C91" s="737"/>
      <c r="D91" s="746"/>
      <c r="E91" s="720"/>
      <c r="F91" s="739"/>
      <c r="G91" s="738"/>
      <c r="H91" s="740"/>
      <c r="I91" s="741"/>
      <c r="J91" s="740"/>
      <c r="K91" s="745"/>
      <c r="L91" s="742"/>
      <c r="M91" s="834"/>
      <c r="O91" s="736"/>
      <c r="P91" s="737"/>
      <c r="Q91" s="746"/>
      <c r="R91" s="720"/>
      <c r="S91" s="739"/>
      <c r="T91" s="738"/>
      <c r="U91" s="740"/>
      <c r="V91" s="740"/>
      <c r="W91" s="740"/>
      <c r="X91" s="745"/>
      <c r="Y91" s="742"/>
      <c r="Z91" s="834"/>
    </row>
    <row r="92" spans="2:26" ht="15" customHeight="1">
      <c r="B92" s="833"/>
      <c r="C92" s="737"/>
      <c r="D92" s="746"/>
      <c r="E92" s="720"/>
      <c r="F92" s="739"/>
      <c r="G92" s="738"/>
      <c r="H92" s="740"/>
      <c r="I92" s="741"/>
      <c r="J92" s="740"/>
      <c r="K92" s="745"/>
      <c r="L92" s="742"/>
      <c r="M92" s="834"/>
      <c r="O92" s="736"/>
      <c r="P92" s="737"/>
      <c r="Q92" s="746"/>
      <c r="R92" s="720"/>
      <c r="S92" s="739"/>
      <c r="T92" s="738"/>
      <c r="U92" s="740"/>
      <c r="V92" s="740"/>
      <c r="W92" s="740"/>
      <c r="X92" s="745"/>
      <c r="Y92" s="742"/>
      <c r="Z92" s="834"/>
    </row>
    <row r="93" spans="2:26" ht="15" customHeight="1">
      <c r="B93" s="833"/>
      <c r="C93" s="737"/>
      <c r="D93" s="746"/>
      <c r="E93" s="720"/>
      <c r="F93" s="739"/>
      <c r="G93" s="738"/>
      <c r="H93" s="740"/>
      <c r="I93" s="741"/>
      <c r="J93" s="740"/>
      <c r="K93" s="745"/>
      <c r="L93" s="742"/>
      <c r="M93" s="834"/>
      <c r="O93" s="736"/>
      <c r="P93" s="737"/>
      <c r="Q93" s="746"/>
      <c r="R93" s="720"/>
      <c r="S93" s="739"/>
      <c r="T93" s="738"/>
      <c r="U93" s="740"/>
      <c r="V93" s="740"/>
      <c r="W93" s="740"/>
      <c r="X93" s="745"/>
      <c r="Y93" s="742"/>
      <c r="Z93" s="834"/>
    </row>
    <row r="94" spans="2:26" ht="15" customHeight="1">
      <c r="B94" s="833"/>
      <c r="C94" s="737"/>
      <c r="D94" s="746"/>
      <c r="E94" s="720"/>
      <c r="F94" s="739"/>
      <c r="G94" s="738"/>
      <c r="H94" s="740"/>
      <c r="I94" s="741"/>
      <c r="J94" s="740"/>
      <c r="K94" s="745"/>
      <c r="L94" s="742"/>
      <c r="M94" s="834"/>
      <c r="O94" s="736"/>
      <c r="P94" s="737"/>
      <c r="Q94" s="746"/>
      <c r="R94" s="720"/>
      <c r="S94" s="739"/>
      <c r="T94" s="738"/>
      <c r="U94" s="740"/>
      <c r="V94" s="740"/>
      <c r="W94" s="740"/>
      <c r="X94" s="745"/>
      <c r="Y94" s="742"/>
      <c r="Z94" s="834"/>
    </row>
    <row r="95" spans="2:26" ht="15" customHeight="1">
      <c r="B95" s="833"/>
      <c r="C95" s="737"/>
      <c r="D95" s="746"/>
      <c r="E95" s="720"/>
      <c r="F95" s="739"/>
      <c r="G95" s="738"/>
      <c r="H95" s="740"/>
      <c r="I95" s="741"/>
      <c r="J95" s="740"/>
      <c r="K95" s="745"/>
      <c r="L95" s="742"/>
      <c r="M95" s="834"/>
      <c r="O95" s="736"/>
      <c r="P95" s="737"/>
      <c r="Q95" s="746"/>
      <c r="R95" s="720"/>
      <c r="S95" s="739"/>
      <c r="T95" s="738"/>
      <c r="U95" s="740"/>
      <c r="V95" s="740"/>
      <c r="W95" s="740"/>
      <c r="X95" s="745"/>
      <c r="Y95" s="742"/>
      <c r="Z95" s="834"/>
    </row>
    <row r="96" spans="2:26" ht="15" customHeight="1">
      <c r="B96" s="833"/>
      <c r="C96" s="737"/>
      <c r="D96" s="746"/>
      <c r="E96" s="720"/>
      <c r="F96" s="739"/>
      <c r="G96" s="738"/>
      <c r="H96" s="740"/>
      <c r="I96" s="741"/>
      <c r="J96" s="740"/>
      <c r="K96" s="745"/>
      <c r="L96" s="742"/>
      <c r="M96" s="834"/>
      <c r="O96" s="736"/>
      <c r="P96" s="737"/>
      <c r="Q96" s="746"/>
      <c r="R96" s="720"/>
      <c r="S96" s="739"/>
      <c r="T96" s="738"/>
      <c r="U96" s="740"/>
      <c r="V96" s="740"/>
      <c r="W96" s="740"/>
      <c r="X96" s="745"/>
      <c r="Y96" s="742"/>
      <c r="Z96" s="834"/>
    </row>
    <row r="97" spans="2:26" ht="15" customHeight="1">
      <c r="B97" s="833"/>
      <c r="C97" s="737"/>
      <c r="D97" s="746"/>
      <c r="E97" s="720"/>
      <c r="F97" s="739"/>
      <c r="G97" s="738"/>
      <c r="H97" s="740"/>
      <c r="I97" s="741"/>
      <c r="J97" s="740"/>
      <c r="K97" s="745"/>
      <c r="L97" s="742"/>
      <c r="M97" s="834"/>
      <c r="O97" s="736"/>
      <c r="P97" s="737"/>
      <c r="Q97" s="746"/>
      <c r="R97" s="720"/>
      <c r="S97" s="739"/>
      <c r="T97" s="738"/>
      <c r="U97" s="740"/>
      <c r="V97" s="740"/>
      <c r="W97" s="740"/>
      <c r="X97" s="745"/>
      <c r="Y97" s="742"/>
      <c r="Z97" s="834"/>
    </row>
    <row r="98" spans="2:26" ht="15" customHeight="1">
      <c r="B98" s="833"/>
      <c r="C98" s="737"/>
      <c r="D98" s="746"/>
      <c r="E98" s="720"/>
      <c r="F98" s="739"/>
      <c r="G98" s="738"/>
      <c r="H98" s="740"/>
      <c r="I98" s="741"/>
      <c r="J98" s="740"/>
      <c r="K98" s="745"/>
      <c r="L98" s="742"/>
      <c r="M98" s="834"/>
      <c r="O98" s="736"/>
      <c r="P98" s="737"/>
      <c r="Q98" s="746"/>
      <c r="R98" s="720"/>
      <c r="S98" s="739"/>
      <c r="T98" s="738"/>
      <c r="U98" s="740"/>
      <c r="V98" s="740"/>
      <c r="W98" s="740"/>
      <c r="X98" s="745"/>
      <c r="Y98" s="742"/>
      <c r="Z98" s="834"/>
    </row>
    <row r="99" spans="2:26" ht="15" customHeight="1">
      <c r="B99" s="833"/>
      <c r="C99" s="737"/>
      <c r="D99" s="746"/>
      <c r="E99" s="720"/>
      <c r="F99" s="739"/>
      <c r="G99" s="738"/>
      <c r="H99" s="740"/>
      <c r="I99" s="741"/>
      <c r="J99" s="740"/>
      <c r="K99" s="745"/>
      <c r="L99" s="742"/>
      <c r="M99" s="834"/>
      <c r="O99" s="736"/>
      <c r="P99" s="737"/>
      <c r="Q99" s="746"/>
      <c r="R99" s="720"/>
      <c r="S99" s="739"/>
      <c r="T99" s="738"/>
      <c r="U99" s="740"/>
      <c r="V99" s="740"/>
      <c r="W99" s="740"/>
      <c r="X99" s="745"/>
      <c r="Y99" s="742"/>
      <c r="Z99" s="834"/>
    </row>
    <row r="100" spans="2:26" ht="15" customHeight="1">
      <c r="B100" s="833"/>
      <c r="C100" s="737"/>
      <c r="D100" s="746"/>
      <c r="E100" s="720"/>
      <c r="F100" s="739"/>
      <c r="G100" s="738"/>
      <c r="H100" s="740"/>
      <c r="I100" s="741"/>
      <c r="J100" s="740"/>
      <c r="K100" s="745"/>
      <c r="L100" s="742"/>
      <c r="M100" s="834"/>
      <c r="O100" s="736"/>
      <c r="P100" s="737"/>
      <c r="Q100" s="746"/>
      <c r="R100" s="720"/>
      <c r="S100" s="739"/>
      <c r="T100" s="738"/>
      <c r="U100" s="740"/>
      <c r="V100" s="740"/>
      <c r="W100" s="740"/>
      <c r="X100" s="745"/>
      <c r="Y100" s="742"/>
      <c r="Z100" s="834"/>
    </row>
    <row r="101" spans="2:26" ht="15" customHeight="1">
      <c r="B101" s="833"/>
      <c r="C101" s="737"/>
      <c r="D101" s="746"/>
      <c r="E101" s="720"/>
      <c r="F101" s="739"/>
      <c r="G101" s="738"/>
      <c r="H101" s="740"/>
      <c r="I101" s="741"/>
      <c r="J101" s="740"/>
      <c r="K101" s="745"/>
      <c r="L101" s="742"/>
      <c r="M101" s="834"/>
      <c r="O101" s="736"/>
      <c r="P101" s="737"/>
      <c r="Q101" s="746"/>
      <c r="R101" s="720"/>
      <c r="S101" s="739"/>
      <c r="T101" s="738"/>
      <c r="U101" s="740"/>
      <c r="V101" s="740"/>
      <c r="W101" s="740"/>
      <c r="X101" s="745"/>
      <c r="Y101" s="742"/>
      <c r="Z101" s="834"/>
    </row>
    <row r="102" spans="2:26" ht="15" customHeight="1">
      <c r="B102" s="833"/>
      <c r="C102" s="737"/>
      <c r="D102" s="746"/>
      <c r="E102" s="720"/>
      <c r="F102" s="739"/>
      <c r="G102" s="738"/>
      <c r="H102" s="740"/>
      <c r="I102" s="741"/>
      <c r="J102" s="740"/>
      <c r="K102" s="745"/>
      <c r="L102" s="742"/>
      <c r="M102" s="834"/>
      <c r="O102" s="736"/>
      <c r="P102" s="737"/>
      <c r="Q102" s="746"/>
      <c r="R102" s="720"/>
      <c r="S102" s="739"/>
      <c r="T102" s="738"/>
      <c r="U102" s="740"/>
      <c r="V102" s="740"/>
      <c r="W102" s="740"/>
      <c r="X102" s="745"/>
      <c r="Y102" s="742"/>
      <c r="Z102" s="834"/>
    </row>
    <row r="103" spans="2:26" ht="15" customHeight="1">
      <c r="B103" s="833"/>
      <c r="C103" s="737"/>
      <c r="D103" s="746"/>
      <c r="E103" s="720"/>
      <c r="F103" s="739"/>
      <c r="G103" s="738"/>
      <c r="H103" s="740"/>
      <c r="I103" s="741"/>
      <c r="J103" s="740"/>
      <c r="K103" s="745"/>
      <c r="L103" s="742"/>
      <c r="M103" s="834"/>
      <c r="O103" s="736"/>
      <c r="P103" s="737"/>
      <c r="Q103" s="746"/>
      <c r="R103" s="720"/>
      <c r="S103" s="739"/>
      <c r="T103" s="738"/>
      <c r="U103" s="740"/>
      <c r="V103" s="740"/>
      <c r="W103" s="740"/>
      <c r="X103" s="745"/>
      <c r="Y103" s="742"/>
      <c r="Z103" s="834"/>
    </row>
    <row r="104" spans="2:26" ht="15" customHeight="1">
      <c r="B104" s="833"/>
      <c r="C104" s="737"/>
      <c r="D104" s="746"/>
      <c r="E104" s="720"/>
      <c r="F104" s="739"/>
      <c r="G104" s="738"/>
      <c r="H104" s="740"/>
      <c r="I104" s="741"/>
      <c r="J104" s="740"/>
      <c r="K104" s="745"/>
      <c r="L104" s="742"/>
      <c r="M104" s="834"/>
      <c r="O104" s="736"/>
      <c r="P104" s="737"/>
      <c r="Q104" s="746"/>
      <c r="R104" s="720"/>
      <c r="S104" s="739"/>
      <c r="T104" s="738"/>
      <c r="U104" s="740"/>
      <c r="V104" s="740"/>
      <c r="W104" s="740"/>
      <c r="X104" s="745"/>
      <c r="Y104" s="742"/>
      <c r="Z104" s="834"/>
    </row>
    <row r="105" spans="2:26" ht="15" customHeight="1">
      <c r="B105" s="833"/>
      <c r="C105" s="737"/>
      <c r="D105" s="746"/>
      <c r="E105" s="720"/>
      <c r="F105" s="739"/>
      <c r="G105" s="738"/>
      <c r="H105" s="740"/>
      <c r="I105" s="741"/>
      <c r="J105" s="740"/>
      <c r="K105" s="745"/>
      <c r="L105" s="742"/>
      <c r="M105" s="834"/>
      <c r="O105" s="736"/>
      <c r="P105" s="737"/>
      <c r="Q105" s="746"/>
      <c r="R105" s="720"/>
      <c r="S105" s="739"/>
      <c r="T105" s="738"/>
      <c r="U105" s="740"/>
      <c r="V105" s="740"/>
      <c r="W105" s="740"/>
      <c r="X105" s="745"/>
      <c r="Y105" s="742"/>
      <c r="Z105" s="834"/>
    </row>
    <row r="106" spans="2:26" ht="15" customHeight="1">
      <c r="B106" s="833"/>
      <c r="C106" s="737"/>
      <c r="D106" s="746"/>
      <c r="E106" s="720"/>
      <c r="F106" s="739"/>
      <c r="G106" s="738"/>
      <c r="H106" s="740"/>
      <c r="I106" s="741"/>
      <c r="J106" s="740"/>
      <c r="K106" s="745"/>
      <c r="L106" s="742"/>
      <c r="M106" s="834"/>
      <c r="O106" s="736"/>
      <c r="P106" s="737"/>
      <c r="Q106" s="746"/>
      <c r="R106" s="720"/>
      <c r="S106" s="739"/>
      <c r="T106" s="738"/>
      <c r="U106" s="740"/>
      <c r="V106" s="740"/>
      <c r="W106" s="740"/>
      <c r="X106" s="745"/>
      <c r="Y106" s="742"/>
      <c r="Z106" s="834"/>
    </row>
    <row r="107" spans="2:26" ht="15" customHeight="1">
      <c r="B107" s="833"/>
      <c r="C107" s="737"/>
      <c r="D107" s="746"/>
      <c r="E107" s="720"/>
      <c r="F107" s="739"/>
      <c r="G107" s="738"/>
      <c r="H107" s="740"/>
      <c r="I107" s="741"/>
      <c r="J107" s="740"/>
      <c r="K107" s="745"/>
      <c r="L107" s="742"/>
      <c r="M107" s="834"/>
      <c r="O107" s="736"/>
      <c r="P107" s="737"/>
      <c r="Q107" s="746"/>
      <c r="R107" s="720"/>
      <c r="S107" s="739"/>
      <c r="T107" s="738"/>
      <c r="U107" s="740"/>
      <c r="V107" s="740"/>
      <c r="W107" s="740"/>
      <c r="X107" s="745"/>
      <c r="Y107" s="742"/>
      <c r="Z107" s="834"/>
    </row>
    <row r="108" spans="2:26" ht="15" customHeight="1">
      <c r="B108" s="833"/>
      <c r="C108" s="737"/>
      <c r="D108" s="746"/>
      <c r="E108" s="720"/>
      <c r="F108" s="739"/>
      <c r="G108" s="738"/>
      <c r="H108" s="740"/>
      <c r="I108" s="741"/>
      <c r="J108" s="740"/>
      <c r="K108" s="745"/>
      <c r="L108" s="742"/>
      <c r="M108" s="834"/>
      <c r="O108" s="736"/>
      <c r="P108" s="737"/>
      <c r="Q108" s="746"/>
      <c r="R108" s="720"/>
      <c r="S108" s="739"/>
      <c r="T108" s="738"/>
      <c r="U108" s="740"/>
      <c r="V108" s="740"/>
      <c r="W108" s="740"/>
      <c r="X108" s="745"/>
      <c r="Y108" s="742"/>
      <c r="Z108" s="834"/>
    </row>
    <row r="109" spans="2:26" ht="15" customHeight="1">
      <c r="B109" s="833"/>
      <c r="C109" s="737"/>
      <c r="D109" s="746"/>
      <c r="E109" s="720"/>
      <c r="F109" s="739"/>
      <c r="G109" s="738"/>
      <c r="H109" s="740"/>
      <c r="I109" s="741"/>
      <c r="J109" s="740"/>
      <c r="K109" s="745"/>
      <c r="L109" s="742"/>
      <c r="M109" s="834"/>
      <c r="O109" s="736"/>
      <c r="P109" s="737"/>
      <c r="Q109" s="746"/>
      <c r="R109" s="720"/>
      <c r="S109" s="739"/>
      <c r="T109" s="738"/>
      <c r="U109" s="740"/>
      <c r="V109" s="740"/>
      <c r="W109" s="740"/>
      <c r="X109" s="745"/>
      <c r="Y109" s="742"/>
      <c r="Z109" s="834"/>
    </row>
    <row r="110" spans="2:26" ht="15" customHeight="1">
      <c r="B110" s="833"/>
      <c r="C110" s="737"/>
      <c r="D110" s="746"/>
      <c r="E110" s="720"/>
      <c r="F110" s="739"/>
      <c r="G110" s="738"/>
      <c r="H110" s="740"/>
      <c r="I110" s="741"/>
      <c r="J110" s="740"/>
      <c r="K110" s="745"/>
      <c r="L110" s="742"/>
      <c r="M110" s="834"/>
      <c r="O110" s="736"/>
      <c r="P110" s="737"/>
      <c r="Q110" s="746"/>
      <c r="R110" s="720"/>
      <c r="S110" s="739"/>
      <c r="T110" s="738"/>
      <c r="U110" s="740"/>
      <c r="V110" s="740"/>
      <c r="W110" s="740"/>
      <c r="X110" s="745"/>
      <c r="Y110" s="742"/>
      <c r="Z110" s="834"/>
    </row>
    <row r="111" spans="2:26" ht="15" customHeight="1">
      <c r="B111" s="833"/>
      <c r="C111" s="737"/>
      <c r="D111" s="746"/>
      <c r="E111" s="720"/>
      <c r="F111" s="739"/>
      <c r="G111" s="738"/>
      <c r="H111" s="740"/>
      <c r="I111" s="741"/>
      <c r="J111" s="740"/>
      <c r="K111" s="745"/>
      <c r="L111" s="742"/>
      <c r="M111" s="834"/>
      <c r="O111" s="736"/>
      <c r="P111" s="737"/>
      <c r="Q111" s="746"/>
      <c r="R111" s="720"/>
      <c r="S111" s="739"/>
      <c r="T111" s="738"/>
      <c r="U111" s="740"/>
      <c r="V111" s="740"/>
      <c r="W111" s="740"/>
      <c r="X111" s="745"/>
      <c r="Y111" s="742"/>
      <c r="Z111" s="834"/>
    </row>
    <row r="112" spans="2:26" ht="15" customHeight="1">
      <c r="B112" s="833"/>
      <c r="C112" s="737"/>
      <c r="D112" s="746"/>
      <c r="E112" s="720"/>
      <c r="F112" s="739"/>
      <c r="G112" s="738"/>
      <c r="H112" s="740"/>
      <c r="I112" s="741"/>
      <c r="J112" s="740"/>
      <c r="K112" s="745"/>
      <c r="L112" s="742"/>
      <c r="M112" s="834"/>
      <c r="O112" s="736"/>
      <c r="P112" s="737"/>
      <c r="Q112" s="746"/>
      <c r="R112" s="720"/>
      <c r="S112" s="739"/>
      <c r="T112" s="738"/>
      <c r="U112" s="740"/>
      <c r="V112" s="740"/>
      <c r="W112" s="740"/>
      <c r="X112" s="745"/>
      <c r="Y112" s="742"/>
      <c r="Z112" s="834"/>
    </row>
    <row r="113" spans="2:26" ht="15" customHeight="1">
      <c r="B113" s="833"/>
      <c r="C113" s="737"/>
      <c r="D113" s="746"/>
      <c r="E113" s="720"/>
      <c r="F113" s="739"/>
      <c r="G113" s="738"/>
      <c r="H113" s="740"/>
      <c r="I113" s="741"/>
      <c r="J113" s="740"/>
      <c r="K113" s="745"/>
      <c r="L113" s="742"/>
      <c r="M113" s="834"/>
      <c r="O113" s="736"/>
      <c r="P113" s="737"/>
      <c r="Q113" s="746"/>
      <c r="R113" s="720"/>
      <c r="S113" s="739"/>
      <c r="T113" s="738"/>
      <c r="U113" s="740"/>
      <c r="V113" s="740"/>
      <c r="W113" s="740"/>
      <c r="X113" s="745"/>
      <c r="Y113" s="742"/>
      <c r="Z113" s="834"/>
    </row>
    <row r="114" spans="2:26" ht="15" customHeight="1">
      <c r="B114" s="833"/>
      <c r="C114" s="737"/>
      <c r="D114" s="746"/>
      <c r="E114" s="720"/>
      <c r="F114" s="739"/>
      <c r="G114" s="738"/>
      <c r="H114" s="740"/>
      <c r="I114" s="741"/>
      <c r="J114" s="740"/>
      <c r="K114" s="745"/>
      <c r="L114" s="742"/>
      <c r="M114" s="834"/>
      <c r="O114" s="736"/>
      <c r="P114" s="737"/>
      <c r="Q114" s="746"/>
      <c r="R114" s="720"/>
      <c r="S114" s="739"/>
      <c r="T114" s="738"/>
      <c r="U114" s="740"/>
      <c r="V114" s="740"/>
      <c r="W114" s="740"/>
      <c r="X114" s="745"/>
      <c r="Y114" s="742"/>
      <c r="Z114" s="834"/>
    </row>
    <row r="115" spans="2:26" ht="15" customHeight="1">
      <c r="B115" s="833"/>
      <c r="C115" s="737"/>
      <c r="D115" s="746"/>
      <c r="E115" s="720"/>
      <c r="F115" s="739"/>
      <c r="G115" s="738"/>
      <c r="H115" s="740"/>
      <c r="I115" s="741"/>
      <c r="J115" s="740"/>
      <c r="K115" s="745"/>
      <c r="L115" s="742"/>
      <c r="M115" s="834"/>
      <c r="O115" s="736"/>
      <c r="P115" s="737"/>
      <c r="Q115" s="746"/>
      <c r="R115" s="720"/>
      <c r="S115" s="739"/>
      <c r="T115" s="738"/>
      <c r="U115" s="740"/>
      <c r="V115" s="740"/>
      <c r="W115" s="740"/>
      <c r="X115" s="745"/>
      <c r="Y115" s="742"/>
      <c r="Z115" s="834"/>
    </row>
    <row r="116" spans="2:26" ht="15" customHeight="1">
      <c r="B116" s="833"/>
      <c r="C116" s="737"/>
      <c r="D116" s="746"/>
      <c r="E116" s="720"/>
      <c r="F116" s="739"/>
      <c r="G116" s="738"/>
      <c r="H116" s="740"/>
      <c r="I116" s="741"/>
      <c r="J116" s="740"/>
      <c r="K116" s="745"/>
      <c r="L116" s="742"/>
      <c r="M116" s="834"/>
      <c r="O116" s="736"/>
      <c r="P116" s="737"/>
      <c r="Q116" s="746"/>
      <c r="R116" s="720"/>
      <c r="S116" s="739"/>
      <c r="T116" s="738"/>
      <c r="U116" s="740"/>
      <c r="V116" s="740"/>
      <c r="W116" s="740"/>
      <c r="X116" s="745"/>
      <c r="Y116" s="742"/>
      <c r="Z116" s="834"/>
    </row>
    <row r="117" spans="2:26" ht="15" customHeight="1">
      <c r="B117" s="833"/>
      <c r="C117" s="737"/>
      <c r="D117" s="746"/>
      <c r="E117" s="720"/>
      <c r="F117" s="739"/>
      <c r="G117" s="738"/>
      <c r="H117" s="740"/>
      <c r="I117" s="741"/>
      <c r="J117" s="740"/>
      <c r="K117" s="745"/>
      <c r="L117" s="742"/>
      <c r="M117" s="834"/>
      <c r="O117" s="736"/>
      <c r="P117" s="737"/>
      <c r="Q117" s="746"/>
      <c r="R117" s="720"/>
      <c r="S117" s="739"/>
      <c r="T117" s="738"/>
      <c r="U117" s="740"/>
      <c r="V117" s="740"/>
      <c r="W117" s="740"/>
      <c r="X117" s="745"/>
      <c r="Y117" s="742"/>
      <c r="Z117" s="834"/>
    </row>
    <row r="118" spans="2:26" ht="15" customHeight="1">
      <c r="B118" s="833"/>
      <c r="C118" s="737"/>
      <c r="D118" s="746"/>
      <c r="E118" s="720"/>
      <c r="F118" s="739"/>
      <c r="G118" s="738"/>
      <c r="H118" s="740"/>
      <c r="I118" s="741"/>
      <c r="J118" s="740"/>
      <c r="K118" s="745"/>
      <c r="L118" s="742"/>
      <c r="M118" s="834"/>
      <c r="O118" s="736"/>
      <c r="P118" s="737"/>
      <c r="Q118" s="746"/>
      <c r="R118" s="720"/>
      <c r="S118" s="739"/>
      <c r="T118" s="738"/>
      <c r="U118" s="740"/>
      <c r="V118" s="740"/>
      <c r="W118" s="740"/>
      <c r="X118" s="745"/>
      <c r="Y118" s="742"/>
      <c r="Z118" s="834"/>
    </row>
    <row r="119" spans="2:26" ht="15" customHeight="1">
      <c r="B119" s="833"/>
      <c r="C119" s="737"/>
      <c r="D119" s="746"/>
      <c r="E119" s="720"/>
      <c r="F119" s="739"/>
      <c r="G119" s="738"/>
      <c r="H119" s="740"/>
      <c r="I119" s="741"/>
      <c r="J119" s="740"/>
      <c r="K119" s="745"/>
      <c r="L119" s="742"/>
      <c r="M119" s="834"/>
      <c r="O119" s="736"/>
      <c r="P119" s="737"/>
      <c r="Q119" s="746"/>
      <c r="R119" s="720"/>
      <c r="S119" s="739"/>
      <c r="T119" s="738"/>
      <c r="U119" s="740"/>
      <c r="V119" s="740"/>
      <c r="W119" s="740"/>
      <c r="X119" s="745"/>
      <c r="Y119" s="742"/>
      <c r="Z119" s="834"/>
    </row>
    <row r="120" spans="2:26" ht="15" customHeight="1">
      <c r="B120" s="833"/>
      <c r="C120" s="737"/>
      <c r="D120" s="746"/>
      <c r="E120" s="720"/>
      <c r="F120" s="739"/>
      <c r="G120" s="738"/>
      <c r="H120" s="740"/>
      <c r="I120" s="741"/>
      <c r="J120" s="740"/>
      <c r="K120" s="745"/>
      <c r="L120" s="742"/>
      <c r="M120" s="834"/>
      <c r="O120" s="736"/>
      <c r="P120" s="737"/>
      <c r="Q120" s="746"/>
      <c r="R120" s="720"/>
      <c r="S120" s="739"/>
      <c r="T120" s="738"/>
      <c r="U120" s="740"/>
      <c r="V120" s="740"/>
      <c r="W120" s="740"/>
      <c r="X120" s="745"/>
      <c r="Y120" s="742"/>
      <c r="Z120" s="834"/>
    </row>
    <row r="121" spans="2:26" ht="15" customHeight="1">
      <c r="B121" s="833"/>
      <c r="C121" s="737"/>
      <c r="D121" s="746"/>
      <c r="E121" s="720"/>
      <c r="F121" s="739"/>
      <c r="G121" s="738"/>
      <c r="H121" s="740"/>
      <c r="I121" s="741"/>
      <c r="J121" s="740"/>
      <c r="K121" s="745"/>
      <c r="L121" s="742"/>
      <c r="M121" s="834"/>
      <c r="O121" s="736"/>
      <c r="P121" s="737"/>
      <c r="Q121" s="746"/>
      <c r="R121" s="720"/>
      <c r="S121" s="739"/>
      <c r="T121" s="738"/>
      <c r="U121" s="740"/>
      <c r="V121" s="740"/>
      <c r="W121" s="740"/>
      <c r="X121" s="745"/>
      <c r="Y121" s="742"/>
      <c r="Z121" s="834"/>
    </row>
    <row r="122" spans="2:26" ht="15" customHeight="1">
      <c r="B122" s="833"/>
      <c r="C122" s="737"/>
      <c r="D122" s="746"/>
      <c r="E122" s="720"/>
      <c r="F122" s="739"/>
      <c r="G122" s="738"/>
      <c r="H122" s="740"/>
      <c r="I122" s="741"/>
      <c r="J122" s="740"/>
      <c r="K122" s="745"/>
      <c r="L122" s="742"/>
      <c r="M122" s="834"/>
      <c r="O122" s="736"/>
      <c r="P122" s="737"/>
      <c r="Q122" s="746"/>
      <c r="R122" s="720"/>
      <c r="S122" s="739"/>
      <c r="T122" s="738"/>
      <c r="U122" s="740"/>
      <c r="V122" s="740"/>
      <c r="W122" s="740"/>
      <c r="X122" s="745"/>
      <c r="Y122" s="742"/>
      <c r="Z122" s="834"/>
    </row>
    <row r="123" spans="2:26" ht="15" customHeight="1">
      <c r="B123" s="833"/>
      <c r="C123" s="737"/>
      <c r="D123" s="746"/>
      <c r="E123" s="720"/>
      <c r="F123" s="739"/>
      <c r="G123" s="738"/>
      <c r="H123" s="740"/>
      <c r="I123" s="741"/>
      <c r="J123" s="740"/>
      <c r="K123" s="745"/>
      <c r="L123" s="742"/>
      <c r="M123" s="834"/>
      <c r="O123" s="736"/>
      <c r="P123" s="737"/>
      <c r="Q123" s="746"/>
      <c r="R123" s="720"/>
      <c r="S123" s="739"/>
      <c r="T123" s="738"/>
      <c r="U123" s="740"/>
      <c r="V123" s="740"/>
      <c r="W123" s="740"/>
      <c r="X123" s="745"/>
      <c r="Y123" s="742"/>
      <c r="Z123" s="834"/>
    </row>
    <row r="124" spans="2:26" ht="15" customHeight="1">
      <c r="B124" s="833"/>
      <c r="C124" s="737"/>
      <c r="D124" s="746"/>
      <c r="E124" s="720"/>
      <c r="F124" s="739"/>
      <c r="G124" s="738"/>
      <c r="H124" s="740"/>
      <c r="I124" s="741"/>
      <c r="J124" s="740"/>
      <c r="K124" s="745"/>
      <c r="L124" s="742"/>
      <c r="M124" s="834"/>
      <c r="O124" s="736"/>
      <c r="P124" s="737"/>
      <c r="Q124" s="746"/>
      <c r="R124" s="720"/>
      <c r="S124" s="739"/>
      <c r="T124" s="738"/>
      <c r="U124" s="740"/>
      <c r="V124" s="740"/>
      <c r="W124" s="740"/>
      <c r="X124" s="745"/>
      <c r="Y124" s="742"/>
      <c r="Z124" s="834"/>
    </row>
    <row r="125" spans="2:26" ht="15" customHeight="1">
      <c r="B125" s="833"/>
      <c r="C125" s="737"/>
      <c r="D125" s="746"/>
      <c r="E125" s="720"/>
      <c r="F125" s="739"/>
      <c r="G125" s="738"/>
      <c r="H125" s="740"/>
      <c r="I125" s="741"/>
      <c r="J125" s="740"/>
      <c r="K125" s="745"/>
      <c r="L125" s="742"/>
      <c r="M125" s="834"/>
      <c r="O125" s="736"/>
      <c r="P125" s="737"/>
      <c r="Q125" s="746"/>
      <c r="R125" s="720"/>
      <c r="S125" s="739"/>
      <c r="T125" s="738"/>
      <c r="U125" s="740"/>
      <c r="V125" s="740"/>
      <c r="W125" s="740"/>
      <c r="X125" s="745"/>
      <c r="Y125" s="742"/>
      <c r="Z125" s="834"/>
    </row>
    <row r="126" spans="2:26" ht="15" customHeight="1">
      <c r="B126" s="833"/>
      <c r="C126" s="737"/>
      <c r="D126" s="746"/>
      <c r="E126" s="720"/>
      <c r="F126" s="739"/>
      <c r="G126" s="738"/>
      <c r="H126" s="740"/>
      <c r="I126" s="741"/>
      <c r="J126" s="740"/>
      <c r="K126" s="745"/>
      <c r="L126" s="742"/>
      <c r="M126" s="834"/>
      <c r="O126" s="736"/>
      <c r="P126" s="737"/>
      <c r="Q126" s="746"/>
      <c r="R126" s="720"/>
      <c r="S126" s="739"/>
      <c r="T126" s="738"/>
      <c r="U126" s="740"/>
      <c r="V126" s="740"/>
      <c r="W126" s="740"/>
      <c r="X126" s="745"/>
      <c r="Y126" s="742"/>
      <c r="Z126" s="834"/>
    </row>
    <row r="127" spans="2:26" ht="15" customHeight="1">
      <c r="B127" s="833"/>
      <c r="C127" s="737"/>
      <c r="D127" s="746"/>
      <c r="E127" s="720"/>
      <c r="F127" s="739"/>
      <c r="G127" s="738"/>
      <c r="H127" s="740"/>
      <c r="I127" s="741"/>
      <c r="J127" s="740"/>
      <c r="K127" s="745"/>
      <c r="L127" s="742"/>
      <c r="M127" s="834"/>
      <c r="O127" s="736"/>
      <c r="P127" s="737"/>
      <c r="Q127" s="746"/>
      <c r="R127" s="720"/>
      <c r="S127" s="739"/>
      <c r="T127" s="738"/>
      <c r="U127" s="740"/>
      <c r="V127" s="740"/>
      <c r="W127" s="740"/>
      <c r="X127" s="745"/>
      <c r="Y127" s="742"/>
      <c r="Z127" s="834"/>
    </row>
    <row r="128" spans="2:26" ht="15" customHeight="1">
      <c r="B128" s="833"/>
      <c r="C128" s="737"/>
      <c r="D128" s="746"/>
      <c r="E128" s="720"/>
      <c r="F128" s="739"/>
      <c r="G128" s="738"/>
      <c r="H128" s="740"/>
      <c r="I128" s="741"/>
      <c r="J128" s="740"/>
      <c r="K128" s="745"/>
      <c r="L128" s="742"/>
      <c r="M128" s="834"/>
      <c r="O128" s="736"/>
      <c r="P128" s="737"/>
      <c r="Q128" s="746"/>
      <c r="R128" s="720"/>
      <c r="S128" s="739"/>
      <c r="T128" s="738"/>
      <c r="U128" s="740"/>
      <c r="V128" s="740"/>
      <c r="W128" s="740"/>
      <c r="X128" s="745"/>
      <c r="Y128" s="742"/>
      <c r="Z128" s="834"/>
    </row>
    <row r="129" spans="2:26" ht="15" customHeight="1">
      <c r="B129" s="833"/>
      <c r="C129" s="737"/>
      <c r="D129" s="746"/>
      <c r="E129" s="720"/>
      <c r="F129" s="739"/>
      <c r="G129" s="738"/>
      <c r="H129" s="740"/>
      <c r="I129" s="741"/>
      <c r="J129" s="740"/>
      <c r="K129" s="745"/>
      <c r="L129" s="742"/>
      <c r="M129" s="834"/>
      <c r="O129" s="736"/>
      <c r="P129" s="737"/>
      <c r="Q129" s="746"/>
      <c r="R129" s="720"/>
      <c r="S129" s="739"/>
      <c r="T129" s="738"/>
      <c r="U129" s="740"/>
      <c r="V129" s="740"/>
      <c r="W129" s="740"/>
      <c r="X129" s="745"/>
      <c r="Y129" s="742"/>
      <c r="Z129" s="834"/>
    </row>
    <row r="130" spans="2:26" ht="15" customHeight="1">
      <c r="B130" s="833"/>
      <c r="C130" s="737"/>
      <c r="D130" s="746"/>
      <c r="E130" s="720"/>
      <c r="F130" s="739"/>
      <c r="G130" s="738"/>
      <c r="H130" s="740"/>
      <c r="I130" s="741"/>
      <c r="J130" s="740"/>
      <c r="K130" s="745"/>
      <c r="L130" s="742"/>
      <c r="M130" s="834"/>
      <c r="O130" s="736"/>
      <c r="P130" s="737"/>
      <c r="Q130" s="746"/>
      <c r="R130" s="720"/>
      <c r="S130" s="739"/>
      <c r="T130" s="738"/>
      <c r="U130" s="740"/>
      <c r="V130" s="740"/>
      <c r="W130" s="740"/>
      <c r="X130" s="745"/>
      <c r="Y130" s="742"/>
      <c r="Z130" s="834"/>
    </row>
    <row r="131" spans="2:26" ht="15" customHeight="1">
      <c r="B131" s="833"/>
      <c r="C131" s="737"/>
      <c r="D131" s="746"/>
      <c r="E131" s="720"/>
      <c r="F131" s="739"/>
      <c r="G131" s="738"/>
      <c r="H131" s="740"/>
      <c r="I131" s="741"/>
      <c r="J131" s="740"/>
      <c r="K131" s="745"/>
      <c r="L131" s="742"/>
      <c r="M131" s="834"/>
      <c r="O131" s="736"/>
      <c r="P131" s="737"/>
      <c r="Q131" s="746"/>
      <c r="R131" s="720"/>
      <c r="S131" s="739"/>
      <c r="T131" s="738"/>
      <c r="U131" s="740"/>
      <c r="V131" s="740"/>
      <c r="W131" s="740"/>
      <c r="X131" s="745"/>
      <c r="Y131" s="742"/>
      <c r="Z131" s="834"/>
    </row>
    <row r="132" spans="2:26" ht="15" customHeight="1">
      <c r="B132" s="833"/>
      <c r="C132" s="737"/>
      <c r="D132" s="746"/>
      <c r="E132" s="720"/>
      <c r="F132" s="739"/>
      <c r="G132" s="738"/>
      <c r="H132" s="740"/>
      <c r="I132" s="741"/>
      <c r="J132" s="740"/>
      <c r="K132" s="745"/>
      <c r="L132" s="742"/>
      <c r="M132" s="834"/>
      <c r="O132" s="736"/>
      <c r="P132" s="737"/>
      <c r="Q132" s="746"/>
      <c r="R132" s="720"/>
      <c r="S132" s="739"/>
      <c r="T132" s="738"/>
      <c r="U132" s="740"/>
      <c r="V132" s="740"/>
      <c r="W132" s="740"/>
      <c r="X132" s="745"/>
      <c r="Y132" s="742"/>
      <c r="Z132" s="834"/>
    </row>
    <row r="133" spans="2:26" ht="15" customHeight="1">
      <c r="B133" s="833"/>
      <c r="C133" s="737"/>
      <c r="D133" s="746"/>
      <c r="E133" s="720"/>
      <c r="F133" s="739"/>
      <c r="G133" s="738"/>
      <c r="H133" s="740"/>
      <c r="I133" s="741"/>
      <c r="J133" s="740"/>
      <c r="K133" s="745"/>
      <c r="L133" s="742"/>
      <c r="M133" s="834"/>
      <c r="O133" s="736"/>
      <c r="P133" s="737"/>
      <c r="Q133" s="746"/>
      <c r="R133" s="720"/>
      <c r="S133" s="739"/>
      <c r="T133" s="738"/>
      <c r="U133" s="740"/>
      <c r="V133" s="740"/>
      <c r="W133" s="740"/>
      <c r="X133" s="745"/>
      <c r="Y133" s="742"/>
      <c r="Z133" s="834"/>
    </row>
    <row r="134" spans="2:26" ht="15" customHeight="1">
      <c r="B134" s="833"/>
      <c r="C134" s="737"/>
      <c r="D134" s="746"/>
      <c r="E134" s="720"/>
      <c r="F134" s="739"/>
      <c r="G134" s="738"/>
      <c r="H134" s="740"/>
      <c r="I134" s="741"/>
      <c r="J134" s="740"/>
      <c r="K134" s="745"/>
      <c r="L134" s="742"/>
      <c r="M134" s="834"/>
      <c r="O134" s="736"/>
      <c r="P134" s="737"/>
      <c r="Q134" s="746"/>
      <c r="R134" s="720"/>
      <c r="S134" s="739"/>
      <c r="T134" s="738"/>
      <c r="U134" s="740"/>
      <c r="V134" s="740"/>
      <c r="W134" s="740"/>
      <c r="X134" s="745"/>
      <c r="Y134" s="742"/>
      <c r="Z134" s="834"/>
    </row>
    <row r="135" spans="2:26" ht="15" customHeight="1">
      <c r="B135" s="833"/>
      <c r="C135" s="737"/>
      <c r="D135" s="746"/>
      <c r="E135" s="720"/>
      <c r="F135" s="739"/>
      <c r="G135" s="738"/>
      <c r="H135" s="740"/>
      <c r="I135" s="741"/>
      <c r="J135" s="740"/>
      <c r="K135" s="745"/>
      <c r="L135" s="742"/>
      <c r="M135" s="834"/>
      <c r="O135" s="736"/>
      <c r="P135" s="737"/>
      <c r="Q135" s="746"/>
      <c r="R135" s="720"/>
      <c r="S135" s="739"/>
      <c r="T135" s="738"/>
      <c r="U135" s="740"/>
      <c r="V135" s="740"/>
      <c r="W135" s="740"/>
      <c r="X135" s="745"/>
      <c r="Y135" s="742"/>
      <c r="Z135" s="834"/>
    </row>
    <row r="136" spans="2:26" ht="15" customHeight="1">
      <c r="B136" s="833"/>
      <c r="C136" s="737"/>
      <c r="D136" s="746"/>
      <c r="E136" s="720"/>
      <c r="F136" s="739"/>
      <c r="G136" s="738"/>
      <c r="H136" s="740"/>
      <c r="I136" s="741"/>
      <c r="J136" s="740"/>
      <c r="K136" s="745"/>
      <c r="L136" s="742"/>
      <c r="M136" s="834"/>
      <c r="O136" s="736"/>
      <c r="P136" s="737"/>
      <c r="Q136" s="746"/>
      <c r="R136" s="720"/>
      <c r="S136" s="739"/>
      <c r="T136" s="738"/>
      <c r="U136" s="740"/>
      <c r="V136" s="740"/>
      <c r="W136" s="740"/>
      <c r="X136" s="745"/>
      <c r="Y136" s="742"/>
      <c r="Z136" s="834"/>
    </row>
    <row r="137" spans="2:26" ht="15" customHeight="1">
      <c r="B137" s="833"/>
      <c r="C137" s="737"/>
      <c r="D137" s="746"/>
      <c r="E137" s="720"/>
      <c r="F137" s="739"/>
      <c r="G137" s="738"/>
      <c r="H137" s="740"/>
      <c r="I137" s="741"/>
      <c r="J137" s="740"/>
      <c r="K137" s="745"/>
      <c r="L137" s="742"/>
      <c r="M137" s="834"/>
      <c r="O137" s="736"/>
      <c r="P137" s="737"/>
      <c r="Q137" s="746"/>
      <c r="R137" s="720"/>
      <c r="S137" s="739"/>
      <c r="T137" s="738"/>
      <c r="U137" s="740"/>
      <c r="V137" s="740"/>
      <c r="W137" s="740"/>
      <c r="X137" s="745"/>
      <c r="Y137" s="742"/>
      <c r="Z137" s="834"/>
    </row>
    <row r="138" spans="2:26" ht="15" customHeight="1">
      <c r="B138" s="833"/>
      <c r="C138" s="737"/>
      <c r="D138" s="746"/>
      <c r="E138" s="720"/>
      <c r="F138" s="739"/>
      <c r="G138" s="738"/>
      <c r="H138" s="740"/>
      <c r="I138" s="741"/>
      <c r="J138" s="740"/>
      <c r="K138" s="745"/>
      <c r="L138" s="742"/>
      <c r="M138" s="834"/>
      <c r="O138" s="736"/>
      <c r="P138" s="737"/>
      <c r="Q138" s="746"/>
      <c r="R138" s="720"/>
      <c r="S138" s="739"/>
      <c r="T138" s="738"/>
      <c r="U138" s="740"/>
      <c r="V138" s="740"/>
      <c r="W138" s="740"/>
      <c r="X138" s="745"/>
      <c r="Y138" s="742"/>
      <c r="Z138" s="834"/>
    </row>
    <row r="139" spans="2:26" ht="15" customHeight="1">
      <c r="B139" s="833"/>
      <c r="C139" s="737"/>
      <c r="D139" s="746"/>
      <c r="E139" s="720"/>
      <c r="F139" s="739"/>
      <c r="G139" s="738"/>
      <c r="H139" s="740"/>
      <c r="I139" s="741"/>
      <c r="J139" s="740"/>
      <c r="K139" s="745"/>
      <c r="L139" s="742"/>
      <c r="M139" s="834"/>
      <c r="O139" s="736"/>
      <c r="P139" s="737"/>
      <c r="Q139" s="746"/>
      <c r="R139" s="720"/>
      <c r="S139" s="739"/>
      <c r="T139" s="738"/>
      <c r="U139" s="740"/>
      <c r="V139" s="740"/>
      <c r="W139" s="740"/>
      <c r="X139" s="745"/>
      <c r="Y139" s="742"/>
      <c r="Z139" s="834"/>
    </row>
    <row r="140" spans="2:26" ht="15" customHeight="1">
      <c r="B140" s="833"/>
      <c r="C140" s="737"/>
      <c r="D140" s="746"/>
      <c r="E140" s="720"/>
      <c r="F140" s="739"/>
      <c r="G140" s="738"/>
      <c r="H140" s="740"/>
      <c r="I140" s="741"/>
      <c r="J140" s="740"/>
      <c r="K140" s="745"/>
      <c r="L140" s="742"/>
      <c r="M140" s="834"/>
      <c r="O140" s="736"/>
      <c r="P140" s="737"/>
      <c r="Q140" s="746"/>
      <c r="R140" s="720"/>
      <c r="S140" s="739"/>
      <c r="T140" s="738"/>
      <c r="U140" s="740"/>
      <c r="V140" s="740"/>
      <c r="W140" s="740"/>
      <c r="X140" s="745"/>
      <c r="Y140" s="742"/>
      <c r="Z140" s="834"/>
    </row>
    <row r="141" spans="2:26" ht="15" customHeight="1">
      <c r="B141" s="833"/>
      <c r="C141" s="737"/>
      <c r="D141" s="746"/>
      <c r="E141" s="720"/>
      <c r="F141" s="739"/>
      <c r="G141" s="738"/>
      <c r="H141" s="740"/>
      <c r="I141" s="741"/>
      <c r="J141" s="740"/>
      <c r="K141" s="745"/>
      <c r="L141" s="742"/>
      <c r="M141" s="834"/>
      <c r="O141" s="736"/>
      <c r="P141" s="737"/>
      <c r="Q141" s="746"/>
      <c r="R141" s="720"/>
      <c r="S141" s="739"/>
      <c r="T141" s="738"/>
      <c r="U141" s="740"/>
      <c r="V141" s="740"/>
      <c r="W141" s="740"/>
      <c r="X141" s="745"/>
      <c r="Y141" s="742"/>
      <c r="Z141" s="834"/>
    </row>
    <row r="142" spans="2:26" ht="15" customHeight="1">
      <c r="B142" s="833"/>
      <c r="C142" s="737"/>
      <c r="D142" s="746"/>
      <c r="E142" s="720"/>
      <c r="F142" s="739"/>
      <c r="G142" s="738"/>
      <c r="H142" s="740"/>
      <c r="I142" s="741"/>
      <c r="J142" s="740"/>
      <c r="K142" s="745"/>
      <c r="L142" s="742"/>
      <c r="M142" s="834"/>
      <c r="O142" s="736"/>
      <c r="P142" s="737"/>
      <c r="Q142" s="746"/>
      <c r="R142" s="720"/>
      <c r="S142" s="739"/>
      <c r="T142" s="738"/>
      <c r="U142" s="740"/>
      <c r="V142" s="740"/>
      <c r="W142" s="740"/>
      <c r="X142" s="745"/>
      <c r="Y142" s="742"/>
      <c r="Z142" s="834"/>
    </row>
    <row r="143" spans="2:26" ht="15" customHeight="1">
      <c r="B143" s="833"/>
      <c r="C143" s="737"/>
      <c r="D143" s="746"/>
      <c r="E143" s="720"/>
      <c r="F143" s="739"/>
      <c r="G143" s="738"/>
      <c r="H143" s="740"/>
      <c r="I143" s="741"/>
      <c r="J143" s="740"/>
      <c r="K143" s="745"/>
      <c r="L143" s="742"/>
      <c r="M143" s="834"/>
      <c r="O143" s="736"/>
      <c r="P143" s="737"/>
      <c r="Q143" s="746"/>
      <c r="R143" s="720"/>
      <c r="S143" s="739"/>
      <c r="T143" s="738"/>
      <c r="U143" s="740"/>
      <c r="V143" s="740"/>
      <c r="W143" s="740"/>
      <c r="X143" s="745"/>
      <c r="Y143" s="742"/>
      <c r="Z143" s="834"/>
    </row>
    <row r="144" spans="2:26" ht="15" customHeight="1">
      <c r="B144" s="833"/>
      <c r="C144" s="737"/>
      <c r="D144" s="746"/>
      <c r="E144" s="720"/>
      <c r="F144" s="739"/>
      <c r="G144" s="738"/>
      <c r="H144" s="740"/>
      <c r="I144" s="741"/>
      <c r="J144" s="740"/>
      <c r="K144" s="745"/>
      <c r="L144" s="742"/>
      <c r="M144" s="834"/>
      <c r="O144" s="736"/>
      <c r="P144" s="737"/>
      <c r="Q144" s="746"/>
      <c r="R144" s="720"/>
      <c r="S144" s="739"/>
      <c r="T144" s="738"/>
      <c r="U144" s="740"/>
      <c r="V144" s="740"/>
      <c r="W144" s="740"/>
      <c r="X144" s="745"/>
      <c r="Y144" s="742"/>
      <c r="Z144" s="834"/>
    </row>
    <row r="145" spans="2:26" ht="15" customHeight="1">
      <c r="B145" s="833"/>
      <c r="C145" s="737"/>
      <c r="D145" s="746"/>
      <c r="E145" s="720"/>
      <c r="F145" s="739"/>
      <c r="G145" s="738"/>
      <c r="H145" s="740"/>
      <c r="I145" s="741"/>
      <c r="J145" s="740"/>
      <c r="K145" s="745"/>
      <c r="L145" s="742"/>
      <c r="M145" s="834"/>
      <c r="O145" s="736"/>
      <c r="P145" s="737"/>
      <c r="Q145" s="746"/>
      <c r="R145" s="720"/>
      <c r="S145" s="739"/>
      <c r="T145" s="738"/>
      <c r="U145" s="740"/>
      <c r="V145" s="740"/>
      <c r="W145" s="740"/>
      <c r="X145" s="745"/>
      <c r="Y145" s="742"/>
      <c r="Z145" s="834"/>
    </row>
    <row r="146" spans="2:26" ht="15" customHeight="1">
      <c r="B146" s="833"/>
      <c r="C146" s="737"/>
      <c r="D146" s="746"/>
      <c r="E146" s="720"/>
      <c r="F146" s="739"/>
      <c r="G146" s="738"/>
      <c r="H146" s="740"/>
      <c r="I146" s="741"/>
      <c r="J146" s="740"/>
      <c r="K146" s="745"/>
      <c r="L146" s="742"/>
      <c r="M146" s="834"/>
      <c r="O146" s="736"/>
      <c r="P146" s="737"/>
      <c r="Q146" s="746"/>
      <c r="R146" s="720"/>
      <c r="S146" s="739"/>
      <c r="T146" s="738"/>
      <c r="U146" s="740"/>
      <c r="V146" s="740"/>
      <c r="W146" s="740"/>
      <c r="X146" s="745"/>
      <c r="Y146" s="742"/>
      <c r="Z146" s="834"/>
    </row>
    <row r="147" spans="2:26" ht="15" customHeight="1">
      <c r="B147" s="833"/>
      <c r="C147" s="737"/>
      <c r="D147" s="747"/>
      <c r="E147" s="720"/>
      <c r="F147" s="739"/>
      <c r="G147" s="738"/>
      <c r="H147" s="740"/>
      <c r="I147" s="741"/>
      <c r="J147" s="740"/>
      <c r="K147" s="745"/>
      <c r="L147" s="742"/>
      <c r="M147" s="834"/>
      <c r="O147" s="736"/>
      <c r="P147" s="737"/>
      <c r="Q147" s="746"/>
      <c r="R147" s="720"/>
      <c r="S147" s="739"/>
      <c r="T147" s="738"/>
      <c r="U147" s="740"/>
      <c r="V147" s="740"/>
      <c r="W147" s="740"/>
      <c r="X147" s="745"/>
      <c r="Y147" s="742"/>
      <c r="Z147" s="834"/>
    </row>
    <row r="148" spans="2:26" ht="15" customHeight="1">
      <c r="B148" s="833"/>
      <c r="C148" s="737"/>
      <c r="D148" s="746"/>
      <c r="E148" s="720"/>
      <c r="F148" s="739"/>
      <c r="G148" s="738"/>
      <c r="H148" s="740"/>
      <c r="I148" s="741"/>
      <c r="J148" s="740"/>
      <c r="K148" s="745"/>
      <c r="L148" s="742"/>
      <c r="M148" s="834"/>
      <c r="O148" s="736"/>
      <c r="P148" s="737"/>
      <c r="Q148" s="746"/>
      <c r="R148" s="720"/>
      <c r="S148" s="739"/>
      <c r="T148" s="738"/>
      <c r="U148" s="740"/>
      <c r="V148" s="740"/>
      <c r="W148" s="740"/>
      <c r="X148" s="745"/>
      <c r="Y148" s="742"/>
      <c r="Z148" s="834"/>
    </row>
    <row r="149" spans="2:26" ht="15" customHeight="1">
      <c r="B149" s="833"/>
      <c r="C149" s="737"/>
      <c r="D149" s="746"/>
      <c r="E149" s="720"/>
      <c r="F149" s="739"/>
      <c r="G149" s="738"/>
      <c r="H149" s="740"/>
      <c r="I149" s="741"/>
      <c r="J149" s="740"/>
      <c r="K149" s="745"/>
      <c r="L149" s="742"/>
      <c r="M149" s="834"/>
      <c r="O149" s="736"/>
      <c r="P149" s="737"/>
      <c r="Q149" s="746"/>
      <c r="R149" s="720"/>
      <c r="S149" s="739"/>
      <c r="T149" s="738"/>
      <c r="U149" s="740"/>
      <c r="V149" s="740"/>
      <c r="W149" s="740"/>
      <c r="X149" s="745"/>
      <c r="Y149" s="742"/>
      <c r="Z149" s="834"/>
    </row>
    <row r="150" spans="2:26" ht="15" customHeight="1">
      <c r="B150" s="833"/>
      <c r="C150" s="737"/>
      <c r="D150" s="746"/>
      <c r="E150" s="720"/>
      <c r="F150" s="739"/>
      <c r="G150" s="738"/>
      <c r="H150" s="740"/>
      <c r="I150" s="741"/>
      <c r="J150" s="740"/>
      <c r="K150" s="745"/>
      <c r="L150" s="742"/>
      <c r="M150" s="834"/>
      <c r="O150" s="736"/>
      <c r="P150" s="737"/>
      <c r="Q150" s="746"/>
      <c r="R150" s="720"/>
      <c r="S150" s="739"/>
      <c r="T150" s="738"/>
      <c r="U150" s="740"/>
      <c r="V150" s="740"/>
      <c r="W150" s="740"/>
      <c r="X150" s="745"/>
      <c r="Y150" s="742"/>
      <c r="Z150" s="834"/>
    </row>
    <row r="151" spans="2:26" ht="15" customHeight="1">
      <c r="B151" s="833"/>
      <c r="C151" s="737"/>
      <c r="D151" s="747"/>
      <c r="E151" s="720"/>
      <c r="F151" s="739"/>
      <c r="G151" s="738"/>
      <c r="H151" s="740"/>
      <c r="I151" s="741"/>
      <c r="J151" s="740"/>
      <c r="K151" s="745"/>
      <c r="L151" s="742"/>
      <c r="M151" s="834"/>
      <c r="O151" s="736"/>
      <c r="P151" s="737"/>
      <c r="Q151" s="747"/>
      <c r="R151" s="720"/>
      <c r="S151" s="739"/>
      <c r="T151" s="738"/>
      <c r="U151" s="740"/>
      <c r="V151" s="740"/>
      <c r="W151" s="740"/>
      <c r="X151" s="745"/>
      <c r="Y151" s="742"/>
      <c r="Z151" s="834"/>
    </row>
    <row r="152" spans="2:26" ht="15" customHeight="1">
      <c r="B152" s="833"/>
      <c r="C152" s="737"/>
      <c r="D152" s="747"/>
      <c r="E152" s="720"/>
      <c r="F152" s="739"/>
      <c r="G152" s="738"/>
      <c r="H152" s="740"/>
      <c r="I152" s="741"/>
      <c r="J152" s="740"/>
      <c r="K152" s="745"/>
      <c r="L152" s="742"/>
      <c r="M152" s="834"/>
      <c r="O152" s="736"/>
      <c r="P152" s="737"/>
      <c r="Q152" s="746"/>
      <c r="R152" s="720"/>
      <c r="S152" s="739"/>
      <c r="T152" s="738"/>
      <c r="U152" s="740"/>
      <c r="V152" s="740"/>
      <c r="W152" s="740"/>
      <c r="X152" s="745"/>
      <c r="Y152" s="742"/>
      <c r="Z152" s="834"/>
    </row>
    <row r="153" spans="2:26" ht="15" customHeight="1" thickBot="1">
      <c r="B153" s="835"/>
      <c r="C153" s="836"/>
      <c r="D153" s="837"/>
      <c r="E153" s="838"/>
      <c r="F153" s="839"/>
      <c r="G153" s="840"/>
      <c r="H153" s="841"/>
      <c r="I153" s="842"/>
      <c r="J153" s="841"/>
      <c r="K153" s="843"/>
      <c r="L153" s="844"/>
      <c r="M153" s="845"/>
      <c r="O153" s="736"/>
      <c r="P153" s="737"/>
      <c r="Q153" s="746"/>
      <c r="R153" s="720"/>
      <c r="S153" s="739"/>
      <c r="T153" s="738"/>
      <c r="U153" s="740"/>
      <c r="V153" s="740"/>
      <c r="W153" s="740"/>
      <c r="X153" s="745"/>
      <c r="Y153" s="742"/>
      <c r="Z153" s="1133"/>
    </row>
    <row r="154" spans="2:26">
      <c r="O154" s="736"/>
      <c r="P154" s="737"/>
      <c r="Q154" s="746"/>
      <c r="R154" s="720"/>
      <c r="S154" s="739"/>
      <c r="T154" s="738"/>
      <c r="U154" s="740"/>
      <c r="V154" s="740"/>
      <c r="W154" s="740"/>
      <c r="X154" s="745"/>
      <c r="Y154" s="742"/>
      <c r="Z154" s="834"/>
    </row>
    <row r="155" spans="2:26">
      <c r="B155" s="246" t="s">
        <v>1297</v>
      </c>
      <c r="O155" s="736"/>
      <c r="P155" s="737"/>
      <c r="Q155" s="747"/>
      <c r="R155" s="720"/>
      <c r="S155" s="739"/>
      <c r="T155" s="738"/>
      <c r="U155" s="740"/>
      <c r="V155" s="740"/>
      <c r="W155" s="740"/>
      <c r="X155" s="745"/>
      <c r="Y155" s="742"/>
      <c r="Z155" s="834"/>
    </row>
    <row r="156" spans="2:26">
      <c r="B156" s="246" t="s">
        <v>1298</v>
      </c>
      <c r="O156" s="736"/>
      <c r="P156" s="737"/>
      <c r="Q156" s="747"/>
      <c r="R156" s="720"/>
      <c r="S156" s="739"/>
      <c r="T156" s="738"/>
      <c r="U156" s="740"/>
      <c r="V156" s="740"/>
      <c r="W156" s="740"/>
      <c r="X156" s="745"/>
      <c r="Y156" s="742"/>
      <c r="Z156" s="834"/>
    </row>
    <row r="157" spans="2:26" ht="13" thickBot="1">
      <c r="O157" s="748"/>
      <c r="P157" s="749"/>
      <c r="Q157" s="750"/>
      <c r="R157" s="751"/>
      <c r="S157" s="752"/>
      <c r="T157" s="753"/>
      <c r="U157" s="754"/>
      <c r="V157" s="754"/>
      <c r="W157" s="754"/>
      <c r="X157" s="755"/>
      <c r="Y157" s="756"/>
      <c r="Z157" s="845"/>
    </row>
    <row r="158" spans="2:26" ht="13">
      <c r="B158" s="757" t="s">
        <v>1299</v>
      </c>
    </row>
    <row r="159" spans="2:26">
      <c r="B159" s="758" t="s">
        <v>1300</v>
      </c>
    </row>
    <row r="160" spans="2:26">
      <c r="B160" s="758" t="s">
        <v>1301</v>
      </c>
    </row>
    <row r="161" spans="2:25">
      <c r="B161" s="758"/>
    </row>
    <row r="162" spans="2:25" ht="14">
      <c r="J162" s="695" t="s">
        <v>1302</v>
      </c>
      <c r="K162" s="1159">
        <f>SUMIF(J$14:J153,"F",K$14:K153)</f>
        <v>1166737.7888614677</v>
      </c>
      <c r="L162" s="1159"/>
      <c r="M162" s="1159"/>
    </row>
    <row r="163" spans="2:25" ht="14">
      <c r="J163" s="695" t="s">
        <v>1303</v>
      </c>
      <c r="K163" s="759">
        <v>6608294.0071992101</v>
      </c>
      <c r="L163" s="760"/>
      <c r="M163" s="760"/>
    </row>
    <row r="165" spans="2:25" ht="14.5" thickBot="1">
      <c r="F165" s="1425" t="s">
        <v>1304</v>
      </c>
      <c r="G165" s="1426"/>
      <c r="H165" s="1426"/>
      <c r="I165" s="1426"/>
      <c r="J165" s="1427"/>
      <c r="K165" s="1160">
        <f>K162/K163</f>
        <v>0.17655657989647552</v>
      </c>
      <c r="L165" s="1161"/>
      <c r="M165" s="1161"/>
    </row>
    <row r="166" spans="2:25" ht="14">
      <c r="F166" s="1425" t="s">
        <v>1305</v>
      </c>
      <c r="G166" s="1426"/>
      <c r="H166" s="1426"/>
      <c r="I166" s="1426"/>
      <c r="J166" s="1427"/>
      <c r="K166" s="1162" cm="1">
        <f t="array" ref="K166">SUM(IF(E$14:E153="2 TIER",IF(F$14:F153="F",1,0)))</f>
        <v>7</v>
      </c>
      <c r="L166" s="1163"/>
      <c r="M166" s="1163"/>
      <c r="W166" s="695" t="s">
        <v>1302</v>
      </c>
      <c r="X166" s="1159">
        <f>SUMIF(W$14:W157,"F",X$14:X157)</f>
        <v>1181610.756150634</v>
      </c>
    </row>
    <row r="167" spans="2:25" ht="14.5" thickBot="1">
      <c r="F167" s="1425" t="s">
        <v>1306</v>
      </c>
      <c r="G167" s="1426"/>
      <c r="H167" s="1426"/>
      <c r="I167" s="1426"/>
      <c r="J167" s="1427"/>
      <c r="K167" s="1162">
        <f t="array" ref="K167">SUM(IF(E$14:E153&lt;&gt;"1 TIER",IF(G$14:G153="F",1,0)))</f>
        <v>8</v>
      </c>
      <c r="L167" s="1163"/>
      <c r="M167" s="1163"/>
      <c r="W167" s="695" t="s">
        <v>1303</v>
      </c>
      <c r="X167" s="1177">
        <v>6608294.0071992101</v>
      </c>
      <c r="Y167" s="760"/>
    </row>
    <row r="168" spans="2:25" ht="14">
      <c r="F168" s="1425" t="s">
        <v>1307</v>
      </c>
      <c r="G168" s="1426"/>
      <c r="H168" s="1426"/>
      <c r="I168" s="1426"/>
      <c r="J168" s="1427"/>
      <c r="K168" s="1162">
        <f t="array" ref="K168">SUM(IF(E$14:E153="1 TIER",IF((F$14:F153="F")+(G$14:G153="F"),1,0)))</f>
        <v>1</v>
      </c>
      <c r="L168" s="1163"/>
      <c r="M168" s="1163"/>
    </row>
    <row r="169" spans="2:25" ht="14">
      <c r="F169" s="1425" t="s">
        <v>1308</v>
      </c>
      <c r="G169" s="1426"/>
      <c r="H169" s="1426"/>
      <c r="I169" s="1426"/>
      <c r="J169" s="1427"/>
      <c r="K169" s="1162" cm="1">
        <f t="array" ref="K169">SUM(IF((F$14:F153="F")+(G$14:G153="F"),1,0))</f>
        <v>14</v>
      </c>
      <c r="L169" s="1163"/>
      <c r="M169" s="1163"/>
      <c r="S169" s="1425" t="s">
        <v>1304</v>
      </c>
      <c r="T169" s="1426"/>
      <c r="U169" s="1426"/>
      <c r="V169" s="1426"/>
      <c r="W169" s="1427"/>
      <c r="X169" s="1160">
        <f>X166/X167</f>
        <v>0.17880723146751085</v>
      </c>
      <c r="Y169" s="1161"/>
    </row>
    <row r="170" spans="2:25" ht="14">
      <c r="S170" s="1425" t="s">
        <v>1305</v>
      </c>
      <c r="T170" s="1426"/>
      <c r="U170" s="1426"/>
      <c r="V170" s="1426"/>
      <c r="W170" s="1427"/>
      <c r="X170" s="1162" cm="1">
        <f t="array" ref="X170">SUM(IF(R$15:R157="2 TIER",IF(S$15:S157="F",1,0)))</f>
        <v>5</v>
      </c>
      <c r="Y170" s="1163"/>
    </row>
    <row r="171" spans="2:25" ht="14.5" thickBot="1">
      <c r="B171" s="682" t="s">
        <v>1061</v>
      </c>
      <c r="S171" s="1425" t="s">
        <v>1306</v>
      </c>
      <c r="T171" s="1426"/>
      <c r="U171" s="1426"/>
      <c r="V171" s="1426"/>
      <c r="W171" s="1427"/>
      <c r="X171" s="1162" cm="1">
        <f t="array" ref="X171">SUM(IF(R$15:R157&lt;&gt;"1 TIER",IF(T$15:T157="F",1,0)))</f>
        <v>13</v>
      </c>
      <c r="Y171" s="1163"/>
    </row>
    <row r="172" spans="2:25" ht="14.5" thickBot="1">
      <c r="B172" s="683" t="s">
        <v>1309</v>
      </c>
      <c r="C172" s="267"/>
      <c r="D172" s="267"/>
      <c r="E172" s="267"/>
      <c r="F172" s="266"/>
      <c r="S172" s="1425" t="s">
        <v>1307</v>
      </c>
      <c r="T172" s="1426"/>
      <c r="U172" s="1426"/>
      <c r="V172" s="1426"/>
      <c r="W172" s="1427"/>
      <c r="X172" s="1162" cm="1">
        <f t="array" ref="X172">SUM(IF(R$15:R157="1 TIER",IF((S$15:S157="F")+(T$15:T157="F"),1,0)))</f>
        <v>1</v>
      </c>
      <c r="Y172" s="1163"/>
    </row>
    <row r="173" spans="2:25" ht="14.5" thickBot="1">
      <c r="B173" s="685"/>
      <c r="C173" s="684"/>
      <c r="D173" s="684"/>
      <c r="E173" s="684"/>
      <c r="F173" s="686"/>
      <c r="S173" s="1425" t="s">
        <v>1308</v>
      </c>
      <c r="T173" s="1426"/>
      <c r="U173" s="1426"/>
      <c r="V173" s="1426"/>
      <c r="W173" s="1427"/>
      <c r="X173" s="1162" cm="1">
        <f t="array" ref="X173">SUM(IF((S$15:S157="F")+(T$15:T157="F"),1,0))</f>
        <v>16</v>
      </c>
      <c r="Y173" s="1163"/>
    </row>
    <row r="174" spans="2:25">
      <c r="B174" s="685"/>
      <c r="C174" s="684"/>
      <c r="D174" s="684"/>
      <c r="E174" s="684"/>
      <c r="F174" s="686"/>
    </row>
    <row r="175" spans="2:25" ht="13">
      <c r="B175" s="687"/>
      <c r="C175" s="688"/>
      <c r="D175" s="688"/>
      <c r="E175" s="688"/>
      <c r="F175" s="689"/>
      <c r="O175" s="682" t="s">
        <v>1061</v>
      </c>
    </row>
    <row r="176" spans="2:25" ht="13">
      <c r="B176" s="690"/>
      <c r="O176" s="683" t="s">
        <v>1309</v>
      </c>
      <c r="P176" s="267"/>
      <c r="Q176" s="267"/>
      <c r="R176" s="267"/>
      <c r="S176" s="266"/>
    </row>
    <row r="177" spans="2:19">
      <c r="B177" s="691"/>
      <c r="C177" s="251"/>
      <c r="D177" s="267"/>
      <c r="E177" s="267"/>
      <c r="F177" s="266"/>
      <c r="O177" s="685"/>
      <c r="P177" s="684"/>
      <c r="Q177" s="684"/>
      <c r="R177" s="684"/>
      <c r="S177" s="686"/>
    </row>
    <row r="178" spans="2:19">
      <c r="B178" s="265" t="s">
        <v>1110</v>
      </c>
      <c r="C178" s="264"/>
      <c r="D178" s="263"/>
      <c r="E178" s="264"/>
      <c r="F178" s="262"/>
      <c r="O178" s="685"/>
      <c r="P178" s="684"/>
      <c r="Q178" s="684"/>
      <c r="R178" s="684"/>
      <c r="S178" s="686"/>
    </row>
    <row r="179" spans="2:19">
      <c r="B179" s="692"/>
      <c r="C179" s="261"/>
      <c r="D179" s="261"/>
      <c r="E179" s="261"/>
      <c r="F179" s="260"/>
      <c r="O179" s="687"/>
      <c r="P179" s="688"/>
      <c r="Q179" s="688"/>
      <c r="R179" s="688"/>
      <c r="S179" s="689"/>
    </row>
    <row r="180" spans="2:19">
      <c r="O180" s="690"/>
    </row>
    <row r="181" spans="2:19">
      <c r="O181" s="691"/>
      <c r="P181" s="251"/>
      <c r="Q181" s="267"/>
      <c r="R181" s="267"/>
      <c r="S181" s="266"/>
    </row>
    <row r="182" spans="2:19">
      <c r="O182" s="265" t="s">
        <v>1181</v>
      </c>
      <c r="P182" s="264"/>
      <c r="Q182" s="263"/>
      <c r="R182" s="264" t="s">
        <v>1395</v>
      </c>
      <c r="S182" s="262"/>
    </row>
    <row r="183" spans="2:19">
      <c r="O183" s="692"/>
      <c r="P183" s="261"/>
      <c r="Q183" s="261"/>
      <c r="R183" s="261"/>
      <c r="S183" s="260"/>
    </row>
    <row r="184" spans="2:19" ht="13" thickBot="1"/>
    <row r="185" spans="2:19" ht="77.5" customHeight="1">
      <c r="B185" s="1428" t="s">
        <v>1112</v>
      </c>
      <c r="C185" s="1429"/>
      <c r="D185" s="1429"/>
      <c r="E185" s="1429"/>
      <c r="F185" s="1430"/>
      <c r="O185" s="1428" t="s">
        <v>1112</v>
      </c>
      <c r="P185" s="1429"/>
      <c r="Q185" s="1429"/>
      <c r="R185" s="1429"/>
      <c r="S185" s="1430"/>
    </row>
    <row r="186" spans="2:19">
      <c r="B186" s="1166" t="s">
        <v>1310</v>
      </c>
      <c r="C186" s="264"/>
      <c r="D186" s="263"/>
      <c r="E186" s="264"/>
      <c r="F186" s="262"/>
      <c r="O186" s="1166" t="s">
        <v>1182</v>
      </c>
      <c r="P186" s="264"/>
      <c r="Q186" s="263"/>
      <c r="R186" s="264" t="s">
        <v>1395</v>
      </c>
      <c r="S186" s="262"/>
    </row>
    <row r="187" spans="2:19" ht="13" thickBot="1">
      <c r="B187" s="692"/>
      <c r="C187" s="261"/>
      <c r="D187" s="261"/>
      <c r="E187" s="261"/>
      <c r="F187" s="260"/>
      <c r="O187" s="692"/>
      <c r="P187" s="261"/>
      <c r="Q187" s="261"/>
      <c r="R187" s="261"/>
      <c r="S187" s="260"/>
    </row>
  </sheetData>
  <autoFilter ref="B13:Y28" xr:uid="{B104C71D-E353-4F34-BA56-303BAD964049}"/>
  <mergeCells count="20">
    <mergeCell ref="F165:J165"/>
    <mergeCell ref="F166:J166"/>
    <mergeCell ref="B8:M8"/>
    <mergeCell ref="O8:Z8"/>
    <mergeCell ref="F11:G11"/>
    <mergeCell ref="S11:T11"/>
    <mergeCell ref="F12:G12"/>
    <mergeCell ref="S12:T12"/>
    <mergeCell ref="B9:M9"/>
    <mergeCell ref="O9:Z9"/>
    <mergeCell ref="F167:J167"/>
    <mergeCell ref="F168:J168"/>
    <mergeCell ref="F169:J169"/>
    <mergeCell ref="S169:W169"/>
    <mergeCell ref="B185:F185"/>
    <mergeCell ref="O185:S185"/>
    <mergeCell ref="S170:W170"/>
    <mergeCell ref="S171:W171"/>
    <mergeCell ref="S172:W172"/>
    <mergeCell ref="S173:W173"/>
  </mergeCells>
  <conditionalFormatting sqref="F14:H153 J14:J153 S31:U157 W31:W157 S17:U18 W17:W18 W25:W26 S25:U26 S28:U28 W28">
    <cfRule type="cellIs" dxfId="12" priority="13" stopIfTrue="1" operator="equal">
      <formula>"F"</formula>
    </cfRule>
  </conditionalFormatting>
  <conditionalFormatting sqref="S30:U30 W30">
    <cfRule type="cellIs" dxfId="11" priority="2" stopIfTrue="1" operator="equal">
      <formula>"F"</formula>
    </cfRule>
  </conditionalFormatting>
  <conditionalFormatting sqref="S15:U15 W15">
    <cfRule type="cellIs" dxfId="10" priority="12" stopIfTrue="1" operator="equal">
      <formula>"F"</formula>
    </cfRule>
  </conditionalFormatting>
  <conditionalFormatting sqref="S14:U14 W14">
    <cfRule type="cellIs" dxfId="9" priority="1" stopIfTrue="1" operator="equal">
      <formula>"F"</formula>
    </cfRule>
  </conditionalFormatting>
  <conditionalFormatting sqref="S16:U16 W16">
    <cfRule type="cellIs" dxfId="8" priority="11" stopIfTrue="1" operator="equal">
      <formula>"F"</formula>
    </cfRule>
  </conditionalFormatting>
  <conditionalFormatting sqref="S19:U19 W19">
    <cfRule type="cellIs" dxfId="7" priority="10" stopIfTrue="1" operator="equal">
      <formula>"F"</formula>
    </cfRule>
  </conditionalFormatting>
  <conditionalFormatting sqref="S20:U20 W20">
    <cfRule type="cellIs" dxfId="6" priority="9" stopIfTrue="1" operator="equal">
      <formula>"F"</formula>
    </cfRule>
  </conditionalFormatting>
  <conditionalFormatting sqref="S21:U21 W21">
    <cfRule type="cellIs" dxfId="5" priority="8" stopIfTrue="1" operator="equal">
      <formula>"F"</formula>
    </cfRule>
  </conditionalFormatting>
  <conditionalFormatting sqref="S22:U22 W22">
    <cfRule type="cellIs" dxfId="4" priority="7" stopIfTrue="1" operator="equal">
      <formula>"F"</formula>
    </cfRule>
  </conditionalFormatting>
  <conditionalFormatting sqref="S23:U23 W23">
    <cfRule type="cellIs" dxfId="3" priority="6" stopIfTrue="1" operator="equal">
      <formula>"F"</formula>
    </cfRule>
  </conditionalFormatting>
  <conditionalFormatting sqref="S24:U24 W24">
    <cfRule type="cellIs" dxfId="2" priority="5" stopIfTrue="1" operator="equal">
      <formula>"F"</formula>
    </cfRule>
  </conditionalFormatting>
  <conditionalFormatting sqref="S27:U27 W27">
    <cfRule type="cellIs" dxfId="1" priority="4" stopIfTrue="1" operator="equal">
      <formula>"F"</formula>
    </cfRule>
  </conditionalFormatting>
  <conditionalFormatting sqref="S29:U29 W29">
    <cfRule type="cellIs" dxfId="0" priority="3" stopIfTrue="1" operator="equal">
      <formula>"F"</formula>
    </cfRule>
  </conditionalFormatting>
  <dataValidations count="2">
    <dataValidation type="list" allowBlank="1" showInputMessage="1" showErrorMessage="1" sqref="E14:E31 R14:R30" xr:uid="{A11A915E-1BBE-46A4-AD57-8ACDAA0E1C4D}">
      <formula1>"2 Tier,1 Tier,Other"</formula1>
    </dataValidation>
    <dataValidation type="list" allowBlank="1" showInputMessage="1" showErrorMessage="1" sqref="F14:H153 J14:J153 W14:W157 S14:U157" xr:uid="{F1FD2E01-B151-4013-861F-B8E00EDE356F}">
      <formula1>"C,F"</formula1>
    </dataValidation>
  </dataValidations>
  <pageMargins left="0.74803149606299213" right="0.74803149606299213" top="0.98425196850393704" bottom="0.98425196850393704" header="0.51181102362204722" footer="0.51181102362204722"/>
  <pageSetup paperSize="8" scale="23" orientation="landscape" r:id="rId1"/>
  <headerFooter alignWithMargins="0">
    <oddFooter>&amp;R&amp;"CG Omega,Regular" Date: Feb 2010
Revision 13.0&amp;L&amp;"Calibri"&amp;11&amp;K000000&amp;"CG Omega,Regular"Table 1 of 10_x000D_&amp;1#&amp;"Arial"&amp;11&amp;K000000SW Private Commercial</oddFooter>
  </headerFooter>
  <colBreaks count="1" manualBreakCount="1">
    <brk id="14"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BB7D9-A715-4744-A691-DC3A96F2E9F1}">
  <dimension ref="A3:E116"/>
  <sheetViews>
    <sheetView zoomScaleNormal="100" workbookViewId="0">
      <selection sqref="A1:XFD1048576"/>
    </sheetView>
  </sheetViews>
  <sheetFormatPr defaultColWidth="8.7265625" defaultRowHeight="12.5"/>
  <cols>
    <col min="1" max="1" width="3.453125" style="246" customWidth="1"/>
    <col min="2" max="2" width="24.26953125" style="246" customWidth="1"/>
    <col min="3" max="3" width="21.26953125" style="246" customWidth="1"/>
    <col min="4" max="4" width="57.453125" style="246" customWidth="1"/>
    <col min="5" max="16384" width="8.7265625" style="246"/>
  </cols>
  <sheetData>
    <row r="3" spans="1:2" ht="15.5">
      <c r="B3" s="696" t="s">
        <v>1311</v>
      </c>
    </row>
    <row r="5" spans="1:2" ht="15.5">
      <c r="A5" s="761" t="s">
        <v>1312</v>
      </c>
      <c r="B5" s="762" t="s">
        <v>1313</v>
      </c>
    </row>
    <row r="7" spans="1:2">
      <c r="B7" s="246" t="s">
        <v>1314</v>
      </c>
    </row>
    <row r="9" spans="1:2" ht="13">
      <c r="B9" s="630" t="s">
        <v>1315</v>
      </c>
    </row>
    <row r="10" spans="1:2">
      <c r="B10" s="246" t="s">
        <v>1316</v>
      </c>
    </row>
    <row r="11" spans="1:2">
      <c r="B11" s="246" t="s">
        <v>1317</v>
      </c>
    </row>
    <row r="13" spans="1:2">
      <c r="B13" s="763" t="s">
        <v>1318</v>
      </c>
    </row>
    <row r="14" spans="1:2">
      <c r="B14" s="763" t="s">
        <v>1319</v>
      </c>
    </row>
    <row r="15" spans="1:2">
      <c r="B15" s="763" t="s">
        <v>1320</v>
      </c>
    </row>
    <row r="16" spans="1:2">
      <c r="B16" s="763" t="s">
        <v>1321</v>
      </c>
    </row>
    <row r="17" spans="2:4">
      <c r="B17" s="763" t="s">
        <v>1322</v>
      </c>
    </row>
    <row r="18" spans="2:4">
      <c r="B18" s="763"/>
    </row>
    <row r="19" spans="2:4" ht="13">
      <c r="B19" s="630" t="s">
        <v>1323</v>
      </c>
    </row>
    <row r="21" spans="2:4" ht="13">
      <c r="B21" s="764" t="s">
        <v>1324</v>
      </c>
      <c r="C21" s="764" t="s">
        <v>1325</v>
      </c>
      <c r="D21" s="764" t="s">
        <v>1326</v>
      </c>
    </row>
    <row r="22" spans="2:4" ht="14.5">
      <c r="B22" s="1449" t="s">
        <v>1327</v>
      </c>
      <c r="C22" s="765" t="s">
        <v>1328</v>
      </c>
      <c r="D22" s="1449" t="s">
        <v>1329</v>
      </c>
    </row>
    <row r="23" spans="2:4" ht="14.5">
      <c r="B23" s="1450"/>
      <c r="C23" s="766" t="s">
        <v>1330</v>
      </c>
      <c r="D23" s="1451"/>
    </row>
    <row r="24" spans="2:4" ht="37.5">
      <c r="B24" s="1451"/>
      <c r="C24" s="694" t="s">
        <v>1330</v>
      </c>
      <c r="D24" s="767" t="s">
        <v>1331</v>
      </c>
    </row>
    <row r="25" spans="2:4">
      <c r="B25" s="694" t="s">
        <v>1332</v>
      </c>
      <c r="C25" s="694" t="s">
        <v>1333</v>
      </c>
      <c r="D25" s="694" t="s">
        <v>1334</v>
      </c>
    </row>
    <row r="26" spans="2:4">
      <c r="B26" s="694" t="s">
        <v>1335</v>
      </c>
      <c r="C26" s="694" t="s">
        <v>1333</v>
      </c>
      <c r="D26" s="246" t="s">
        <v>1334</v>
      </c>
    </row>
    <row r="27" spans="2:4">
      <c r="B27" s="1449" t="s">
        <v>1336</v>
      </c>
      <c r="C27" s="765" t="s">
        <v>1333</v>
      </c>
      <c r="D27" s="1449" t="s">
        <v>1337</v>
      </c>
    </row>
    <row r="28" spans="2:4" ht="14.5">
      <c r="B28" s="1450"/>
      <c r="C28" s="766" t="s">
        <v>1330</v>
      </c>
      <c r="D28" s="1451"/>
    </row>
    <row r="29" spans="2:4" ht="37.5">
      <c r="B29" s="1451"/>
      <c r="C29" s="694" t="s">
        <v>1330</v>
      </c>
      <c r="D29" s="767" t="s">
        <v>1338</v>
      </c>
    </row>
    <row r="30" spans="2:4" ht="39.5">
      <c r="B30" s="768" t="s">
        <v>1339</v>
      </c>
      <c r="C30" s="694" t="s">
        <v>1333</v>
      </c>
      <c r="D30" s="767" t="s">
        <v>1340</v>
      </c>
    </row>
    <row r="31" spans="2:4" ht="14.5">
      <c r="B31" s="769" t="s">
        <v>1341</v>
      </c>
    </row>
    <row r="32" spans="2:4" ht="14.5">
      <c r="B32" s="769" t="s">
        <v>1342</v>
      </c>
    </row>
    <row r="33" spans="1:5">
      <c r="B33" s="246" t="s">
        <v>1343</v>
      </c>
    </row>
    <row r="34" spans="1:5" ht="14.5">
      <c r="B34" s="769" t="s">
        <v>1344</v>
      </c>
    </row>
    <row r="36" spans="1:5" ht="13">
      <c r="B36" s="630" t="s">
        <v>1345</v>
      </c>
    </row>
    <row r="37" spans="1:5">
      <c r="B37" s="770" t="s">
        <v>1346</v>
      </c>
      <c r="C37" s="770"/>
      <c r="D37" s="770"/>
      <c r="E37" s="770"/>
    </row>
    <row r="38" spans="1:5">
      <c r="B38" s="246" t="s">
        <v>1347</v>
      </c>
    </row>
    <row r="40" spans="1:5" ht="13">
      <c r="B40" s="630" t="s">
        <v>1348</v>
      </c>
    </row>
    <row r="41" spans="1:5">
      <c r="B41" s="246" t="s">
        <v>1349</v>
      </c>
    </row>
    <row r="42" spans="1:5">
      <c r="B42" s="246" t="s">
        <v>1350</v>
      </c>
    </row>
    <row r="43" spans="1:5">
      <c r="B43" s="246" t="s">
        <v>1351</v>
      </c>
    </row>
    <row r="45" spans="1:5" ht="15.5">
      <c r="A45" s="761" t="s">
        <v>1352</v>
      </c>
      <c r="B45" s="762" t="s">
        <v>1353</v>
      </c>
    </row>
    <row r="47" spans="1:5" ht="13">
      <c r="B47" s="630" t="s">
        <v>5</v>
      </c>
    </row>
    <row r="48" spans="1:5">
      <c r="B48" s="246" t="s">
        <v>1354</v>
      </c>
    </row>
    <row r="50" spans="2:4">
      <c r="B50" s="246" t="s">
        <v>1315</v>
      </c>
    </row>
    <row r="51" spans="2:4">
      <c r="B51" s="246" t="s">
        <v>1355</v>
      </c>
    </row>
    <row r="52" spans="2:4">
      <c r="B52" s="246" t="s">
        <v>1356</v>
      </c>
    </row>
    <row r="54" spans="2:4" ht="13">
      <c r="B54" s="630" t="s">
        <v>1357</v>
      </c>
    </row>
    <row r="56" spans="2:4" ht="13.5" thickBot="1">
      <c r="B56" s="771" t="s">
        <v>1358</v>
      </c>
      <c r="C56" s="771" t="s">
        <v>1359</v>
      </c>
      <c r="D56" s="771" t="s">
        <v>1360</v>
      </c>
    </row>
    <row r="57" spans="2:4">
      <c r="B57" s="772" t="s">
        <v>1361</v>
      </c>
      <c r="C57" s="1443" t="s">
        <v>1362</v>
      </c>
      <c r="D57" s="1443" t="s">
        <v>1363</v>
      </c>
    </row>
    <row r="58" spans="2:4">
      <c r="B58" s="773" t="s">
        <v>1364</v>
      </c>
      <c r="C58" s="1444"/>
      <c r="D58" s="1444"/>
    </row>
    <row r="59" spans="2:4">
      <c r="B59" s="773" t="s">
        <v>1365</v>
      </c>
      <c r="C59" s="1444"/>
      <c r="D59" s="1444"/>
    </row>
    <row r="60" spans="2:4" ht="13" thickBot="1">
      <c r="B60" s="774" t="s">
        <v>1366</v>
      </c>
      <c r="C60" s="1444"/>
      <c r="D60" s="1444"/>
    </row>
    <row r="61" spans="2:4">
      <c r="B61" s="772" t="s">
        <v>1367</v>
      </c>
      <c r="C61" s="1438" t="s">
        <v>1368</v>
      </c>
      <c r="D61" s="1440" t="s">
        <v>1369</v>
      </c>
    </row>
    <row r="62" spans="2:4">
      <c r="B62" s="773" t="s">
        <v>1370</v>
      </c>
      <c r="C62" s="1439"/>
      <c r="D62" s="1441"/>
    </row>
    <row r="63" spans="2:4" ht="13" thickBot="1">
      <c r="B63" s="774" t="s">
        <v>1371</v>
      </c>
      <c r="C63" s="775" t="s">
        <v>1372</v>
      </c>
      <c r="D63" s="1442"/>
    </row>
    <row r="64" spans="2:4">
      <c r="B64" s="772" t="s">
        <v>1373</v>
      </c>
      <c r="C64" s="1443" t="s">
        <v>1374</v>
      </c>
      <c r="D64" s="1446" t="s">
        <v>1363</v>
      </c>
    </row>
    <row r="65" spans="1:4">
      <c r="B65" s="773" t="s">
        <v>1375</v>
      </c>
      <c r="C65" s="1444"/>
      <c r="D65" s="1447"/>
    </row>
    <row r="66" spans="1:4" ht="13" thickBot="1">
      <c r="B66" s="774" t="s">
        <v>1055</v>
      </c>
      <c r="C66" s="1445"/>
      <c r="D66" s="1448"/>
    </row>
    <row r="69" spans="1:4" ht="13">
      <c r="B69" s="630" t="s">
        <v>1345</v>
      </c>
    </row>
    <row r="70" spans="1:4" ht="13">
      <c r="B70" s="630"/>
    </row>
    <row r="71" spans="1:4">
      <c r="B71" s="770" t="s">
        <v>1376</v>
      </c>
    </row>
    <row r="72" spans="1:4">
      <c r="B72" s="246" t="s">
        <v>1377</v>
      </c>
    </row>
    <row r="74" spans="1:4" ht="13">
      <c r="B74" s="630" t="s">
        <v>1348</v>
      </c>
    </row>
    <row r="75" spans="1:4">
      <c r="B75" s="246" t="s">
        <v>1349</v>
      </c>
    </row>
    <row r="76" spans="1:4">
      <c r="B76" s="246" t="s">
        <v>1378</v>
      </c>
    </row>
    <row r="77" spans="1:4">
      <c r="B77" s="246" t="s">
        <v>1379</v>
      </c>
    </row>
    <row r="80" spans="1:4" ht="15.5">
      <c r="A80" s="761" t="s">
        <v>1380</v>
      </c>
      <c r="B80" s="762" t="s">
        <v>1381</v>
      </c>
    </row>
    <row r="82" spans="2:2" ht="13">
      <c r="B82" s="630" t="s">
        <v>5</v>
      </c>
    </row>
    <row r="83" spans="2:2">
      <c r="B83" s="246" t="s">
        <v>1382</v>
      </c>
    </row>
    <row r="85" spans="2:2" ht="13">
      <c r="B85" s="630" t="s">
        <v>1315</v>
      </c>
    </row>
    <row r="86" spans="2:2">
      <c r="B86" s="246" t="s">
        <v>1383</v>
      </c>
    </row>
    <row r="87" spans="2:2">
      <c r="B87" s="246" t="s">
        <v>1384</v>
      </c>
    </row>
    <row r="89" spans="2:2" ht="13">
      <c r="B89" s="630" t="s">
        <v>1345</v>
      </c>
    </row>
    <row r="90" spans="2:2">
      <c r="B90" s="770" t="s">
        <v>1385</v>
      </c>
    </row>
    <row r="91" spans="2:2">
      <c r="B91" s="246" t="s">
        <v>1377</v>
      </c>
    </row>
    <row r="93" spans="2:2" ht="13">
      <c r="B93" s="630" t="s">
        <v>1348</v>
      </c>
    </row>
    <row r="94" spans="2:2">
      <c r="B94" s="246" t="s">
        <v>1349</v>
      </c>
    </row>
    <row r="95" spans="2:2">
      <c r="B95" s="246" t="s">
        <v>1386</v>
      </c>
    </row>
    <row r="96" spans="2:2">
      <c r="B96" s="246" t="s">
        <v>1387</v>
      </c>
    </row>
    <row r="99" spans="1:2" ht="15.5">
      <c r="A99" s="761" t="s">
        <v>1388</v>
      </c>
      <c r="B99" s="762" t="s">
        <v>1389</v>
      </c>
    </row>
    <row r="101" spans="1:2" ht="13">
      <c r="B101" s="630" t="s">
        <v>5</v>
      </c>
    </row>
    <row r="102" spans="1:2">
      <c r="B102" s="246" t="s">
        <v>1397</v>
      </c>
    </row>
    <row r="104" spans="1:2" ht="13">
      <c r="B104" s="630" t="s">
        <v>1315</v>
      </c>
    </row>
    <row r="105" spans="1:2">
      <c r="B105" s="246" t="s">
        <v>1390</v>
      </c>
    </row>
    <row r="107" spans="1:2">
      <c r="B107" s="246" t="s">
        <v>1391</v>
      </c>
    </row>
    <row r="109" spans="1:2" ht="13">
      <c r="B109" s="630" t="s">
        <v>1345</v>
      </c>
    </row>
    <row r="110" spans="1:2">
      <c r="B110" s="770" t="s">
        <v>1376</v>
      </c>
    </row>
    <row r="111" spans="1:2">
      <c r="B111" s="246" t="s">
        <v>1392</v>
      </c>
    </row>
    <row r="113" spans="2:2" ht="13">
      <c r="B113" s="630" t="s">
        <v>1348</v>
      </c>
    </row>
    <row r="114" spans="2:2">
      <c r="B114" s="246" t="s">
        <v>1349</v>
      </c>
    </row>
    <row r="115" spans="2:2">
      <c r="B115" s="246" t="s">
        <v>1393</v>
      </c>
    </row>
    <row r="116" spans="2:2">
      <c r="B116" s="246" t="s">
        <v>1351</v>
      </c>
    </row>
  </sheetData>
  <mergeCells count="10">
    <mergeCell ref="C61:C62"/>
    <mergeCell ref="D61:D63"/>
    <mergeCell ref="C64:C66"/>
    <mergeCell ref="D64:D66"/>
    <mergeCell ref="B22:B24"/>
    <mergeCell ref="D22:D23"/>
    <mergeCell ref="B27:B29"/>
    <mergeCell ref="D27:D28"/>
    <mergeCell ref="C57:C60"/>
    <mergeCell ref="D57:D60"/>
  </mergeCells>
  <pageMargins left="0.70866141732283472" right="0.70866141732283472" top="0.74803149606299213" bottom="0.74803149606299213" header="0.31496062992125984" footer="0.31496062992125984"/>
  <pageSetup paperSize="9" scale="60" orientation="portrait" r:id="rId1"/>
  <headerFooter>
    <oddFooter>&amp;RDate:May 2012
Revision: 16.0
&amp;&amp;L&amp;1#&amp;"Arial"&amp;11&amp;K000000SW Private Commercial&amp;L&amp;1#&amp;"Arial"&amp;11&amp;K000000SW Private Commercial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261"/>
  <sheetViews>
    <sheetView zoomScaleNormal="100" zoomScalePageLayoutView="55" workbookViewId="0">
      <selection sqref="A1:XFD1048576"/>
    </sheetView>
  </sheetViews>
  <sheetFormatPr defaultColWidth="9.1796875" defaultRowHeight="12.5"/>
  <cols>
    <col min="1" max="1" width="7.1796875" customWidth="1"/>
    <col min="2" max="2" width="71.453125" bestFit="1" customWidth="1"/>
    <col min="3" max="4" width="14.453125" customWidth="1"/>
    <col min="5" max="5" width="9.1796875" customWidth="1"/>
    <col min="6" max="6" width="12.7265625" customWidth="1"/>
    <col min="7" max="8" width="3.81640625" customWidth="1"/>
    <col min="9" max="9" width="12" customWidth="1"/>
    <col min="10" max="10" width="4.26953125" customWidth="1"/>
    <col min="11" max="15" width="8.6328125" customWidth="1"/>
    <col min="16" max="19" width="8.7265625" customWidth="1"/>
  </cols>
  <sheetData>
    <row r="1" spans="1:14" s="20" customFormat="1" ht="20">
      <c r="A1" s="55" t="s">
        <v>0</v>
      </c>
      <c r="B1" s="56"/>
      <c r="C1" s="56"/>
      <c r="D1" s="56"/>
      <c r="H1"/>
      <c r="I1"/>
    </row>
    <row r="2" spans="1:14" s="20" customFormat="1" ht="20">
      <c r="H2"/>
      <c r="I2"/>
    </row>
    <row r="3" spans="1:14" s="20" customFormat="1" ht="20">
      <c r="A3" s="21" t="s">
        <v>1</v>
      </c>
      <c r="B3" s="22"/>
      <c r="C3" s="22"/>
      <c r="D3" s="22"/>
      <c r="E3" s="23"/>
      <c r="F3" s="23"/>
      <c r="G3" s="23"/>
      <c r="H3" s="23"/>
      <c r="I3" s="23"/>
      <c r="J3" s="23"/>
      <c r="K3" s="23"/>
    </row>
    <row r="4" spans="1:14" s="1" customFormat="1" ht="23">
      <c r="A4" s="78"/>
      <c r="B4" s="25"/>
      <c r="C4" s="25"/>
      <c r="D4" s="25"/>
      <c r="H4"/>
      <c r="I4"/>
    </row>
    <row r="5" spans="1:14" ht="16" thickBot="1">
      <c r="A5" s="24"/>
      <c r="B5" s="25"/>
      <c r="C5" s="25"/>
      <c r="D5" s="25"/>
      <c r="E5" s="1"/>
      <c r="F5" s="1"/>
      <c r="G5" s="1"/>
      <c r="J5" s="1"/>
      <c r="K5" s="1"/>
      <c r="L5" s="1"/>
    </row>
    <row r="6" spans="1:14" ht="20">
      <c r="A6" s="57" t="s">
        <v>2</v>
      </c>
      <c r="B6" s="26"/>
      <c r="G6" s="1"/>
      <c r="J6" s="1"/>
      <c r="K6" s="1"/>
      <c r="L6" s="1"/>
      <c r="N6" s="224"/>
    </row>
    <row r="7" spans="1:14" ht="20.5" thickBot="1">
      <c r="A7" s="27" t="s">
        <v>105</v>
      </c>
      <c r="B7" s="28"/>
      <c r="C7" s="68"/>
      <c r="D7" s="68"/>
      <c r="G7" s="1"/>
      <c r="J7" s="1"/>
      <c r="K7" s="1"/>
      <c r="L7" s="1"/>
      <c r="N7" s="224"/>
    </row>
    <row r="8" spans="1:14">
      <c r="A8" s="1"/>
      <c r="B8" s="1"/>
      <c r="C8" s="1"/>
      <c r="D8" s="1"/>
      <c r="E8" s="1"/>
      <c r="F8" s="1"/>
      <c r="G8" s="1"/>
      <c r="J8" s="1"/>
      <c r="K8" s="1"/>
      <c r="L8" s="1"/>
    </row>
    <row r="9" spans="1:14" ht="13" thickBot="1">
      <c r="A9" s="1"/>
      <c r="B9" s="1"/>
      <c r="C9" s="1"/>
      <c r="D9" s="1"/>
      <c r="E9" s="1"/>
      <c r="F9" s="1"/>
      <c r="G9" s="1"/>
      <c r="J9" s="1"/>
    </row>
    <row r="10" spans="1:14" ht="15.5">
      <c r="A10" s="30" t="s">
        <v>4</v>
      </c>
      <c r="B10" s="31" t="s">
        <v>5</v>
      </c>
      <c r="C10" s="32" t="s">
        <v>6</v>
      </c>
      <c r="D10" s="33" t="s">
        <v>7</v>
      </c>
      <c r="E10" s="34"/>
      <c r="F10" s="1316" t="s">
        <v>8</v>
      </c>
      <c r="G10" s="1317"/>
      <c r="H10" s="34"/>
      <c r="I10" s="1301" t="s">
        <v>46</v>
      </c>
      <c r="J10" s="1313"/>
    </row>
    <row r="11" spans="1:14" ht="15.5">
      <c r="A11" s="35" t="s">
        <v>10</v>
      </c>
      <c r="B11" s="36"/>
      <c r="C11" s="37"/>
      <c r="D11" s="38" t="s">
        <v>11</v>
      </c>
      <c r="E11" s="34"/>
      <c r="F11" s="1318"/>
      <c r="G11" s="1319"/>
      <c r="H11" s="34"/>
      <c r="I11" s="1314"/>
      <c r="J11" s="1315"/>
    </row>
    <row r="12" spans="1:14" ht="22" customHeight="1" thickBot="1">
      <c r="A12" s="39"/>
      <c r="B12" s="40"/>
      <c r="C12" s="41"/>
      <c r="D12" s="42"/>
      <c r="E12" s="34"/>
      <c r="F12" s="425" t="s">
        <v>12</v>
      </c>
      <c r="G12" s="424" t="s">
        <v>13</v>
      </c>
      <c r="H12" s="34"/>
      <c r="I12" s="865" t="s">
        <v>14</v>
      </c>
      <c r="J12" s="43" t="s">
        <v>13</v>
      </c>
      <c r="L12" s="226"/>
    </row>
    <row r="13" spans="1:14" ht="13" thickBot="1">
      <c r="A13" s="1"/>
      <c r="B13" s="44"/>
      <c r="C13" s="1"/>
      <c r="D13" s="1"/>
      <c r="E13" s="1"/>
      <c r="H13" s="1"/>
      <c r="I13" s="1"/>
      <c r="J13" s="1"/>
    </row>
    <row r="14" spans="1:14" ht="16" thickBot="1">
      <c r="A14" s="74"/>
      <c r="B14" s="75" t="s">
        <v>106</v>
      </c>
      <c r="C14" s="76"/>
      <c r="D14" s="77"/>
      <c r="E14" s="3"/>
      <c r="H14" s="1"/>
      <c r="I14" s="3"/>
      <c r="J14" s="3"/>
    </row>
    <row r="15" spans="1:14" ht="16" thickBot="1">
      <c r="A15" s="217" t="s">
        <v>107</v>
      </c>
      <c r="B15" s="241" t="s">
        <v>108</v>
      </c>
      <c r="C15" s="1253" t="s">
        <v>1403</v>
      </c>
      <c r="D15" s="79" t="s">
        <v>109</v>
      </c>
      <c r="E15" s="242"/>
      <c r="F15" s="573">
        <v>2630111</v>
      </c>
      <c r="G15" s="1251" t="s">
        <v>20</v>
      </c>
      <c r="H15" s="3"/>
      <c r="I15" s="573">
        <v>2646697</v>
      </c>
      <c r="J15" s="1251" t="s">
        <v>20</v>
      </c>
    </row>
    <row r="16" spans="1:14" ht="13" thickBot="1">
      <c r="A16" s="1"/>
      <c r="B16" s="44"/>
      <c r="C16" s="1"/>
      <c r="D16" s="1"/>
      <c r="E16" s="1"/>
      <c r="F16" s="1"/>
      <c r="G16" s="1"/>
      <c r="H16" s="1"/>
      <c r="I16" s="1"/>
      <c r="J16" s="1"/>
    </row>
    <row r="17" spans="1:19" s="45" customFormat="1" ht="16" thickBot="1">
      <c r="A17" s="47"/>
      <c r="B17" s="48" t="s">
        <v>110</v>
      </c>
      <c r="C17" s="49"/>
      <c r="D17" s="50"/>
      <c r="E17" s="3"/>
      <c r="F17" s="3"/>
      <c r="G17" s="3"/>
      <c r="H17" s="67"/>
      <c r="I17" s="3"/>
      <c r="J17" s="3"/>
      <c r="N17"/>
      <c r="O17"/>
      <c r="P17"/>
      <c r="Q17"/>
      <c r="R17"/>
      <c r="S17"/>
    </row>
    <row r="18" spans="1:19">
      <c r="A18" s="213" t="s">
        <v>111</v>
      </c>
      <c r="B18" s="58" t="s">
        <v>112</v>
      </c>
      <c r="C18" s="156" t="s">
        <v>52</v>
      </c>
      <c r="D18" s="60" t="s">
        <v>24</v>
      </c>
      <c r="E18" s="1"/>
      <c r="F18" s="157">
        <v>291</v>
      </c>
      <c r="G18" s="92" t="s">
        <v>20</v>
      </c>
      <c r="I18" s="157">
        <v>219</v>
      </c>
      <c r="J18" s="92" t="s">
        <v>20</v>
      </c>
    </row>
    <row r="19" spans="1:19">
      <c r="A19" s="219" t="s">
        <v>113</v>
      </c>
      <c r="B19" s="71" t="s">
        <v>114</v>
      </c>
      <c r="C19" s="220" t="s">
        <v>52</v>
      </c>
      <c r="D19" s="72" t="s">
        <v>24</v>
      </c>
      <c r="E19" s="1"/>
      <c r="F19" s="116">
        <v>142</v>
      </c>
      <c r="G19" s="88" t="s">
        <v>20</v>
      </c>
      <c r="I19" s="116" t="s">
        <v>26</v>
      </c>
      <c r="J19" s="88" t="s">
        <v>27</v>
      </c>
    </row>
    <row r="20" spans="1:19">
      <c r="A20" s="219" t="s">
        <v>115</v>
      </c>
      <c r="B20" s="71" t="s">
        <v>116</v>
      </c>
      <c r="C20" s="220" t="s">
        <v>52</v>
      </c>
      <c r="D20" s="72" t="s">
        <v>24</v>
      </c>
      <c r="E20" s="1"/>
      <c r="F20" s="116">
        <v>74</v>
      </c>
      <c r="G20" s="88" t="s">
        <v>20</v>
      </c>
      <c r="I20" s="116">
        <v>82</v>
      </c>
      <c r="J20" s="88" t="s">
        <v>20</v>
      </c>
    </row>
    <row r="21" spans="1:19">
      <c r="A21" s="219" t="s">
        <v>117</v>
      </c>
      <c r="B21" s="858" t="s">
        <v>118</v>
      </c>
      <c r="C21" s="220" t="s">
        <v>52</v>
      </c>
      <c r="D21" s="72" t="s">
        <v>24</v>
      </c>
      <c r="E21" s="1"/>
      <c r="F21" s="211">
        <v>163</v>
      </c>
      <c r="G21" s="212" t="s">
        <v>20</v>
      </c>
      <c r="I21" s="211" t="s">
        <v>26</v>
      </c>
      <c r="J21" s="212" t="s">
        <v>27</v>
      </c>
      <c r="L21" s="226"/>
    </row>
    <row r="22" spans="1:19" ht="13" thickBot="1">
      <c r="A22" s="214" t="s">
        <v>119</v>
      </c>
      <c r="B22" s="859" t="s">
        <v>120</v>
      </c>
      <c r="C22" s="239" t="s">
        <v>52</v>
      </c>
      <c r="D22" s="66" t="s">
        <v>24</v>
      </c>
      <c r="E22" s="67"/>
      <c r="F22" s="118">
        <v>55</v>
      </c>
      <c r="G22" s="87" t="s">
        <v>20</v>
      </c>
      <c r="I22" s="118" t="s">
        <v>26</v>
      </c>
      <c r="J22" s="87" t="s">
        <v>27</v>
      </c>
    </row>
    <row r="23" spans="1:19" ht="13" thickBot="1">
      <c r="A23" s="215"/>
      <c r="B23" s="776"/>
      <c r="C23" s="67"/>
      <c r="D23" s="67"/>
      <c r="E23" s="1"/>
      <c r="F23" s="1"/>
      <c r="G23" s="1"/>
      <c r="I23" s="1"/>
      <c r="J23" s="1"/>
    </row>
    <row r="24" spans="1:19" s="45" customFormat="1" ht="16" thickBot="1">
      <c r="A24" s="629"/>
      <c r="B24" s="860" t="s">
        <v>121</v>
      </c>
      <c r="C24" s="49"/>
      <c r="D24" s="50"/>
      <c r="E24" s="3"/>
      <c r="F24" s="3"/>
      <c r="G24" s="3"/>
      <c r="H24"/>
      <c r="I24" s="3"/>
      <c r="J24" s="3"/>
      <c r="N24"/>
      <c r="O24"/>
      <c r="P24"/>
      <c r="Q24"/>
      <c r="R24"/>
      <c r="S24"/>
    </row>
    <row r="25" spans="1:19">
      <c r="A25" s="213" t="s">
        <v>122</v>
      </c>
      <c r="B25" s="861" t="s">
        <v>112</v>
      </c>
      <c r="C25" s="59" t="s">
        <v>52</v>
      </c>
      <c r="D25" s="60" t="s">
        <v>24</v>
      </c>
      <c r="E25" s="1"/>
      <c r="F25" s="157">
        <v>74</v>
      </c>
      <c r="G25" s="92" t="s">
        <v>20</v>
      </c>
      <c r="I25" s="157">
        <v>69</v>
      </c>
      <c r="J25" s="92" t="s">
        <v>20</v>
      </c>
    </row>
    <row r="26" spans="1:19">
      <c r="A26" s="862" t="s">
        <v>123</v>
      </c>
      <c r="B26" s="864" t="s">
        <v>124</v>
      </c>
      <c r="C26" s="80" t="s">
        <v>52</v>
      </c>
      <c r="D26" s="158" t="s">
        <v>24</v>
      </c>
      <c r="E26" s="1"/>
      <c r="F26" s="155">
        <v>279</v>
      </c>
      <c r="G26" s="154" t="s">
        <v>20</v>
      </c>
      <c r="I26" s="155">
        <v>278</v>
      </c>
      <c r="J26" s="154" t="s">
        <v>20</v>
      </c>
    </row>
    <row r="27" spans="1:19">
      <c r="A27" s="219" t="s">
        <v>125</v>
      </c>
      <c r="B27" s="858" t="s">
        <v>126</v>
      </c>
      <c r="C27" s="62" t="s">
        <v>52</v>
      </c>
      <c r="D27" s="63" t="s">
        <v>24</v>
      </c>
      <c r="E27" s="1"/>
      <c r="F27" s="155">
        <v>53</v>
      </c>
      <c r="G27" s="154" t="s">
        <v>20</v>
      </c>
      <c r="I27" s="155" t="s">
        <v>26</v>
      </c>
      <c r="J27" s="154" t="s">
        <v>27</v>
      </c>
    </row>
    <row r="28" spans="1:19">
      <c r="A28" s="219" t="s">
        <v>127</v>
      </c>
      <c r="B28" s="858" t="s">
        <v>128</v>
      </c>
      <c r="C28" s="152" t="s">
        <v>52</v>
      </c>
      <c r="D28" s="72" t="s">
        <v>24</v>
      </c>
      <c r="E28" s="1"/>
      <c r="F28" s="117">
        <v>7</v>
      </c>
      <c r="G28" s="86" t="s">
        <v>20</v>
      </c>
      <c r="I28" s="117" t="s">
        <v>26</v>
      </c>
      <c r="J28" s="86" t="s">
        <v>27</v>
      </c>
    </row>
    <row r="29" spans="1:19">
      <c r="A29" s="219" t="s">
        <v>129</v>
      </c>
      <c r="B29" s="858" t="s">
        <v>130</v>
      </c>
      <c r="C29" s="152" t="s">
        <v>52</v>
      </c>
      <c r="D29" s="72" t="s">
        <v>24</v>
      </c>
      <c r="E29" s="1"/>
      <c r="F29" s="117">
        <v>7</v>
      </c>
      <c r="G29" s="86" t="s">
        <v>20</v>
      </c>
      <c r="I29" s="117" t="s">
        <v>26</v>
      </c>
      <c r="J29" s="86" t="s">
        <v>27</v>
      </c>
      <c r="L29" s="226"/>
    </row>
    <row r="30" spans="1:19">
      <c r="A30" s="219" t="s">
        <v>131</v>
      </c>
      <c r="B30" s="858" t="s">
        <v>132</v>
      </c>
      <c r="C30" s="152" t="s">
        <v>52</v>
      </c>
      <c r="D30" s="72" t="s">
        <v>24</v>
      </c>
      <c r="E30" s="1"/>
      <c r="F30" s="117">
        <v>54</v>
      </c>
      <c r="G30" s="86" t="s">
        <v>20</v>
      </c>
      <c r="I30" s="117" t="s">
        <v>26</v>
      </c>
      <c r="J30" s="86" t="s">
        <v>27</v>
      </c>
    </row>
    <row r="31" spans="1:19">
      <c r="A31" s="219" t="s">
        <v>133</v>
      </c>
      <c r="B31" s="858" t="s">
        <v>134</v>
      </c>
      <c r="C31" s="152" t="s">
        <v>52</v>
      </c>
      <c r="D31" s="72" t="s">
        <v>24</v>
      </c>
      <c r="E31" s="1"/>
      <c r="F31" s="117">
        <v>66</v>
      </c>
      <c r="G31" s="86" t="s">
        <v>20</v>
      </c>
      <c r="I31" s="117" t="s">
        <v>26</v>
      </c>
      <c r="J31" s="86" t="s">
        <v>27</v>
      </c>
      <c r="L31" s="226"/>
    </row>
    <row r="32" spans="1:19">
      <c r="A32" s="219" t="s">
        <v>135</v>
      </c>
      <c r="B32" s="858" t="s">
        <v>136</v>
      </c>
      <c r="C32" s="152" t="s">
        <v>52</v>
      </c>
      <c r="D32" s="72" t="s">
        <v>24</v>
      </c>
      <c r="E32" s="1"/>
      <c r="F32" s="117">
        <v>1</v>
      </c>
      <c r="G32" s="86" t="s">
        <v>20</v>
      </c>
      <c r="I32" s="117" t="s">
        <v>26</v>
      </c>
      <c r="J32" s="86" t="s">
        <v>27</v>
      </c>
    </row>
    <row r="33" spans="1:19">
      <c r="A33" s="219" t="s">
        <v>137</v>
      </c>
      <c r="B33" s="858" t="s">
        <v>138</v>
      </c>
      <c r="C33" s="152" t="s">
        <v>52</v>
      </c>
      <c r="D33" s="72" t="s">
        <v>24</v>
      </c>
      <c r="E33" s="1"/>
      <c r="F33" s="117">
        <v>1</v>
      </c>
      <c r="G33" s="86" t="s">
        <v>20</v>
      </c>
      <c r="I33" s="117" t="s">
        <v>26</v>
      </c>
      <c r="J33" s="86" t="s">
        <v>27</v>
      </c>
      <c r="L33" s="226"/>
    </row>
    <row r="34" spans="1:19">
      <c r="A34" s="219" t="s">
        <v>139</v>
      </c>
      <c r="B34" s="71" t="s">
        <v>140</v>
      </c>
      <c r="C34" s="62" t="s">
        <v>52</v>
      </c>
      <c r="D34" s="63" t="s">
        <v>24</v>
      </c>
      <c r="E34" s="1"/>
      <c r="F34" s="117">
        <v>28</v>
      </c>
      <c r="G34" s="86" t="s">
        <v>20</v>
      </c>
      <c r="I34" s="117" t="s">
        <v>26</v>
      </c>
      <c r="J34" s="86" t="s">
        <v>27</v>
      </c>
    </row>
    <row r="35" spans="1:19" ht="13" thickBot="1">
      <c r="A35" s="863" t="s">
        <v>141</v>
      </c>
      <c r="B35" s="64" t="s">
        <v>114</v>
      </c>
      <c r="C35" s="65" t="s">
        <v>52</v>
      </c>
      <c r="D35" s="66" t="s">
        <v>24</v>
      </c>
      <c r="E35" s="1"/>
      <c r="F35" s="118">
        <v>62</v>
      </c>
      <c r="G35" s="87" t="s">
        <v>20</v>
      </c>
      <c r="I35" s="118" t="s">
        <v>26</v>
      </c>
      <c r="J35" s="87" t="s">
        <v>27</v>
      </c>
    </row>
    <row r="36" spans="1:19" ht="13" thickBot="1">
      <c r="A36" s="67"/>
      <c r="B36" s="81"/>
      <c r="C36" s="67"/>
      <c r="D36" s="67"/>
      <c r="E36" s="1"/>
      <c r="F36" s="1"/>
      <c r="G36" s="1"/>
      <c r="I36" s="1"/>
      <c r="J36" s="1"/>
    </row>
    <row r="37" spans="1:19" s="45" customFormat="1" ht="16" thickBot="1">
      <c r="A37" s="47"/>
      <c r="B37" s="48" t="s">
        <v>142</v>
      </c>
      <c r="C37" s="49"/>
      <c r="D37" s="50"/>
      <c r="E37" s="3"/>
      <c r="F37" s="3"/>
      <c r="G37" s="3"/>
      <c r="H37"/>
      <c r="I37" s="3"/>
      <c r="J37" s="3"/>
      <c r="N37"/>
      <c r="O37"/>
      <c r="P37"/>
      <c r="Q37"/>
      <c r="R37"/>
      <c r="S37"/>
    </row>
    <row r="38" spans="1:19" ht="13.5" thickBot="1">
      <c r="A38" s="492"/>
      <c r="B38" s="493" t="s">
        <v>143</v>
      </c>
      <c r="C38" s="500"/>
      <c r="D38" s="501"/>
      <c r="F38" s="1"/>
      <c r="G38" s="1"/>
      <c r="I38" s="1"/>
      <c r="J38" s="1"/>
    </row>
    <row r="39" spans="1:19" s="1" customFormat="1">
      <c r="A39" s="429" t="s">
        <v>144</v>
      </c>
      <c r="B39" s="83" t="s">
        <v>145</v>
      </c>
      <c r="C39" s="80" t="s">
        <v>52</v>
      </c>
      <c r="D39" s="502" t="s">
        <v>24</v>
      </c>
      <c r="F39" s="317">
        <v>180</v>
      </c>
      <c r="G39" s="316" t="s">
        <v>19</v>
      </c>
      <c r="H39"/>
      <c r="I39" s="317">
        <v>108</v>
      </c>
      <c r="J39" s="316" t="s">
        <v>19</v>
      </c>
      <c r="N39"/>
      <c r="O39"/>
      <c r="P39"/>
      <c r="Q39"/>
      <c r="R39"/>
      <c r="S39"/>
    </row>
    <row r="40" spans="1:19" s="1" customFormat="1">
      <c r="A40" s="429" t="s">
        <v>146</v>
      </c>
      <c r="B40" s="61" t="s">
        <v>147</v>
      </c>
      <c r="C40" s="62" t="s">
        <v>52</v>
      </c>
      <c r="D40" s="503" t="s">
        <v>24</v>
      </c>
      <c r="F40" s="320">
        <v>110</v>
      </c>
      <c r="G40" s="319" t="s">
        <v>19</v>
      </c>
      <c r="H40"/>
      <c r="I40" s="320">
        <v>181</v>
      </c>
      <c r="J40" s="319" t="s">
        <v>19</v>
      </c>
      <c r="N40"/>
      <c r="O40"/>
      <c r="P40"/>
      <c r="Q40"/>
      <c r="R40"/>
      <c r="S40"/>
    </row>
    <row r="41" spans="1:19" s="1" customFormat="1">
      <c r="A41" s="429" t="s">
        <v>148</v>
      </c>
      <c r="B41" s="61" t="s">
        <v>149</v>
      </c>
      <c r="C41" s="62" t="s">
        <v>52</v>
      </c>
      <c r="D41" s="503" t="s">
        <v>31</v>
      </c>
      <c r="F41" s="1021">
        <f>+F39+F40</f>
        <v>290</v>
      </c>
      <c r="G41" s="319" t="s">
        <v>19</v>
      </c>
      <c r="I41" s="1021">
        <f>+I39+I40</f>
        <v>289</v>
      </c>
      <c r="J41" s="319" t="s">
        <v>19</v>
      </c>
      <c r="N41"/>
      <c r="O41"/>
      <c r="P41"/>
      <c r="Q41"/>
      <c r="R41"/>
      <c r="S41"/>
    </row>
    <row r="42" spans="1:19" s="1" customFormat="1" ht="13" thickBot="1">
      <c r="A42" s="429" t="s">
        <v>150</v>
      </c>
      <c r="B42" s="61" t="s">
        <v>151</v>
      </c>
      <c r="C42" s="62" t="s">
        <v>52</v>
      </c>
      <c r="D42" s="503" t="s">
        <v>24</v>
      </c>
      <c r="F42" s="529">
        <v>165</v>
      </c>
      <c r="G42" s="530" t="s">
        <v>20</v>
      </c>
      <c r="I42" s="529" t="s">
        <v>26</v>
      </c>
      <c r="J42" s="530" t="s">
        <v>27</v>
      </c>
      <c r="N42"/>
      <c r="O42"/>
      <c r="P42"/>
      <c r="Q42"/>
      <c r="R42"/>
      <c r="S42"/>
    </row>
    <row r="43" spans="1:19" ht="13.5" thickBot="1">
      <c r="A43" s="504"/>
      <c r="B43" s="82" t="s">
        <v>152</v>
      </c>
      <c r="C43" s="159"/>
      <c r="D43" s="505"/>
      <c r="F43" s="1"/>
      <c r="G43" s="1"/>
      <c r="I43" s="1"/>
      <c r="J43" s="1"/>
    </row>
    <row r="44" spans="1:19" s="1" customFormat="1">
      <c r="A44" s="496" t="s">
        <v>153</v>
      </c>
      <c r="B44" s="150" t="s">
        <v>154</v>
      </c>
      <c r="C44" s="160" t="s">
        <v>52</v>
      </c>
      <c r="D44" s="497" t="s">
        <v>24</v>
      </c>
      <c r="F44" s="119">
        <v>158</v>
      </c>
      <c r="G44" s="89" t="s">
        <v>20</v>
      </c>
      <c r="I44" s="119" t="s">
        <v>26</v>
      </c>
      <c r="J44" s="89" t="s">
        <v>27</v>
      </c>
      <c r="N44"/>
      <c r="O44"/>
      <c r="P44"/>
      <c r="Q44"/>
      <c r="R44"/>
      <c r="S44"/>
    </row>
    <row r="45" spans="1:19" s="1" customFormat="1" ht="13" thickBot="1">
      <c r="A45" s="506" t="s">
        <v>155</v>
      </c>
      <c r="B45" s="162" t="s">
        <v>156</v>
      </c>
      <c r="C45" s="163" t="s">
        <v>52</v>
      </c>
      <c r="D45" s="431" t="s">
        <v>31</v>
      </c>
      <c r="F45" s="165">
        <f>F41-F44</f>
        <v>132</v>
      </c>
      <c r="G45" s="166" t="s">
        <v>20</v>
      </c>
      <c r="I45" s="165" t="e">
        <f>I41-I44</f>
        <v>#VALUE!</v>
      </c>
      <c r="J45" s="166" t="s">
        <v>27</v>
      </c>
      <c r="N45"/>
      <c r="O45"/>
      <c r="P45"/>
      <c r="Q45"/>
      <c r="R45"/>
      <c r="S45"/>
    </row>
    <row r="46" spans="1:19" ht="13.5" thickBot="1">
      <c r="A46" s="492"/>
      <c r="B46" s="493" t="s">
        <v>157</v>
      </c>
      <c r="C46" s="494"/>
      <c r="D46" s="495"/>
      <c r="F46" s="1"/>
      <c r="G46" s="1"/>
      <c r="I46" s="1"/>
      <c r="J46" s="1"/>
    </row>
    <row r="47" spans="1:19" s="1" customFormat="1">
      <c r="A47" s="496" t="s">
        <v>158</v>
      </c>
      <c r="B47" s="857" t="s">
        <v>159</v>
      </c>
      <c r="C47" s="160" t="s">
        <v>52</v>
      </c>
      <c r="D47" s="497" t="s">
        <v>24</v>
      </c>
      <c r="F47" s="317">
        <v>35</v>
      </c>
      <c r="G47" s="316" t="s">
        <v>19</v>
      </c>
      <c r="I47" s="317">
        <v>57</v>
      </c>
      <c r="J47" s="316" t="s">
        <v>19</v>
      </c>
      <c r="L47" s="226"/>
      <c r="N47"/>
      <c r="O47"/>
      <c r="P47"/>
      <c r="Q47"/>
      <c r="R47"/>
      <c r="S47"/>
    </row>
    <row r="48" spans="1:19" s="1" customFormat="1">
      <c r="A48" s="496" t="s">
        <v>160</v>
      </c>
      <c r="B48" s="71" t="s">
        <v>161</v>
      </c>
      <c r="C48" s="152" t="s">
        <v>52</v>
      </c>
      <c r="D48" s="430" t="s">
        <v>24</v>
      </c>
      <c r="F48" s="320">
        <v>4</v>
      </c>
      <c r="G48" s="319" t="s">
        <v>19</v>
      </c>
      <c r="I48" s="320" t="s">
        <v>26</v>
      </c>
      <c r="J48" s="319" t="s">
        <v>27</v>
      </c>
      <c r="N48"/>
      <c r="O48"/>
      <c r="P48"/>
      <c r="Q48"/>
      <c r="R48"/>
      <c r="S48"/>
    </row>
    <row r="49" spans="1:19" s="1" customFormat="1" ht="13" thickBot="1">
      <c r="A49" s="498" t="s">
        <v>162</v>
      </c>
      <c r="B49" s="499" t="s">
        <v>163</v>
      </c>
      <c r="C49" s="432" t="s">
        <v>52</v>
      </c>
      <c r="D49" s="433" t="s">
        <v>24</v>
      </c>
      <c r="F49" s="529">
        <v>15</v>
      </c>
      <c r="G49" s="530" t="s">
        <v>19</v>
      </c>
      <c r="I49" s="529">
        <v>56</v>
      </c>
      <c r="J49" s="530" t="s">
        <v>19</v>
      </c>
      <c r="N49"/>
      <c r="O49"/>
      <c r="P49"/>
      <c r="Q49"/>
      <c r="R49"/>
      <c r="S49"/>
    </row>
    <row r="50" spans="1:19" ht="13" thickBot="1"/>
    <row r="51" spans="1:19" s="45" customFormat="1" ht="16" thickBot="1">
      <c r="A51" s="74"/>
      <c r="B51" s="75" t="s">
        <v>164</v>
      </c>
      <c r="C51" s="76"/>
      <c r="D51" s="77"/>
      <c r="E51" s="3"/>
      <c r="F51" s="3"/>
      <c r="G51" s="3"/>
      <c r="H51"/>
      <c r="I51" s="3"/>
      <c r="J51" s="3"/>
      <c r="N51"/>
      <c r="O51"/>
      <c r="P51"/>
      <c r="Q51"/>
      <c r="R51"/>
      <c r="S51"/>
    </row>
    <row r="52" spans="1:19" s="226" customFormat="1" ht="30.65" customHeight="1" thickBot="1">
      <c r="A52" s="1214" t="s">
        <v>165</v>
      </c>
      <c r="B52" s="873" t="s">
        <v>166</v>
      </c>
      <c r="C52" s="532" t="s">
        <v>30</v>
      </c>
      <c r="D52" s="531" t="s">
        <v>24</v>
      </c>
      <c r="E52" s="244"/>
      <c r="F52" s="1270">
        <v>4</v>
      </c>
      <c r="G52" s="1271" t="s">
        <v>167</v>
      </c>
      <c r="H52" s="1272"/>
      <c r="I52" s="1270">
        <v>4</v>
      </c>
      <c r="J52" s="1271" t="s">
        <v>167</v>
      </c>
      <c r="L52" s="327"/>
      <c r="N52"/>
      <c r="O52"/>
      <c r="P52"/>
      <c r="Q52"/>
      <c r="R52"/>
      <c r="S52"/>
    </row>
    <row r="53" spans="1:19" s="1" customFormat="1">
      <c r="A53" s="84"/>
      <c r="B53"/>
      <c r="C53"/>
      <c r="D53"/>
      <c r="E53"/>
      <c r="F53"/>
      <c r="G53"/>
      <c r="H53"/>
      <c r="I53"/>
      <c r="J53"/>
      <c r="K53"/>
      <c r="L53"/>
      <c r="M53"/>
      <c r="N53"/>
      <c r="O53"/>
      <c r="P53"/>
      <c r="Q53"/>
      <c r="R53"/>
      <c r="S53"/>
    </row>
    <row r="54" spans="1:19" s="1" customFormat="1">
      <c r="A54" s="84"/>
      <c r="B54"/>
      <c r="C54"/>
      <c r="D54"/>
      <c r="E54"/>
      <c r="F54"/>
      <c r="G54"/>
      <c r="H54"/>
      <c r="I54"/>
      <c r="J54"/>
      <c r="K54"/>
      <c r="L54"/>
      <c r="M54"/>
      <c r="N54"/>
      <c r="O54"/>
      <c r="P54"/>
      <c r="Q54"/>
      <c r="R54"/>
      <c r="S54"/>
    </row>
    <row r="55" spans="1:19" s="1" customFormat="1" ht="13" thickBot="1">
      <c r="A55" s="84"/>
      <c r="B55"/>
      <c r="C55"/>
      <c r="D55"/>
      <c r="E55"/>
      <c r="F55"/>
      <c r="G55"/>
      <c r="H55"/>
      <c r="I55"/>
      <c r="J55"/>
      <c r="K55"/>
      <c r="L55"/>
      <c r="M55"/>
      <c r="N55"/>
      <c r="O55"/>
      <c r="P55"/>
      <c r="Q55"/>
      <c r="R55"/>
      <c r="S55"/>
    </row>
    <row r="56" spans="1:19" s="1" customFormat="1" ht="15.5">
      <c r="A56" s="15" t="s">
        <v>104</v>
      </c>
      <c r="B56" s="4"/>
      <c r="C56" s="4"/>
      <c r="D56" s="4"/>
      <c r="E56" s="4"/>
      <c r="F56" s="16"/>
      <c r="H56"/>
      <c r="I56"/>
      <c r="J56"/>
      <c r="K56" s="3"/>
      <c r="N56"/>
      <c r="O56"/>
      <c r="P56"/>
      <c r="Q56"/>
      <c r="R56"/>
      <c r="S56"/>
    </row>
    <row r="57" spans="1:19" s="1" customFormat="1">
      <c r="A57" s="7"/>
      <c r="B57" s="2"/>
      <c r="C57" s="2"/>
      <c r="D57" s="2"/>
      <c r="E57" s="2"/>
      <c r="F57" s="17"/>
      <c r="H57"/>
      <c r="I57"/>
      <c r="J57"/>
      <c r="N57"/>
      <c r="O57"/>
      <c r="P57"/>
      <c r="Q57"/>
      <c r="R57"/>
      <c r="S57"/>
    </row>
    <row r="58" spans="1:19" s="1" customFormat="1">
      <c r="A58" s="7" t="s">
        <v>44</v>
      </c>
      <c r="B58" s="2"/>
      <c r="C58" s="2"/>
      <c r="D58" s="2"/>
      <c r="E58" s="2"/>
      <c r="F58" s="17"/>
      <c r="H58"/>
      <c r="I58"/>
      <c r="J58"/>
      <c r="N58"/>
      <c r="O58"/>
      <c r="P58"/>
      <c r="Q58"/>
      <c r="R58"/>
      <c r="S58"/>
    </row>
    <row r="59" spans="1:19" s="1" customFormat="1">
      <c r="A59" s="7"/>
      <c r="B59" s="2"/>
      <c r="C59" s="2"/>
      <c r="D59" s="2"/>
      <c r="E59" s="2"/>
      <c r="F59" s="17"/>
      <c r="H59"/>
      <c r="I59"/>
      <c r="J59"/>
      <c r="N59"/>
      <c r="O59"/>
      <c r="P59"/>
      <c r="Q59"/>
      <c r="R59"/>
      <c r="S59"/>
    </row>
    <row r="60" spans="1:19" s="1" customFormat="1" ht="13" thickBot="1">
      <c r="A60" s="252" t="s">
        <v>961</v>
      </c>
      <c r="B60" s="253"/>
      <c r="C60" s="253" t="s">
        <v>956</v>
      </c>
      <c r="D60" s="12"/>
      <c r="E60" s="12"/>
      <c r="F60" s="18"/>
      <c r="H60"/>
      <c r="I60"/>
      <c r="J60"/>
      <c r="N60"/>
      <c r="O60"/>
      <c r="P60"/>
      <c r="Q60"/>
      <c r="R60"/>
      <c r="S60"/>
    </row>
    <row r="61" spans="1:19">
      <c r="A61" s="84"/>
    </row>
    <row r="62" spans="1:19">
      <c r="A62" s="84"/>
    </row>
    <row r="63" spans="1:19">
      <c r="A63" s="84"/>
    </row>
    <row r="64" spans="1:19">
      <c r="A64" s="84"/>
    </row>
    <row r="65" spans="1:1">
      <c r="A65" s="84"/>
    </row>
    <row r="66" spans="1:1">
      <c r="A66" s="84"/>
    </row>
    <row r="67" spans="1:1">
      <c r="A67" s="84"/>
    </row>
    <row r="68" spans="1:1">
      <c r="A68" s="84"/>
    </row>
    <row r="69" spans="1:1">
      <c r="A69" s="84"/>
    </row>
    <row r="70" spans="1:1">
      <c r="A70" s="84"/>
    </row>
    <row r="71" spans="1:1">
      <c r="A71" s="84"/>
    </row>
    <row r="72" spans="1:1">
      <c r="A72" s="84"/>
    </row>
    <row r="73" spans="1:1">
      <c r="A73" s="84"/>
    </row>
    <row r="74" spans="1:1">
      <c r="A74" s="84"/>
    </row>
    <row r="75" spans="1:1">
      <c r="A75" s="84"/>
    </row>
    <row r="76" spans="1:1">
      <c r="A76" s="84"/>
    </row>
    <row r="77" spans="1:1">
      <c r="A77" s="84"/>
    </row>
    <row r="78" spans="1:1">
      <c r="A78" s="84"/>
    </row>
    <row r="79" spans="1:1">
      <c r="A79" s="84"/>
    </row>
    <row r="80" spans="1:1">
      <c r="A80" s="84"/>
    </row>
    <row r="81" spans="1:1">
      <c r="A81" s="84"/>
    </row>
    <row r="82" spans="1:1">
      <c r="A82" s="84"/>
    </row>
    <row r="83" spans="1:1">
      <c r="A83" s="84"/>
    </row>
    <row r="84" spans="1:1">
      <c r="A84" s="84"/>
    </row>
    <row r="85" spans="1:1">
      <c r="A85" s="84"/>
    </row>
    <row r="86" spans="1:1">
      <c r="A86" s="84"/>
    </row>
    <row r="87" spans="1:1">
      <c r="A87" s="84"/>
    </row>
    <row r="88" spans="1:1">
      <c r="A88" s="84"/>
    </row>
    <row r="89" spans="1:1">
      <c r="A89" s="84"/>
    </row>
    <row r="90" spans="1:1">
      <c r="A90" s="84"/>
    </row>
    <row r="91" spans="1:1">
      <c r="A91" s="84"/>
    </row>
    <row r="92" spans="1:1">
      <c r="A92" s="84"/>
    </row>
    <row r="93" spans="1:1">
      <c r="A93" s="84"/>
    </row>
    <row r="94" spans="1:1">
      <c r="A94" s="84"/>
    </row>
    <row r="95" spans="1:1">
      <c r="A95" s="84"/>
    </row>
    <row r="96" spans="1:1">
      <c r="A96" s="84"/>
    </row>
    <row r="97" spans="1:1">
      <c r="A97" s="84"/>
    </row>
    <row r="98" spans="1:1">
      <c r="A98" s="84"/>
    </row>
    <row r="99" spans="1:1">
      <c r="A99" s="84"/>
    </row>
    <row r="100" spans="1:1">
      <c r="A100" s="84"/>
    </row>
    <row r="101" spans="1:1">
      <c r="A101" s="84"/>
    </row>
    <row r="102" spans="1:1">
      <c r="A102" s="84"/>
    </row>
    <row r="103" spans="1:1">
      <c r="A103" s="84"/>
    </row>
    <row r="104" spans="1:1">
      <c r="A104" s="84"/>
    </row>
    <row r="105" spans="1:1">
      <c r="A105" s="84"/>
    </row>
    <row r="106" spans="1:1">
      <c r="A106" s="84"/>
    </row>
    <row r="107" spans="1:1">
      <c r="A107" s="84"/>
    </row>
    <row r="108" spans="1:1">
      <c r="A108" s="84"/>
    </row>
    <row r="109" spans="1:1">
      <c r="A109" s="84"/>
    </row>
    <row r="110" spans="1:1">
      <c r="A110" s="84"/>
    </row>
    <row r="111" spans="1:1">
      <c r="A111" s="84"/>
    </row>
    <row r="112" spans="1:1">
      <c r="A112" s="84"/>
    </row>
    <row r="113" spans="1:1">
      <c r="A113" s="84"/>
    </row>
    <row r="114" spans="1:1">
      <c r="A114" s="84"/>
    </row>
    <row r="115" spans="1:1">
      <c r="A115" s="84"/>
    </row>
    <row r="116" spans="1:1">
      <c r="A116" s="84"/>
    </row>
    <row r="117" spans="1:1">
      <c r="A117" s="84"/>
    </row>
    <row r="118" spans="1:1">
      <c r="A118" s="84"/>
    </row>
    <row r="119" spans="1:1">
      <c r="A119" s="84"/>
    </row>
    <row r="120" spans="1:1">
      <c r="A120" s="84"/>
    </row>
    <row r="121" spans="1:1">
      <c r="A121" s="84"/>
    </row>
    <row r="122" spans="1:1">
      <c r="A122" s="84"/>
    </row>
    <row r="123" spans="1:1">
      <c r="A123" s="84"/>
    </row>
    <row r="124" spans="1:1">
      <c r="A124" s="84"/>
    </row>
    <row r="125" spans="1:1">
      <c r="A125" s="84"/>
    </row>
    <row r="126" spans="1:1">
      <c r="A126" s="84"/>
    </row>
    <row r="127" spans="1:1">
      <c r="A127" s="84"/>
    </row>
    <row r="128" spans="1:1">
      <c r="A128" s="84"/>
    </row>
    <row r="129" spans="1:1">
      <c r="A129" s="84"/>
    </row>
    <row r="130" spans="1:1">
      <c r="A130" s="84"/>
    </row>
    <row r="131" spans="1:1">
      <c r="A131" s="84"/>
    </row>
    <row r="132" spans="1:1">
      <c r="A132" s="84"/>
    </row>
    <row r="133" spans="1:1">
      <c r="A133" s="84"/>
    </row>
    <row r="134" spans="1:1">
      <c r="A134" s="84"/>
    </row>
    <row r="135" spans="1:1">
      <c r="A135" s="84"/>
    </row>
    <row r="136" spans="1:1">
      <c r="A136" s="84"/>
    </row>
    <row r="137" spans="1:1">
      <c r="A137" s="84"/>
    </row>
    <row r="138" spans="1:1">
      <c r="A138" s="84"/>
    </row>
    <row r="139" spans="1:1">
      <c r="A139" s="84"/>
    </row>
    <row r="140" spans="1:1">
      <c r="A140" s="84"/>
    </row>
    <row r="141" spans="1:1">
      <c r="A141" s="84"/>
    </row>
    <row r="142" spans="1:1">
      <c r="A142" s="84"/>
    </row>
    <row r="143" spans="1:1">
      <c r="A143" s="84"/>
    </row>
    <row r="144" spans="1:1">
      <c r="A144" s="84"/>
    </row>
    <row r="145" spans="1:1">
      <c r="A145" s="84"/>
    </row>
    <row r="146" spans="1:1">
      <c r="A146" s="84"/>
    </row>
    <row r="147" spans="1:1">
      <c r="A147" s="84"/>
    </row>
    <row r="148" spans="1:1">
      <c r="A148" s="84"/>
    </row>
    <row r="149" spans="1:1">
      <c r="A149" s="84"/>
    </row>
    <row r="150" spans="1:1">
      <c r="A150" s="84"/>
    </row>
    <row r="151" spans="1:1">
      <c r="A151" s="84"/>
    </row>
    <row r="152" spans="1:1">
      <c r="A152" s="84"/>
    </row>
    <row r="153" spans="1:1">
      <c r="A153" s="84"/>
    </row>
    <row r="154" spans="1:1">
      <c r="A154" s="84"/>
    </row>
    <row r="155" spans="1:1">
      <c r="A155" s="84"/>
    </row>
    <row r="156" spans="1:1">
      <c r="A156" s="84"/>
    </row>
    <row r="157" spans="1:1">
      <c r="A157" s="84"/>
    </row>
    <row r="158" spans="1:1">
      <c r="A158" s="84"/>
    </row>
    <row r="159" spans="1:1">
      <c r="A159" s="84"/>
    </row>
    <row r="160" spans="1:1">
      <c r="A160" s="84"/>
    </row>
    <row r="161" spans="1:1">
      <c r="A161" s="84"/>
    </row>
    <row r="162" spans="1:1">
      <c r="A162" s="84"/>
    </row>
    <row r="163" spans="1:1">
      <c r="A163" s="84"/>
    </row>
    <row r="164" spans="1:1">
      <c r="A164" s="84"/>
    </row>
    <row r="165" spans="1:1">
      <c r="A165" s="84"/>
    </row>
    <row r="166" spans="1:1">
      <c r="A166" s="84"/>
    </row>
    <row r="167" spans="1:1">
      <c r="A167" s="84"/>
    </row>
    <row r="168" spans="1:1">
      <c r="A168" s="84"/>
    </row>
    <row r="169" spans="1:1">
      <c r="A169" s="84"/>
    </row>
    <row r="170" spans="1:1">
      <c r="A170" s="84"/>
    </row>
    <row r="171" spans="1:1">
      <c r="A171" s="84"/>
    </row>
    <row r="172" spans="1:1">
      <c r="A172" s="84"/>
    </row>
    <row r="173" spans="1:1">
      <c r="A173" s="84"/>
    </row>
    <row r="174" spans="1:1">
      <c r="A174" s="84"/>
    </row>
    <row r="175" spans="1:1">
      <c r="A175" s="84"/>
    </row>
    <row r="176" spans="1:1">
      <c r="A176" s="84"/>
    </row>
    <row r="177" spans="1:1">
      <c r="A177" s="84"/>
    </row>
    <row r="178" spans="1:1">
      <c r="A178" s="84"/>
    </row>
    <row r="179" spans="1:1">
      <c r="A179" s="84"/>
    </row>
    <row r="180" spans="1:1">
      <c r="A180" s="84"/>
    </row>
    <row r="181" spans="1:1">
      <c r="A181" s="84"/>
    </row>
    <row r="182" spans="1:1">
      <c r="A182" s="84"/>
    </row>
    <row r="183" spans="1:1">
      <c r="A183" s="84"/>
    </row>
    <row r="184" spans="1:1">
      <c r="A184" s="84"/>
    </row>
    <row r="185" spans="1:1">
      <c r="A185" s="84"/>
    </row>
    <row r="186" spans="1:1">
      <c r="A186" s="84"/>
    </row>
    <row r="187" spans="1:1">
      <c r="A187" s="84"/>
    </row>
    <row r="188" spans="1:1">
      <c r="A188" s="84"/>
    </row>
    <row r="189" spans="1:1">
      <c r="A189" s="84"/>
    </row>
    <row r="190" spans="1:1">
      <c r="A190" s="84"/>
    </row>
    <row r="191" spans="1:1">
      <c r="A191" s="84"/>
    </row>
    <row r="192" spans="1:1">
      <c r="A192" s="84"/>
    </row>
    <row r="193" spans="1:1">
      <c r="A193" s="84"/>
    </row>
    <row r="194" spans="1:1">
      <c r="A194" s="84"/>
    </row>
    <row r="195" spans="1:1">
      <c r="A195" s="84"/>
    </row>
    <row r="196" spans="1:1">
      <c r="A196" s="84"/>
    </row>
    <row r="197" spans="1:1">
      <c r="A197" s="84"/>
    </row>
    <row r="198" spans="1:1">
      <c r="A198" s="84"/>
    </row>
    <row r="199" spans="1:1">
      <c r="A199" s="84"/>
    </row>
    <row r="200" spans="1:1">
      <c r="A200" s="84"/>
    </row>
    <row r="201" spans="1:1">
      <c r="A201" s="84"/>
    </row>
    <row r="202" spans="1:1">
      <c r="A202" s="84"/>
    </row>
    <row r="203" spans="1:1">
      <c r="A203" s="84"/>
    </row>
    <row r="204" spans="1:1">
      <c r="A204" s="84"/>
    </row>
    <row r="205" spans="1:1">
      <c r="A205" s="84"/>
    </row>
    <row r="206" spans="1:1">
      <c r="A206" s="84"/>
    </row>
    <row r="207" spans="1:1">
      <c r="A207" s="84"/>
    </row>
    <row r="208" spans="1:1">
      <c r="A208" s="84"/>
    </row>
    <row r="209" spans="1:1">
      <c r="A209" s="84"/>
    </row>
    <row r="210" spans="1:1">
      <c r="A210" s="84"/>
    </row>
    <row r="211" spans="1:1">
      <c r="A211" s="84"/>
    </row>
    <row r="212" spans="1:1">
      <c r="A212" s="84"/>
    </row>
    <row r="213" spans="1:1">
      <c r="A213" s="84"/>
    </row>
    <row r="214" spans="1:1">
      <c r="A214" s="84"/>
    </row>
    <row r="215" spans="1:1">
      <c r="A215" s="84"/>
    </row>
    <row r="216" spans="1:1">
      <c r="A216" s="84"/>
    </row>
    <row r="217" spans="1:1">
      <c r="A217" s="84"/>
    </row>
    <row r="218" spans="1:1">
      <c r="A218" s="84"/>
    </row>
    <row r="219" spans="1:1">
      <c r="A219" s="84"/>
    </row>
    <row r="220" spans="1:1">
      <c r="A220" s="84"/>
    </row>
    <row r="221" spans="1:1">
      <c r="A221" s="84"/>
    </row>
    <row r="222" spans="1:1">
      <c r="A222" s="84"/>
    </row>
    <row r="223" spans="1:1">
      <c r="A223" s="84"/>
    </row>
    <row r="224" spans="1:1">
      <c r="A224" s="84"/>
    </row>
    <row r="225" spans="1:1">
      <c r="A225" s="84"/>
    </row>
    <row r="226" spans="1:1">
      <c r="A226" s="84"/>
    </row>
    <row r="227" spans="1:1">
      <c r="A227" s="84"/>
    </row>
    <row r="228" spans="1:1">
      <c r="A228" s="84"/>
    </row>
    <row r="229" spans="1:1">
      <c r="A229" s="84"/>
    </row>
    <row r="230" spans="1:1">
      <c r="A230" s="84"/>
    </row>
    <row r="231" spans="1:1">
      <c r="A231" s="84"/>
    </row>
    <row r="232" spans="1:1">
      <c r="A232" s="84"/>
    </row>
    <row r="233" spans="1:1">
      <c r="A233" s="84"/>
    </row>
    <row r="234" spans="1:1">
      <c r="A234" s="84"/>
    </row>
    <row r="235" spans="1:1">
      <c r="A235" s="84"/>
    </row>
    <row r="236" spans="1:1">
      <c r="A236" s="84"/>
    </row>
    <row r="237" spans="1:1">
      <c r="A237" s="84"/>
    </row>
    <row r="238" spans="1:1">
      <c r="A238" s="84"/>
    </row>
    <row r="239" spans="1:1">
      <c r="A239" s="84"/>
    </row>
    <row r="240" spans="1:1">
      <c r="A240" s="84"/>
    </row>
    <row r="241" spans="1:1">
      <c r="A241" s="84"/>
    </row>
    <row r="242" spans="1:1">
      <c r="A242" s="84"/>
    </row>
    <row r="243" spans="1:1">
      <c r="A243" s="84"/>
    </row>
    <row r="244" spans="1:1">
      <c r="A244" s="84"/>
    </row>
    <row r="245" spans="1:1">
      <c r="A245" s="84"/>
    </row>
    <row r="246" spans="1:1">
      <c r="A246" s="84"/>
    </row>
    <row r="247" spans="1:1">
      <c r="A247" s="84"/>
    </row>
    <row r="248" spans="1:1">
      <c r="A248" s="84"/>
    </row>
    <row r="249" spans="1:1">
      <c r="A249" s="84"/>
    </row>
    <row r="250" spans="1:1">
      <c r="A250" s="84"/>
    </row>
    <row r="251" spans="1:1">
      <c r="A251" s="84"/>
    </row>
    <row r="252" spans="1:1">
      <c r="A252" s="84"/>
    </row>
    <row r="253" spans="1:1">
      <c r="A253" s="84"/>
    </row>
    <row r="254" spans="1:1">
      <c r="A254" s="84"/>
    </row>
    <row r="255" spans="1:1">
      <c r="A255" s="84"/>
    </row>
    <row r="256" spans="1:1">
      <c r="A256" s="84"/>
    </row>
    <row r="257" spans="1:1">
      <c r="A257" s="84"/>
    </row>
    <row r="258" spans="1:1">
      <c r="A258" s="84"/>
    </row>
    <row r="259" spans="1:1">
      <c r="A259" s="84"/>
    </row>
    <row r="260" spans="1:1">
      <c r="A260" s="84"/>
    </row>
    <row r="261" spans="1:1">
      <c r="A261" s="84"/>
    </row>
  </sheetData>
  <mergeCells count="2">
    <mergeCell ref="I10:J11"/>
    <mergeCell ref="F10:G11"/>
  </mergeCells>
  <phoneticPr fontId="0" type="noConversion"/>
  <conditionalFormatting sqref="N1:O5 N62:O1048576 Q62:R1048576">
    <cfRule type="containsText" dxfId="22" priority="17" operator="containsText" text="Y">
      <formula>NOT(ISERROR(SEARCH("Y",N1)))</formula>
    </cfRule>
    <cfRule type="containsText" dxfId="21" priority="18" operator="containsText" text="N">
      <formula>NOT(ISERROR(SEARCH("N",N1)))</formula>
    </cfRule>
  </conditionalFormatting>
  <conditionalFormatting sqref="Q1:R5">
    <cfRule type="containsText" dxfId="20" priority="9" operator="containsText" text="Y">
      <formula>NOT(ISERROR(SEARCH("Y",Q1)))</formula>
    </cfRule>
    <cfRule type="containsText" dxfId="19" priority="10" operator="containsText" text="N">
      <formula>NOT(ISERROR(SEARCH("N",Q1)))</formula>
    </cfRule>
  </conditionalFormatting>
  <pageMargins left="0.74803149606299213" right="0.74803149606299213" top="0.98425196850393704" bottom="0.98425196850393704" header="0.51181102362204722" footer="0.51181102362204722"/>
  <pageSetup paperSize="8" scale="77" orientation="landscape" r:id="rId1"/>
  <headerFooter alignWithMargins="0">
    <oddFooter>&amp;R&amp;"CG Omega,Regular" Date: Feb 2010
Revision 13.0&amp;L&amp;"Calibri"&amp;11&amp;K000000&amp;"CG Omega,Regular"Table 1 of 10_x000D_&amp;1#&amp;"Arial"&amp;11&amp;K000000SW Private Commercial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4174A-A1E3-4080-941F-41B5DBA398B3}">
  <sheetPr>
    <pageSetUpPr fitToPage="1"/>
  </sheetPr>
  <dimension ref="A1:K59"/>
  <sheetViews>
    <sheetView zoomScaleNormal="100" workbookViewId="0">
      <selection sqref="A1:XFD1048576"/>
    </sheetView>
  </sheetViews>
  <sheetFormatPr defaultColWidth="9.1796875" defaultRowHeight="12.5"/>
  <cols>
    <col min="1" max="1" width="9.1796875" style="84"/>
    <col min="2" max="2" width="67.1796875" style="84" bestFit="1" customWidth="1"/>
    <col min="3" max="4" width="12.54296875" style="84" customWidth="1"/>
    <col min="5" max="5" width="9.1796875" style="84" customWidth="1"/>
    <col min="6" max="6" width="13.54296875" style="84" customWidth="1"/>
    <col min="7" max="7" width="4.81640625" style="84" customWidth="1"/>
    <col min="8" max="8" width="4.1796875" style="84" customWidth="1"/>
    <col min="9" max="9" width="12.81640625" style="84" customWidth="1"/>
    <col min="10" max="10" width="5.1796875" style="84" customWidth="1"/>
    <col min="11" max="18" width="9.453125" style="84" customWidth="1"/>
    <col min="19" max="257" width="9.1796875" style="84"/>
    <col min="258" max="258" width="67.1796875" style="84" bestFit="1" customWidth="1"/>
    <col min="259" max="260" width="12.54296875" style="84" customWidth="1"/>
    <col min="261" max="262" width="9.1796875" style="84"/>
    <col min="263" max="263" width="3.453125" style="84" customWidth="1"/>
    <col min="264" max="264" width="12.54296875" style="84" customWidth="1"/>
    <col min="265" max="265" width="7.453125" style="84" customWidth="1"/>
    <col min="266" max="513" width="9.1796875" style="84"/>
    <col min="514" max="514" width="67.1796875" style="84" bestFit="1" customWidth="1"/>
    <col min="515" max="516" width="12.54296875" style="84" customWidth="1"/>
    <col min="517" max="518" width="9.1796875" style="84"/>
    <col min="519" max="519" width="3.453125" style="84" customWidth="1"/>
    <col min="520" max="520" width="12.54296875" style="84" customWidth="1"/>
    <col min="521" max="521" width="7.453125" style="84" customWidth="1"/>
    <col min="522" max="769" width="9.1796875" style="84"/>
    <col min="770" max="770" width="67.1796875" style="84" bestFit="1" customWidth="1"/>
    <col min="771" max="772" width="12.54296875" style="84" customWidth="1"/>
    <col min="773" max="774" width="9.1796875" style="84"/>
    <col min="775" max="775" width="3.453125" style="84" customWidth="1"/>
    <col min="776" max="776" width="12.54296875" style="84" customWidth="1"/>
    <col min="777" max="777" width="7.453125" style="84" customWidth="1"/>
    <col min="778" max="1025" width="9.1796875" style="84"/>
    <col min="1026" max="1026" width="67.1796875" style="84" bestFit="1" customWidth="1"/>
    <col min="1027" max="1028" width="12.54296875" style="84" customWidth="1"/>
    <col min="1029" max="1030" width="9.1796875" style="84"/>
    <col min="1031" max="1031" width="3.453125" style="84" customWidth="1"/>
    <col min="1032" max="1032" width="12.54296875" style="84" customWidth="1"/>
    <col min="1033" max="1033" width="7.453125" style="84" customWidth="1"/>
    <col min="1034" max="1281" width="9.1796875" style="84"/>
    <col min="1282" max="1282" width="67.1796875" style="84" bestFit="1" customWidth="1"/>
    <col min="1283" max="1284" width="12.54296875" style="84" customWidth="1"/>
    <col min="1285" max="1286" width="9.1796875" style="84"/>
    <col min="1287" max="1287" width="3.453125" style="84" customWidth="1"/>
    <col min="1288" max="1288" width="12.54296875" style="84" customWidth="1"/>
    <col min="1289" max="1289" width="7.453125" style="84" customWidth="1"/>
    <col min="1290" max="1537" width="9.1796875" style="84"/>
    <col min="1538" max="1538" width="67.1796875" style="84" bestFit="1" customWidth="1"/>
    <col min="1539" max="1540" width="12.54296875" style="84" customWidth="1"/>
    <col min="1541" max="1542" width="9.1796875" style="84"/>
    <col min="1543" max="1543" width="3.453125" style="84" customWidth="1"/>
    <col min="1544" max="1544" width="12.54296875" style="84" customWidth="1"/>
    <col min="1545" max="1545" width="7.453125" style="84" customWidth="1"/>
    <col min="1546" max="1793" width="9.1796875" style="84"/>
    <col min="1794" max="1794" width="67.1796875" style="84" bestFit="1" customWidth="1"/>
    <col min="1795" max="1796" width="12.54296875" style="84" customWidth="1"/>
    <col min="1797" max="1798" width="9.1796875" style="84"/>
    <col min="1799" max="1799" width="3.453125" style="84" customWidth="1"/>
    <col min="1800" max="1800" width="12.54296875" style="84" customWidth="1"/>
    <col min="1801" max="1801" width="7.453125" style="84" customWidth="1"/>
    <col min="1802" max="2049" width="9.1796875" style="84"/>
    <col min="2050" max="2050" width="67.1796875" style="84" bestFit="1" customWidth="1"/>
    <col min="2051" max="2052" width="12.54296875" style="84" customWidth="1"/>
    <col min="2053" max="2054" width="9.1796875" style="84"/>
    <col min="2055" max="2055" width="3.453125" style="84" customWidth="1"/>
    <col min="2056" max="2056" width="12.54296875" style="84" customWidth="1"/>
    <col min="2057" max="2057" width="7.453125" style="84" customWidth="1"/>
    <col min="2058" max="2305" width="9.1796875" style="84"/>
    <col min="2306" max="2306" width="67.1796875" style="84" bestFit="1" customWidth="1"/>
    <col min="2307" max="2308" width="12.54296875" style="84" customWidth="1"/>
    <col min="2309" max="2310" width="9.1796875" style="84"/>
    <col min="2311" max="2311" width="3.453125" style="84" customWidth="1"/>
    <col min="2312" max="2312" width="12.54296875" style="84" customWidth="1"/>
    <col min="2313" max="2313" width="7.453125" style="84" customWidth="1"/>
    <col min="2314" max="2561" width="9.1796875" style="84"/>
    <col min="2562" max="2562" width="67.1796875" style="84" bestFit="1" customWidth="1"/>
    <col min="2563" max="2564" width="12.54296875" style="84" customWidth="1"/>
    <col min="2565" max="2566" width="9.1796875" style="84"/>
    <col min="2567" max="2567" width="3.453125" style="84" customWidth="1"/>
    <col min="2568" max="2568" width="12.54296875" style="84" customWidth="1"/>
    <col min="2569" max="2569" width="7.453125" style="84" customWidth="1"/>
    <col min="2570" max="2817" width="9.1796875" style="84"/>
    <col min="2818" max="2818" width="67.1796875" style="84" bestFit="1" customWidth="1"/>
    <col min="2819" max="2820" width="12.54296875" style="84" customWidth="1"/>
    <col min="2821" max="2822" width="9.1796875" style="84"/>
    <col min="2823" max="2823" width="3.453125" style="84" customWidth="1"/>
    <col min="2824" max="2824" width="12.54296875" style="84" customWidth="1"/>
    <col min="2825" max="2825" width="7.453125" style="84" customWidth="1"/>
    <col min="2826" max="3073" width="9.1796875" style="84"/>
    <col min="3074" max="3074" width="67.1796875" style="84" bestFit="1" customWidth="1"/>
    <col min="3075" max="3076" width="12.54296875" style="84" customWidth="1"/>
    <col min="3077" max="3078" width="9.1796875" style="84"/>
    <col min="3079" max="3079" width="3.453125" style="84" customWidth="1"/>
    <col min="3080" max="3080" width="12.54296875" style="84" customWidth="1"/>
    <col min="3081" max="3081" width="7.453125" style="84" customWidth="1"/>
    <col min="3082" max="3329" width="9.1796875" style="84"/>
    <col min="3330" max="3330" width="67.1796875" style="84" bestFit="1" customWidth="1"/>
    <col min="3331" max="3332" width="12.54296875" style="84" customWidth="1"/>
    <col min="3333" max="3334" width="9.1796875" style="84"/>
    <col min="3335" max="3335" width="3.453125" style="84" customWidth="1"/>
    <col min="3336" max="3336" width="12.54296875" style="84" customWidth="1"/>
    <col min="3337" max="3337" width="7.453125" style="84" customWidth="1"/>
    <col min="3338" max="3585" width="9.1796875" style="84"/>
    <col min="3586" max="3586" width="67.1796875" style="84" bestFit="1" customWidth="1"/>
    <col min="3587" max="3588" width="12.54296875" style="84" customWidth="1"/>
    <col min="3589" max="3590" width="9.1796875" style="84"/>
    <col min="3591" max="3591" width="3.453125" style="84" customWidth="1"/>
    <col min="3592" max="3592" width="12.54296875" style="84" customWidth="1"/>
    <col min="3593" max="3593" width="7.453125" style="84" customWidth="1"/>
    <col min="3594" max="3841" width="9.1796875" style="84"/>
    <col min="3842" max="3842" width="67.1796875" style="84" bestFit="1" customWidth="1"/>
    <col min="3843" max="3844" width="12.54296875" style="84" customWidth="1"/>
    <col min="3845" max="3846" width="9.1796875" style="84"/>
    <col min="3847" max="3847" width="3.453125" style="84" customWidth="1"/>
    <col min="3848" max="3848" width="12.54296875" style="84" customWidth="1"/>
    <col min="3849" max="3849" width="7.453125" style="84" customWidth="1"/>
    <col min="3850" max="4097" width="9.1796875" style="84"/>
    <col min="4098" max="4098" width="67.1796875" style="84" bestFit="1" customWidth="1"/>
    <col min="4099" max="4100" width="12.54296875" style="84" customWidth="1"/>
    <col min="4101" max="4102" width="9.1796875" style="84"/>
    <col min="4103" max="4103" width="3.453125" style="84" customWidth="1"/>
    <col min="4104" max="4104" width="12.54296875" style="84" customWidth="1"/>
    <col min="4105" max="4105" width="7.453125" style="84" customWidth="1"/>
    <col min="4106" max="4353" width="9.1796875" style="84"/>
    <col min="4354" max="4354" width="67.1796875" style="84" bestFit="1" customWidth="1"/>
    <col min="4355" max="4356" width="12.54296875" style="84" customWidth="1"/>
    <col min="4357" max="4358" width="9.1796875" style="84"/>
    <col min="4359" max="4359" width="3.453125" style="84" customWidth="1"/>
    <col min="4360" max="4360" width="12.54296875" style="84" customWidth="1"/>
    <col min="4361" max="4361" width="7.453125" style="84" customWidth="1"/>
    <col min="4362" max="4609" width="9.1796875" style="84"/>
    <col min="4610" max="4610" width="67.1796875" style="84" bestFit="1" customWidth="1"/>
    <col min="4611" max="4612" width="12.54296875" style="84" customWidth="1"/>
    <col min="4613" max="4614" width="9.1796875" style="84"/>
    <col min="4615" max="4615" width="3.453125" style="84" customWidth="1"/>
    <col min="4616" max="4616" width="12.54296875" style="84" customWidth="1"/>
    <col min="4617" max="4617" width="7.453125" style="84" customWidth="1"/>
    <col min="4618" max="4865" width="9.1796875" style="84"/>
    <col min="4866" max="4866" width="67.1796875" style="84" bestFit="1" customWidth="1"/>
    <col min="4867" max="4868" width="12.54296875" style="84" customWidth="1"/>
    <col min="4869" max="4870" width="9.1796875" style="84"/>
    <col min="4871" max="4871" width="3.453125" style="84" customWidth="1"/>
    <col min="4872" max="4872" width="12.54296875" style="84" customWidth="1"/>
    <col min="4873" max="4873" width="7.453125" style="84" customWidth="1"/>
    <col min="4874" max="5121" width="9.1796875" style="84"/>
    <col min="5122" max="5122" width="67.1796875" style="84" bestFit="1" customWidth="1"/>
    <col min="5123" max="5124" width="12.54296875" style="84" customWidth="1"/>
    <col min="5125" max="5126" width="9.1796875" style="84"/>
    <col min="5127" max="5127" width="3.453125" style="84" customWidth="1"/>
    <col min="5128" max="5128" width="12.54296875" style="84" customWidth="1"/>
    <col min="5129" max="5129" width="7.453125" style="84" customWidth="1"/>
    <col min="5130" max="5377" width="9.1796875" style="84"/>
    <col min="5378" max="5378" width="67.1796875" style="84" bestFit="1" customWidth="1"/>
    <col min="5379" max="5380" width="12.54296875" style="84" customWidth="1"/>
    <col min="5381" max="5382" width="9.1796875" style="84"/>
    <col min="5383" max="5383" width="3.453125" style="84" customWidth="1"/>
    <col min="5384" max="5384" width="12.54296875" style="84" customWidth="1"/>
    <col min="5385" max="5385" width="7.453125" style="84" customWidth="1"/>
    <col min="5386" max="5633" width="9.1796875" style="84"/>
    <col min="5634" max="5634" width="67.1796875" style="84" bestFit="1" customWidth="1"/>
    <col min="5635" max="5636" width="12.54296875" style="84" customWidth="1"/>
    <col min="5637" max="5638" width="9.1796875" style="84"/>
    <col min="5639" max="5639" width="3.453125" style="84" customWidth="1"/>
    <col min="5640" max="5640" width="12.54296875" style="84" customWidth="1"/>
    <col min="5641" max="5641" width="7.453125" style="84" customWidth="1"/>
    <col min="5642" max="5889" width="9.1796875" style="84"/>
    <col min="5890" max="5890" width="67.1796875" style="84" bestFit="1" customWidth="1"/>
    <col min="5891" max="5892" width="12.54296875" style="84" customWidth="1"/>
    <col min="5893" max="5894" width="9.1796875" style="84"/>
    <col min="5895" max="5895" width="3.453125" style="84" customWidth="1"/>
    <col min="5896" max="5896" width="12.54296875" style="84" customWidth="1"/>
    <col min="5897" max="5897" width="7.453125" style="84" customWidth="1"/>
    <col min="5898" max="6145" width="9.1796875" style="84"/>
    <col min="6146" max="6146" width="67.1796875" style="84" bestFit="1" customWidth="1"/>
    <col min="6147" max="6148" width="12.54296875" style="84" customWidth="1"/>
    <col min="6149" max="6150" width="9.1796875" style="84"/>
    <col min="6151" max="6151" width="3.453125" style="84" customWidth="1"/>
    <col min="6152" max="6152" width="12.54296875" style="84" customWidth="1"/>
    <col min="6153" max="6153" width="7.453125" style="84" customWidth="1"/>
    <col min="6154" max="6401" width="9.1796875" style="84"/>
    <col min="6402" max="6402" width="67.1796875" style="84" bestFit="1" customWidth="1"/>
    <col min="6403" max="6404" width="12.54296875" style="84" customWidth="1"/>
    <col min="6405" max="6406" width="9.1796875" style="84"/>
    <col min="6407" max="6407" width="3.453125" style="84" customWidth="1"/>
    <col min="6408" max="6408" width="12.54296875" style="84" customWidth="1"/>
    <col min="6409" max="6409" width="7.453125" style="84" customWidth="1"/>
    <col min="6410" max="6657" width="9.1796875" style="84"/>
    <col min="6658" max="6658" width="67.1796875" style="84" bestFit="1" customWidth="1"/>
    <col min="6659" max="6660" width="12.54296875" style="84" customWidth="1"/>
    <col min="6661" max="6662" width="9.1796875" style="84"/>
    <col min="6663" max="6663" width="3.453125" style="84" customWidth="1"/>
    <col min="6664" max="6664" width="12.54296875" style="84" customWidth="1"/>
    <col min="6665" max="6665" width="7.453125" style="84" customWidth="1"/>
    <col min="6666" max="6913" width="9.1796875" style="84"/>
    <col min="6914" max="6914" width="67.1796875" style="84" bestFit="1" customWidth="1"/>
    <col min="6915" max="6916" width="12.54296875" style="84" customWidth="1"/>
    <col min="6917" max="6918" width="9.1796875" style="84"/>
    <col min="6919" max="6919" width="3.453125" style="84" customWidth="1"/>
    <col min="6920" max="6920" width="12.54296875" style="84" customWidth="1"/>
    <col min="6921" max="6921" width="7.453125" style="84" customWidth="1"/>
    <col min="6922" max="7169" width="9.1796875" style="84"/>
    <col min="7170" max="7170" width="67.1796875" style="84" bestFit="1" customWidth="1"/>
    <col min="7171" max="7172" width="12.54296875" style="84" customWidth="1"/>
    <col min="7173" max="7174" width="9.1796875" style="84"/>
    <col min="7175" max="7175" width="3.453125" style="84" customWidth="1"/>
    <col min="7176" max="7176" width="12.54296875" style="84" customWidth="1"/>
    <col min="7177" max="7177" width="7.453125" style="84" customWidth="1"/>
    <col min="7178" max="7425" width="9.1796875" style="84"/>
    <col min="7426" max="7426" width="67.1796875" style="84" bestFit="1" customWidth="1"/>
    <col min="7427" max="7428" width="12.54296875" style="84" customWidth="1"/>
    <col min="7429" max="7430" width="9.1796875" style="84"/>
    <col min="7431" max="7431" width="3.453125" style="84" customWidth="1"/>
    <col min="7432" max="7432" width="12.54296875" style="84" customWidth="1"/>
    <col min="7433" max="7433" width="7.453125" style="84" customWidth="1"/>
    <col min="7434" max="7681" width="9.1796875" style="84"/>
    <col min="7682" max="7682" width="67.1796875" style="84" bestFit="1" customWidth="1"/>
    <col min="7683" max="7684" width="12.54296875" style="84" customWidth="1"/>
    <col min="7685" max="7686" width="9.1796875" style="84"/>
    <col min="7687" max="7687" width="3.453125" style="84" customWidth="1"/>
    <col min="7688" max="7688" width="12.54296875" style="84" customWidth="1"/>
    <col min="7689" max="7689" width="7.453125" style="84" customWidth="1"/>
    <col min="7690" max="7937" width="9.1796875" style="84"/>
    <col min="7938" max="7938" width="67.1796875" style="84" bestFit="1" customWidth="1"/>
    <col min="7939" max="7940" width="12.54296875" style="84" customWidth="1"/>
    <col min="7941" max="7942" width="9.1796875" style="84"/>
    <col min="7943" max="7943" width="3.453125" style="84" customWidth="1"/>
    <col min="7944" max="7944" width="12.54296875" style="84" customWidth="1"/>
    <col min="7945" max="7945" width="7.453125" style="84" customWidth="1"/>
    <col min="7946" max="8193" width="9.1796875" style="84"/>
    <col min="8194" max="8194" width="67.1796875" style="84" bestFit="1" customWidth="1"/>
    <col min="8195" max="8196" width="12.54296875" style="84" customWidth="1"/>
    <col min="8197" max="8198" width="9.1796875" style="84"/>
    <col min="8199" max="8199" width="3.453125" style="84" customWidth="1"/>
    <col min="8200" max="8200" width="12.54296875" style="84" customWidth="1"/>
    <col min="8201" max="8201" width="7.453125" style="84" customWidth="1"/>
    <col min="8202" max="8449" width="9.1796875" style="84"/>
    <col min="8450" max="8450" width="67.1796875" style="84" bestFit="1" customWidth="1"/>
    <col min="8451" max="8452" width="12.54296875" style="84" customWidth="1"/>
    <col min="8453" max="8454" width="9.1796875" style="84"/>
    <col min="8455" max="8455" width="3.453125" style="84" customWidth="1"/>
    <col min="8456" max="8456" width="12.54296875" style="84" customWidth="1"/>
    <col min="8457" max="8457" width="7.453125" style="84" customWidth="1"/>
    <col min="8458" max="8705" width="9.1796875" style="84"/>
    <col min="8706" max="8706" width="67.1796875" style="84" bestFit="1" customWidth="1"/>
    <col min="8707" max="8708" width="12.54296875" style="84" customWidth="1"/>
    <col min="8709" max="8710" width="9.1796875" style="84"/>
    <col min="8711" max="8711" width="3.453125" style="84" customWidth="1"/>
    <col min="8712" max="8712" width="12.54296875" style="84" customWidth="1"/>
    <col min="8713" max="8713" width="7.453125" style="84" customWidth="1"/>
    <col min="8714" max="8961" width="9.1796875" style="84"/>
    <col min="8962" max="8962" width="67.1796875" style="84" bestFit="1" customWidth="1"/>
    <col min="8963" max="8964" width="12.54296875" style="84" customWidth="1"/>
    <col min="8965" max="8966" width="9.1796875" style="84"/>
    <col min="8967" max="8967" width="3.453125" style="84" customWidth="1"/>
    <col min="8968" max="8968" width="12.54296875" style="84" customWidth="1"/>
    <col min="8969" max="8969" width="7.453125" style="84" customWidth="1"/>
    <col min="8970" max="9217" width="9.1796875" style="84"/>
    <col min="9218" max="9218" width="67.1796875" style="84" bestFit="1" customWidth="1"/>
    <col min="9219" max="9220" width="12.54296875" style="84" customWidth="1"/>
    <col min="9221" max="9222" width="9.1796875" style="84"/>
    <col min="9223" max="9223" width="3.453125" style="84" customWidth="1"/>
    <col min="9224" max="9224" width="12.54296875" style="84" customWidth="1"/>
    <col min="9225" max="9225" width="7.453125" style="84" customWidth="1"/>
    <col min="9226" max="9473" width="9.1796875" style="84"/>
    <col min="9474" max="9474" width="67.1796875" style="84" bestFit="1" customWidth="1"/>
    <col min="9475" max="9476" width="12.54296875" style="84" customWidth="1"/>
    <col min="9477" max="9478" width="9.1796875" style="84"/>
    <col min="9479" max="9479" width="3.453125" style="84" customWidth="1"/>
    <col min="9480" max="9480" width="12.54296875" style="84" customWidth="1"/>
    <col min="9481" max="9481" width="7.453125" style="84" customWidth="1"/>
    <col min="9482" max="9729" width="9.1796875" style="84"/>
    <col min="9730" max="9730" width="67.1796875" style="84" bestFit="1" customWidth="1"/>
    <col min="9731" max="9732" width="12.54296875" style="84" customWidth="1"/>
    <col min="9733" max="9734" width="9.1796875" style="84"/>
    <col min="9735" max="9735" width="3.453125" style="84" customWidth="1"/>
    <col min="9736" max="9736" width="12.54296875" style="84" customWidth="1"/>
    <col min="9737" max="9737" width="7.453125" style="84" customWidth="1"/>
    <col min="9738" max="9985" width="9.1796875" style="84"/>
    <col min="9986" max="9986" width="67.1796875" style="84" bestFit="1" customWidth="1"/>
    <col min="9987" max="9988" width="12.54296875" style="84" customWidth="1"/>
    <col min="9989" max="9990" width="9.1796875" style="84"/>
    <col min="9991" max="9991" width="3.453125" style="84" customWidth="1"/>
    <col min="9992" max="9992" width="12.54296875" style="84" customWidth="1"/>
    <col min="9993" max="9993" width="7.453125" style="84" customWidth="1"/>
    <col min="9994" max="10241" width="9.1796875" style="84"/>
    <col min="10242" max="10242" width="67.1796875" style="84" bestFit="1" customWidth="1"/>
    <col min="10243" max="10244" width="12.54296875" style="84" customWidth="1"/>
    <col min="10245" max="10246" width="9.1796875" style="84"/>
    <col min="10247" max="10247" width="3.453125" style="84" customWidth="1"/>
    <col min="10248" max="10248" width="12.54296875" style="84" customWidth="1"/>
    <col min="10249" max="10249" width="7.453125" style="84" customWidth="1"/>
    <col min="10250" max="10497" width="9.1796875" style="84"/>
    <col min="10498" max="10498" width="67.1796875" style="84" bestFit="1" customWidth="1"/>
    <col min="10499" max="10500" width="12.54296875" style="84" customWidth="1"/>
    <col min="10501" max="10502" width="9.1796875" style="84"/>
    <col min="10503" max="10503" width="3.453125" style="84" customWidth="1"/>
    <col min="10504" max="10504" width="12.54296875" style="84" customWidth="1"/>
    <col min="10505" max="10505" width="7.453125" style="84" customWidth="1"/>
    <col min="10506" max="10753" width="9.1796875" style="84"/>
    <col min="10754" max="10754" width="67.1796875" style="84" bestFit="1" customWidth="1"/>
    <col min="10755" max="10756" width="12.54296875" style="84" customWidth="1"/>
    <col min="10757" max="10758" width="9.1796875" style="84"/>
    <col min="10759" max="10759" width="3.453125" style="84" customWidth="1"/>
    <col min="10760" max="10760" width="12.54296875" style="84" customWidth="1"/>
    <col min="10761" max="10761" width="7.453125" style="84" customWidth="1"/>
    <col min="10762" max="11009" width="9.1796875" style="84"/>
    <col min="11010" max="11010" width="67.1796875" style="84" bestFit="1" customWidth="1"/>
    <col min="11011" max="11012" width="12.54296875" style="84" customWidth="1"/>
    <col min="11013" max="11014" width="9.1796875" style="84"/>
    <col min="11015" max="11015" width="3.453125" style="84" customWidth="1"/>
    <col min="11016" max="11016" width="12.54296875" style="84" customWidth="1"/>
    <col min="11017" max="11017" width="7.453125" style="84" customWidth="1"/>
    <col min="11018" max="11265" width="9.1796875" style="84"/>
    <col min="11266" max="11266" width="67.1796875" style="84" bestFit="1" customWidth="1"/>
    <col min="11267" max="11268" width="12.54296875" style="84" customWidth="1"/>
    <col min="11269" max="11270" width="9.1796875" style="84"/>
    <col min="11271" max="11271" width="3.453125" style="84" customWidth="1"/>
    <col min="11272" max="11272" width="12.54296875" style="84" customWidth="1"/>
    <col min="11273" max="11273" width="7.453125" style="84" customWidth="1"/>
    <col min="11274" max="11521" width="9.1796875" style="84"/>
    <col min="11522" max="11522" width="67.1796875" style="84" bestFit="1" customWidth="1"/>
    <col min="11523" max="11524" width="12.54296875" style="84" customWidth="1"/>
    <col min="11525" max="11526" width="9.1796875" style="84"/>
    <col min="11527" max="11527" width="3.453125" style="84" customWidth="1"/>
    <col min="11528" max="11528" width="12.54296875" style="84" customWidth="1"/>
    <col min="11529" max="11529" width="7.453125" style="84" customWidth="1"/>
    <col min="11530" max="11777" width="9.1796875" style="84"/>
    <col min="11778" max="11778" width="67.1796875" style="84" bestFit="1" customWidth="1"/>
    <col min="11779" max="11780" width="12.54296875" style="84" customWidth="1"/>
    <col min="11781" max="11782" width="9.1796875" style="84"/>
    <col min="11783" max="11783" width="3.453125" style="84" customWidth="1"/>
    <col min="11784" max="11784" width="12.54296875" style="84" customWidth="1"/>
    <col min="11785" max="11785" width="7.453125" style="84" customWidth="1"/>
    <col min="11786" max="12033" width="9.1796875" style="84"/>
    <col min="12034" max="12034" width="67.1796875" style="84" bestFit="1" customWidth="1"/>
    <col min="12035" max="12036" width="12.54296875" style="84" customWidth="1"/>
    <col min="12037" max="12038" width="9.1796875" style="84"/>
    <col min="12039" max="12039" width="3.453125" style="84" customWidth="1"/>
    <col min="12040" max="12040" width="12.54296875" style="84" customWidth="1"/>
    <col min="12041" max="12041" width="7.453125" style="84" customWidth="1"/>
    <col min="12042" max="12289" width="9.1796875" style="84"/>
    <col min="12290" max="12290" width="67.1796875" style="84" bestFit="1" customWidth="1"/>
    <col min="12291" max="12292" width="12.54296875" style="84" customWidth="1"/>
    <col min="12293" max="12294" width="9.1796875" style="84"/>
    <col min="12295" max="12295" width="3.453125" style="84" customWidth="1"/>
    <col min="12296" max="12296" width="12.54296875" style="84" customWidth="1"/>
    <col min="12297" max="12297" width="7.453125" style="84" customWidth="1"/>
    <col min="12298" max="12545" width="9.1796875" style="84"/>
    <col min="12546" max="12546" width="67.1796875" style="84" bestFit="1" customWidth="1"/>
    <col min="12547" max="12548" width="12.54296875" style="84" customWidth="1"/>
    <col min="12549" max="12550" width="9.1796875" style="84"/>
    <col min="12551" max="12551" width="3.453125" style="84" customWidth="1"/>
    <col min="12552" max="12552" width="12.54296875" style="84" customWidth="1"/>
    <col min="12553" max="12553" width="7.453125" style="84" customWidth="1"/>
    <col min="12554" max="12801" width="9.1796875" style="84"/>
    <col min="12802" max="12802" width="67.1796875" style="84" bestFit="1" customWidth="1"/>
    <col min="12803" max="12804" width="12.54296875" style="84" customWidth="1"/>
    <col min="12805" max="12806" width="9.1796875" style="84"/>
    <col min="12807" max="12807" width="3.453125" style="84" customWidth="1"/>
    <col min="12808" max="12808" width="12.54296875" style="84" customWidth="1"/>
    <col min="12809" max="12809" width="7.453125" style="84" customWidth="1"/>
    <col min="12810" max="13057" width="9.1796875" style="84"/>
    <col min="13058" max="13058" width="67.1796875" style="84" bestFit="1" customWidth="1"/>
    <col min="13059" max="13060" width="12.54296875" style="84" customWidth="1"/>
    <col min="13061" max="13062" width="9.1796875" style="84"/>
    <col min="13063" max="13063" width="3.453125" style="84" customWidth="1"/>
    <col min="13064" max="13064" width="12.54296875" style="84" customWidth="1"/>
    <col min="13065" max="13065" width="7.453125" style="84" customWidth="1"/>
    <col min="13066" max="13313" width="9.1796875" style="84"/>
    <col min="13314" max="13314" width="67.1796875" style="84" bestFit="1" customWidth="1"/>
    <col min="13315" max="13316" width="12.54296875" style="84" customWidth="1"/>
    <col min="13317" max="13318" width="9.1796875" style="84"/>
    <col min="13319" max="13319" width="3.453125" style="84" customWidth="1"/>
    <col min="13320" max="13320" width="12.54296875" style="84" customWidth="1"/>
    <col min="13321" max="13321" width="7.453125" style="84" customWidth="1"/>
    <col min="13322" max="13569" width="9.1796875" style="84"/>
    <col min="13570" max="13570" width="67.1796875" style="84" bestFit="1" customWidth="1"/>
    <col min="13571" max="13572" width="12.54296875" style="84" customWidth="1"/>
    <col min="13573" max="13574" width="9.1796875" style="84"/>
    <col min="13575" max="13575" width="3.453125" style="84" customWidth="1"/>
    <col min="13576" max="13576" width="12.54296875" style="84" customWidth="1"/>
    <col min="13577" max="13577" width="7.453125" style="84" customWidth="1"/>
    <col min="13578" max="13825" width="9.1796875" style="84"/>
    <col min="13826" max="13826" width="67.1796875" style="84" bestFit="1" customWidth="1"/>
    <col min="13827" max="13828" width="12.54296875" style="84" customWidth="1"/>
    <col min="13829" max="13830" width="9.1796875" style="84"/>
    <col min="13831" max="13831" width="3.453125" style="84" customWidth="1"/>
    <col min="13832" max="13832" width="12.54296875" style="84" customWidth="1"/>
    <col min="13833" max="13833" width="7.453125" style="84" customWidth="1"/>
    <col min="13834" max="14081" width="9.1796875" style="84"/>
    <col min="14082" max="14082" width="67.1796875" style="84" bestFit="1" customWidth="1"/>
    <col min="14083" max="14084" width="12.54296875" style="84" customWidth="1"/>
    <col min="14085" max="14086" width="9.1796875" style="84"/>
    <col min="14087" max="14087" width="3.453125" style="84" customWidth="1"/>
    <col min="14088" max="14088" width="12.54296875" style="84" customWidth="1"/>
    <col min="14089" max="14089" width="7.453125" style="84" customWidth="1"/>
    <col min="14090" max="14337" width="9.1796875" style="84"/>
    <col min="14338" max="14338" width="67.1796875" style="84" bestFit="1" customWidth="1"/>
    <col min="14339" max="14340" width="12.54296875" style="84" customWidth="1"/>
    <col min="14341" max="14342" width="9.1796875" style="84"/>
    <col min="14343" max="14343" width="3.453125" style="84" customWidth="1"/>
    <col min="14344" max="14344" width="12.54296875" style="84" customWidth="1"/>
    <col min="14345" max="14345" width="7.453125" style="84" customWidth="1"/>
    <col min="14346" max="14593" width="9.1796875" style="84"/>
    <col min="14594" max="14594" width="67.1796875" style="84" bestFit="1" customWidth="1"/>
    <col min="14595" max="14596" width="12.54296875" style="84" customWidth="1"/>
    <col min="14597" max="14598" width="9.1796875" style="84"/>
    <col min="14599" max="14599" width="3.453125" style="84" customWidth="1"/>
    <col min="14600" max="14600" width="12.54296875" style="84" customWidth="1"/>
    <col min="14601" max="14601" width="7.453125" style="84" customWidth="1"/>
    <col min="14602" max="14849" width="9.1796875" style="84"/>
    <col min="14850" max="14850" width="67.1796875" style="84" bestFit="1" customWidth="1"/>
    <col min="14851" max="14852" width="12.54296875" style="84" customWidth="1"/>
    <col min="14853" max="14854" width="9.1796875" style="84"/>
    <col min="14855" max="14855" width="3.453125" style="84" customWidth="1"/>
    <col min="14856" max="14856" width="12.54296875" style="84" customWidth="1"/>
    <col min="14857" max="14857" width="7.453125" style="84" customWidth="1"/>
    <col min="14858" max="15105" width="9.1796875" style="84"/>
    <col min="15106" max="15106" width="67.1796875" style="84" bestFit="1" customWidth="1"/>
    <col min="15107" max="15108" width="12.54296875" style="84" customWidth="1"/>
    <col min="15109" max="15110" width="9.1796875" style="84"/>
    <col min="15111" max="15111" width="3.453125" style="84" customWidth="1"/>
    <col min="15112" max="15112" width="12.54296875" style="84" customWidth="1"/>
    <col min="15113" max="15113" width="7.453125" style="84" customWidth="1"/>
    <col min="15114" max="15361" width="9.1796875" style="84"/>
    <col min="15362" max="15362" width="67.1796875" style="84" bestFit="1" customWidth="1"/>
    <col min="15363" max="15364" width="12.54296875" style="84" customWidth="1"/>
    <col min="15365" max="15366" width="9.1796875" style="84"/>
    <col min="15367" max="15367" width="3.453125" style="84" customWidth="1"/>
    <col min="15368" max="15368" width="12.54296875" style="84" customWidth="1"/>
    <col min="15369" max="15369" width="7.453125" style="84" customWidth="1"/>
    <col min="15370" max="15617" width="9.1796875" style="84"/>
    <col min="15618" max="15618" width="67.1796875" style="84" bestFit="1" customWidth="1"/>
    <col min="15619" max="15620" width="12.54296875" style="84" customWidth="1"/>
    <col min="15621" max="15622" width="9.1796875" style="84"/>
    <col min="15623" max="15623" width="3.453125" style="84" customWidth="1"/>
    <col min="15624" max="15624" width="12.54296875" style="84" customWidth="1"/>
    <col min="15625" max="15625" width="7.453125" style="84" customWidth="1"/>
    <col min="15626" max="15873" width="9.1796875" style="84"/>
    <col min="15874" max="15874" width="67.1796875" style="84" bestFit="1" customWidth="1"/>
    <col min="15875" max="15876" width="12.54296875" style="84" customWidth="1"/>
    <col min="15877" max="15878" width="9.1796875" style="84"/>
    <col min="15879" max="15879" width="3.453125" style="84" customWidth="1"/>
    <col min="15880" max="15880" width="12.54296875" style="84" customWidth="1"/>
    <col min="15881" max="15881" width="7.453125" style="84" customWidth="1"/>
    <col min="15882" max="16129" width="9.1796875" style="84"/>
    <col min="16130" max="16130" width="67.1796875" style="84" bestFit="1" customWidth="1"/>
    <col min="16131" max="16132" width="12.54296875" style="84" customWidth="1"/>
    <col min="16133" max="16134" width="9.1796875" style="84"/>
    <col min="16135" max="16135" width="3.453125" style="84" customWidth="1"/>
    <col min="16136" max="16136" width="12.54296875" style="84" customWidth="1"/>
    <col min="16137" max="16137" width="7.453125" style="84" customWidth="1"/>
    <col min="16138" max="16384" width="9.1796875" style="84"/>
  </cols>
  <sheetData>
    <row r="1" spans="1:11" ht="20">
      <c r="A1" s="55" t="s">
        <v>0</v>
      </c>
      <c r="B1" s="55"/>
      <c r="C1" s="55"/>
      <c r="D1" s="55"/>
      <c r="E1" s="20"/>
      <c r="F1" s="20"/>
      <c r="G1" s="20"/>
      <c r="H1" s="20"/>
      <c r="I1" s="20"/>
    </row>
    <row r="2" spans="1:11" ht="20">
      <c r="A2" s="20"/>
      <c r="B2" s="20"/>
      <c r="C2" s="20"/>
      <c r="D2" s="20"/>
      <c r="E2" s="20"/>
      <c r="F2" s="20"/>
      <c r="G2" s="20"/>
      <c r="H2" s="20"/>
      <c r="I2" s="20"/>
    </row>
    <row r="3" spans="1:11" ht="20">
      <c r="A3" s="21" t="s">
        <v>1</v>
      </c>
      <c r="B3" s="21"/>
      <c r="C3" s="21"/>
      <c r="D3" s="21"/>
      <c r="E3" s="23"/>
      <c r="F3" s="23"/>
      <c r="G3" s="23"/>
      <c r="H3" s="23"/>
      <c r="I3" s="23"/>
      <c r="J3" s="23"/>
      <c r="K3" s="23"/>
    </row>
    <row r="4" spans="1:11" ht="23">
      <c r="A4" s="78"/>
      <c r="B4" s="34"/>
      <c r="C4" s="34"/>
      <c r="D4" s="34"/>
      <c r="E4" s="1"/>
      <c r="F4" s="1"/>
      <c r="G4" s="1"/>
      <c r="H4" s="1"/>
      <c r="I4" s="1"/>
    </row>
    <row r="5" spans="1:11" ht="16" thickBot="1">
      <c r="A5" s="24"/>
      <c r="B5" s="34"/>
      <c r="C5" s="34"/>
      <c r="D5" s="34"/>
      <c r="E5" s="1"/>
      <c r="F5" s="1"/>
      <c r="G5" s="1"/>
      <c r="H5" s="1"/>
      <c r="I5" s="1"/>
    </row>
    <row r="6" spans="1:11" ht="20">
      <c r="A6" s="57" t="s">
        <v>2</v>
      </c>
      <c r="B6" s="26"/>
      <c r="G6" s="1"/>
      <c r="H6" s="1"/>
      <c r="I6" s="1"/>
    </row>
    <row r="7" spans="1:11" ht="20.5" thickBot="1">
      <c r="A7" s="27" t="s">
        <v>168</v>
      </c>
      <c r="B7" s="28"/>
      <c r="C7" s="68"/>
      <c r="D7" s="68"/>
      <c r="G7" s="1"/>
      <c r="H7" s="1"/>
      <c r="I7" s="1"/>
    </row>
    <row r="8" spans="1:11">
      <c r="A8" s="1"/>
      <c r="B8" s="1"/>
      <c r="C8" s="1"/>
      <c r="D8" s="1"/>
      <c r="E8" s="1"/>
      <c r="F8" s="1"/>
      <c r="G8" s="1"/>
      <c r="H8" s="1"/>
      <c r="I8" s="1"/>
    </row>
    <row r="9" spans="1:11" ht="13" thickBot="1">
      <c r="A9" s="1"/>
      <c r="B9" s="1"/>
      <c r="C9" s="1"/>
      <c r="D9" s="1"/>
      <c r="E9" s="1"/>
      <c r="F9" s="1"/>
      <c r="G9" s="1"/>
    </row>
    <row r="10" spans="1:11" ht="16" thickBot="1">
      <c r="A10" s="30" t="s">
        <v>4</v>
      </c>
      <c r="B10" s="31" t="s">
        <v>5</v>
      </c>
      <c r="C10" s="32" t="s">
        <v>6</v>
      </c>
      <c r="D10" s="33" t="s">
        <v>7</v>
      </c>
      <c r="E10" s="34"/>
      <c r="F10" s="1320" t="s">
        <v>8</v>
      </c>
      <c r="G10" s="1321"/>
      <c r="H10" s="1099"/>
      <c r="I10" s="1320" t="s">
        <v>46</v>
      </c>
      <c r="J10" s="1321"/>
    </row>
    <row r="11" spans="1:11" ht="15.5">
      <c r="A11" s="35" t="s">
        <v>10</v>
      </c>
      <c r="B11" s="36"/>
      <c r="C11" s="37"/>
      <c r="D11" s="38" t="s">
        <v>11</v>
      </c>
      <c r="E11" s="34"/>
      <c r="F11" s="1322"/>
      <c r="G11" s="1323"/>
      <c r="H11" s="1099"/>
      <c r="I11" s="1322"/>
      <c r="J11" s="1323"/>
    </row>
    <row r="12" spans="1:11" ht="21.65" customHeight="1" thickBot="1">
      <c r="A12" s="39"/>
      <c r="B12" s="40"/>
      <c r="C12" s="41"/>
      <c r="D12" s="42"/>
      <c r="E12" s="34"/>
      <c r="F12" s="328" t="s">
        <v>12</v>
      </c>
      <c r="G12" s="329" t="s">
        <v>13</v>
      </c>
      <c r="H12" s="34"/>
      <c r="I12" s="328" t="s">
        <v>14</v>
      </c>
      <c r="J12" s="329" t="s">
        <v>13</v>
      </c>
    </row>
    <row r="13" spans="1:11" ht="13" thickBot="1">
      <c r="A13" s="1"/>
      <c r="B13" s="44"/>
      <c r="C13" s="1"/>
      <c r="D13" s="1"/>
      <c r="E13" s="1"/>
      <c r="F13" s="1"/>
      <c r="G13" s="1"/>
    </row>
    <row r="14" spans="1:11" ht="16" thickBot="1">
      <c r="A14" s="175"/>
      <c r="B14" s="1273" t="s">
        <v>169</v>
      </c>
      <c r="C14" s="176"/>
      <c r="D14" s="177"/>
      <c r="E14" s="3"/>
      <c r="F14" s="3"/>
      <c r="G14" s="3"/>
    </row>
    <row r="15" spans="1:11" ht="16" thickBot="1">
      <c r="A15" s="178"/>
      <c r="B15" s="179" t="s">
        <v>170</v>
      </c>
      <c r="C15" s="180"/>
      <c r="D15" s="181"/>
      <c r="E15" s="1"/>
      <c r="F15" s="3"/>
      <c r="G15" s="3"/>
    </row>
    <row r="16" spans="1:11">
      <c r="A16" s="182" t="s">
        <v>171</v>
      </c>
      <c r="B16" s="331" t="s">
        <v>172</v>
      </c>
      <c r="C16" s="183" t="s">
        <v>52</v>
      </c>
      <c r="D16" s="184" t="s">
        <v>24</v>
      </c>
      <c r="F16" s="1100">
        <v>350</v>
      </c>
      <c r="G16" s="1101" t="s">
        <v>167</v>
      </c>
      <c r="I16" s="1100" t="s">
        <v>26</v>
      </c>
      <c r="J16" s="1101" t="s">
        <v>27</v>
      </c>
    </row>
    <row r="17" spans="1:10">
      <c r="A17" s="185" t="s">
        <v>173</v>
      </c>
      <c r="B17" s="256" t="s">
        <v>174</v>
      </c>
      <c r="C17" s="186" t="s">
        <v>52</v>
      </c>
      <c r="D17" s="187" t="s">
        <v>24</v>
      </c>
      <c r="F17" s="1102">
        <v>137</v>
      </c>
      <c r="G17" s="1103" t="s">
        <v>167</v>
      </c>
      <c r="I17" s="1102" t="s">
        <v>26</v>
      </c>
      <c r="J17" s="1103" t="s">
        <v>27</v>
      </c>
    </row>
    <row r="18" spans="1:10">
      <c r="A18" s="185" t="s">
        <v>175</v>
      </c>
      <c r="B18" s="256" t="s">
        <v>176</v>
      </c>
      <c r="C18" s="186" t="s">
        <v>52</v>
      </c>
      <c r="D18" s="187" t="s">
        <v>24</v>
      </c>
      <c r="F18" s="1102">
        <v>96</v>
      </c>
      <c r="G18" s="1103" t="s">
        <v>167</v>
      </c>
      <c r="I18" s="1102" t="s">
        <v>26</v>
      </c>
      <c r="J18" s="1103" t="s">
        <v>27</v>
      </c>
    </row>
    <row r="19" spans="1:10">
      <c r="A19" s="185" t="s">
        <v>177</v>
      </c>
      <c r="B19" s="256" t="s">
        <v>178</v>
      </c>
      <c r="C19" s="186" t="s">
        <v>52</v>
      </c>
      <c r="D19" s="187" t="s">
        <v>24</v>
      </c>
      <c r="F19" s="1102">
        <v>27</v>
      </c>
      <c r="G19" s="1103" t="s">
        <v>167</v>
      </c>
      <c r="I19" s="1102" t="s">
        <v>26</v>
      </c>
      <c r="J19" s="1103" t="s">
        <v>27</v>
      </c>
    </row>
    <row r="20" spans="1:10">
      <c r="A20" s="185" t="s">
        <v>179</v>
      </c>
      <c r="B20" s="256" t="s">
        <v>180</v>
      </c>
      <c r="C20" s="186" t="s">
        <v>52</v>
      </c>
      <c r="D20" s="187" t="s">
        <v>31</v>
      </c>
      <c r="F20" s="1104">
        <f>SUM(F17:F19)</f>
        <v>260</v>
      </c>
      <c r="G20" s="1103" t="s">
        <v>167</v>
      </c>
      <c r="I20" s="1104">
        <f>SUM(I17:I19)</f>
        <v>0</v>
      </c>
      <c r="J20" s="1103" t="s">
        <v>27</v>
      </c>
    </row>
    <row r="21" spans="1:10" ht="13" thickBot="1">
      <c r="A21" s="188" t="s">
        <v>181</v>
      </c>
      <c r="B21" s="628" t="s">
        <v>182</v>
      </c>
      <c r="C21" s="189" t="s">
        <v>52</v>
      </c>
      <c r="D21" s="190" t="s">
        <v>24</v>
      </c>
      <c r="F21" s="1105" t="s">
        <v>26</v>
      </c>
      <c r="G21" s="1106" t="s">
        <v>27</v>
      </c>
      <c r="I21" s="1105" t="s">
        <v>26</v>
      </c>
      <c r="J21" s="1106" t="s">
        <v>27</v>
      </c>
    </row>
    <row r="22" spans="1:10" ht="13.5" thickBot="1">
      <c r="A22" s="191"/>
      <c r="B22" s="192" t="s">
        <v>183</v>
      </c>
      <c r="C22" s="193"/>
      <c r="D22" s="194"/>
    </row>
    <row r="23" spans="1:10">
      <c r="A23" s="182" t="s">
        <v>184</v>
      </c>
      <c r="B23" s="331" t="s">
        <v>185</v>
      </c>
      <c r="C23" s="183" t="s">
        <v>52</v>
      </c>
      <c r="D23" s="184" t="s">
        <v>24</v>
      </c>
      <c r="F23" s="1100">
        <v>3863</v>
      </c>
      <c r="G23" s="1101" t="s">
        <v>167</v>
      </c>
      <c r="I23" s="1100" t="s">
        <v>26</v>
      </c>
      <c r="J23" s="1101" t="s">
        <v>27</v>
      </c>
    </row>
    <row r="24" spans="1:10">
      <c r="A24" s="185" t="s">
        <v>186</v>
      </c>
      <c r="B24" s="256" t="s">
        <v>187</v>
      </c>
      <c r="C24" s="186" t="s">
        <v>52</v>
      </c>
      <c r="D24" s="187" t="s">
        <v>24</v>
      </c>
      <c r="F24" s="1102">
        <v>12</v>
      </c>
      <c r="G24" s="1103" t="s">
        <v>167</v>
      </c>
      <c r="I24" s="1102" t="s">
        <v>26</v>
      </c>
      <c r="J24" s="1103" t="s">
        <v>27</v>
      </c>
    </row>
    <row r="25" spans="1:10">
      <c r="A25" s="185" t="s">
        <v>188</v>
      </c>
      <c r="B25" s="256" t="s">
        <v>189</v>
      </c>
      <c r="C25" s="186" t="s">
        <v>52</v>
      </c>
      <c r="D25" s="187" t="s">
        <v>24</v>
      </c>
      <c r="F25" s="1102">
        <v>1356</v>
      </c>
      <c r="G25" s="1103" t="s">
        <v>167</v>
      </c>
      <c r="I25" s="1102" t="s">
        <v>26</v>
      </c>
      <c r="J25" s="1103" t="s">
        <v>27</v>
      </c>
    </row>
    <row r="26" spans="1:10" ht="13" thickBot="1">
      <c r="A26" s="188" t="s">
        <v>190</v>
      </c>
      <c r="B26" s="335" t="s">
        <v>191</v>
      </c>
      <c r="C26" s="189" t="s">
        <v>52</v>
      </c>
      <c r="D26" s="190" t="s">
        <v>24</v>
      </c>
      <c r="F26" s="1105">
        <v>23</v>
      </c>
      <c r="G26" s="1106" t="s">
        <v>167</v>
      </c>
      <c r="I26" s="1105" t="s">
        <v>26</v>
      </c>
      <c r="J26" s="1106" t="s">
        <v>27</v>
      </c>
    </row>
    <row r="27" spans="1:10" ht="13" thickBot="1"/>
    <row r="28" spans="1:10" ht="14.5" thickBot="1">
      <c r="A28" s="175"/>
      <c r="B28" s="1273" t="s">
        <v>192</v>
      </c>
      <c r="C28" s="176"/>
      <c r="D28" s="177"/>
    </row>
    <row r="29" spans="1:10" ht="13.5" thickBot="1">
      <c r="A29" s="178"/>
      <c r="B29" s="179" t="s">
        <v>193</v>
      </c>
      <c r="C29" s="180"/>
      <c r="D29" s="181"/>
    </row>
    <row r="30" spans="1:10">
      <c r="A30" s="182" t="s">
        <v>194</v>
      </c>
      <c r="B30" s="331" t="s">
        <v>195</v>
      </c>
      <c r="C30" s="183" t="s">
        <v>52</v>
      </c>
      <c r="D30" s="184" t="s">
        <v>24</v>
      </c>
      <c r="F30" s="1100">
        <v>1526</v>
      </c>
      <c r="G30" s="1101" t="s">
        <v>167</v>
      </c>
      <c r="I30" s="1100" t="s">
        <v>26</v>
      </c>
      <c r="J30" s="1101" t="s">
        <v>27</v>
      </c>
    </row>
    <row r="31" spans="1:10">
      <c r="A31" s="185" t="s">
        <v>196</v>
      </c>
      <c r="B31" s="256" t="s">
        <v>197</v>
      </c>
      <c r="C31" s="186" t="s">
        <v>52</v>
      </c>
      <c r="D31" s="187" t="s">
        <v>24</v>
      </c>
      <c r="F31" s="1102">
        <v>1002</v>
      </c>
      <c r="G31" s="1103" t="s">
        <v>167</v>
      </c>
      <c r="I31" s="1102" t="s">
        <v>26</v>
      </c>
      <c r="J31" s="1103" t="s">
        <v>27</v>
      </c>
    </row>
    <row r="32" spans="1:10">
      <c r="A32" s="185" t="s">
        <v>198</v>
      </c>
      <c r="B32" s="256" t="s">
        <v>151</v>
      </c>
      <c r="C32" s="186" t="s">
        <v>52</v>
      </c>
      <c r="D32" s="187" t="s">
        <v>24</v>
      </c>
      <c r="F32" s="1102">
        <v>101</v>
      </c>
      <c r="G32" s="1103" t="s">
        <v>167</v>
      </c>
      <c r="I32" s="1102" t="s">
        <v>26</v>
      </c>
      <c r="J32" s="1103" t="s">
        <v>27</v>
      </c>
    </row>
    <row r="33" spans="1:10" ht="13" thickBot="1">
      <c r="A33" s="188" t="s">
        <v>199</v>
      </c>
      <c r="B33" s="335" t="s">
        <v>200</v>
      </c>
      <c r="C33" s="189" t="s">
        <v>52</v>
      </c>
      <c r="D33" s="190" t="s">
        <v>31</v>
      </c>
      <c r="F33" s="1107">
        <f>SUM(F30:F32)</f>
        <v>2629</v>
      </c>
      <c r="G33" s="1106" t="s">
        <v>167</v>
      </c>
      <c r="I33" s="1107">
        <f>SUM(I30:I32)</f>
        <v>0</v>
      </c>
      <c r="J33" s="1106" t="s">
        <v>27</v>
      </c>
    </row>
    <row r="34" spans="1:10" ht="13.5" thickBot="1">
      <c r="A34" s="191"/>
      <c r="B34" s="192" t="s">
        <v>201</v>
      </c>
      <c r="C34" s="193"/>
      <c r="D34" s="194"/>
    </row>
    <row r="35" spans="1:10">
      <c r="A35" s="182" t="s">
        <v>202</v>
      </c>
      <c r="B35" s="331" t="s">
        <v>203</v>
      </c>
      <c r="C35" s="183" t="s">
        <v>52</v>
      </c>
      <c r="D35" s="184" t="s">
        <v>24</v>
      </c>
      <c r="F35" s="1100">
        <v>134</v>
      </c>
      <c r="G35" s="1101" t="s">
        <v>167</v>
      </c>
      <c r="I35" s="1100" t="s">
        <v>26</v>
      </c>
      <c r="J35" s="1101" t="s">
        <v>27</v>
      </c>
    </row>
    <row r="36" spans="1:10" ht="13" thickBot="1">
      <c r="A36" s="188" t="s">
        <v>204</v>
      </c>
      <c r="B36" s="335" t="s">
        <v>205</v>
      </c>
      <c r="C36" s="189" t="s">
        <v>52</v>
      </c>
      <c r="D36" s="190" t="s">
        <v>24</v>
      </c>
      <c r="F36" s="1105">
        <v>2495</v>
      </c>
      <c r="G36" s="1106" t="s">
        <v>167</v>
      </c>
      <c r="I36" s="1105" t="s">
        <v>26</v>
      </c>
      <c r="J36" s="1106" t="s">
        <v>27</v>
      </c>
    </row>
    <row r="37" spans="1:10" ht="13.5" thickBot="1">
      <c r="A37" s="191"/>
      <c r="B37" s="192" t="s">
        <v>206</v>
      </c>
      <c r="C37" s="193"/>
      <c r="D37" s="194"/>
    </row>
    <row r="38" spans="1:10">
      <c r="A38" s="330" t="s">
        <v>207</v>
      </c>
      <c r="B38" s="331" t="s">
        <v>159</v>
      </c>
      <c r="C38" s="257" t="s">
        <v>52</v>
      </c>
      <c r="D38" s="332" t="s">
        <v>24</v>
      </c>
      <c r="F38" s="1100">
        <v>44</v>
      </c>
      <c r="G38" s="1101" t="s">
        <v>167</v>
      </c>
      <c r="I38" s="1100" t="s">
        <v>26</v>
      </c>
      <c r="J38" s="1101" t="s">
        <v>27</v>
      </c>
    </row>
    <row r="39" spans="1:10">
      <c r="A39" s="333" t="s">
        <v>208</v>
      </c>
      <c r="B39" s="256" t="s">
        <v>161</v>
      </c>
      <c r="C39" s="255" t="s">
        <v>52</v>
      </c>
      <c r="D39" s="240" t="s">
        <v>24</v>
      </c>
      <c r="F39" s="1108">
        <v>45</v>
      </c>
      <c r="G39" s="1109" t="s">
        <v>167</v>
      </c>
      <c r="I39" s="1108" t="s">
        <v>26</v>
      </c>
      <c r="J39" s="1109" t="s">
        <v>27</v>
      </c>
    </row>
    <row r="40" spans="1:10">
      <c r="A40" s="333" t="s">
        <v>209</v>
      </c>
      <c r="B40" s="256" t="s">
        <v>163</v>
      </c>
      <c r="C40" s="255" t="s">
        <v>52</v>
      </c>
      <c r="D40" s="240" t="s">
        <v>24</v>
      </c>
      <c r="F40" s="1102">
        <v>97</v>
      </c>
      <c r="G40" s="1103" t="s">
        <v>167</v>
      </c>
      <c r="I40" s="1102" t="s">
        <v>26</v>
      </c>
      <c r="J40" s="1103" t="s">
        <v>27</v>
      </c>
    </row>
    <row r="41" spans="1:10">
      <c r="A41" s="333" t="s">
        <v>210</v>
      </c>
      <c r="B41" s="256" t="s">
        <v>211</v>
      </c>
      <c r="C41" s="255" t="s">
        <v>52</v>
      </c>
      <c r="D41" s="240" t="s">
        <v>24</v>
      </c>
      <c r="F41" s="1102" t="s">
        <v>26</v>
      </c>
      <c r="G41" s="1103" t="s">
        <v>27</v>
      </c>
      <c r="I41" s="1102" t="s">
        <v>26</v>
      </c>
      <c r="J41" s="1103" t="s">
        <v>27</v>
      </c>
    </row>
    <row r="42" spans="1:10" ht="13" thickBot="1">
      <c r="A42" s="334" t="s">
        <v>212</v>
      </c>
      <c r="B42" s="335" t="s">
        <v>213</v>
      </c>
      <c r="C42" s="258" t="s">
        <v>52</v>
      </c>
      <c r="D42" s="336" t="s">
        <v>24</v>
      </c>
      <c r="F42" s="1105">
        <v>2</v>
      </c>
      <c r="G42" s="1106" t="s">
        <v>167</v>
      </c>
      <c r="I42" s="1105" t="s">
        <v>26</v>
      </c>
      <c r="J42" s="1106" t="s">
        <v>27</v>
      </c>
    </row>
    <row r="45" spans="1:10" ht="13" thickBot="1"/>
    <row r="46" spans="1:10">
      <c r="A46" s="15" t="s">
        <v>104</v>
      </c>
      <c r="B46" s="4"/>
      <c r="C46" s="4"/>
      <c r="D46" s="4"/>
      <c r="E46" s="4"/>
      <c r="F46" s="16"/>
    </row>
    <row r="47" spans="1:10">
      <c r="A47" s="1040"/>
      <c r="B47" s="2"/>
      <c r="C47" s="2"/>
      <c r="D47" s="2"/>
      <c r="E47" s="2"/>
      <c r="F47" s="17"/>
    </row>
    <row r="48" spans="1:10">
      <c r="A48" s="7" t="s">
        <v>44</v>
      </c>
      <c r="B48" s="2"/>
      <c r="C48" s="2"/>
      <c r="D48" s="2"/>
      <c r="E48" s="2"/>
      <c r="F48" s="17"/>
    </row>
    <row r="49" spans="1:6">
      <c r="A49" s="1040"/>
      <c r="B49" s="2"/>
      <c r="C49" s="2"/>
      <c r="D49" s="2"/>
      <c r="E49" s="2"/>
      <c r="F49" s="17"/>
    </row>
    <row r="50" spans="1:6" ht="13" thickBot="1">
      <c r="A50" s="252" t="s">
        <v>961</v>
      </c>
      <c r="B50" s="253"/>
      <c r="C50" s="253" t="s">
        <v>956</v>
      </c>
      <c r="D50" s="12"/>
      <c r="E50" s="12"/>
      <c r="F50" s="18"/>
    </row>
    <row r="56" spans="1:6">
      <c r="B56" s="1110"/>
      <c r="C56" s="1111"/>
    </row>
    <row r="59" spans="1:6" ht="14.5" customHeight="1"/>
  </sheetData>
  <mergeCells count="2">
    <mergeCell ref="F10:G11"/>
    <mergeCell ref="I10:J11"/>
  </mergeCells>
  <conditionalFormatting sqref="P65:Q1048576 M1:N1048576">
    <cfRule type="containsText" dxfId="18" priority="5" operator="containsText" text="Y">
      <formula>NOT(ISERROR(SEARCH("Y",M1)))</formula>
    </cfRule>
    <cfRule type="containsText" dxfId="17" priority="6" operator="containsText" text="N">
      <formula>NOT(ISERROR(SEARCH("N",M1)))</formula>
    </cfRule>
  </conditionalFormatting>
  <conditionalFormatting sqref="P1:Q64">
    <cfRule type="containsText" dxfId="16" priority="3" operator="containsText" text="Y">
      <formula>NOT(ISERROR(SEARCH("Y",P1)))</formula>
    </cfRule>
    <cfRule type="containsText" dxfId="15" priority="4" operator="containsText" text="N">
      <formula>NOT(ISERROR(SEARCH("N",P1)))</formula>
    </cfRule>
  </conditionalFormatting>
  <pageMargins left="0.74803149606299213" right="0.74803149606299213" top="0.98425196850393704" bottom="0.98425196850393704" header="0.51181102362204722" footer="0.51181102362204722"/>
  <pageSetup paperSize="8" scale="98" orientation="landscape" r:id="rId1"/>
  <headerFooter alignWithMargins="0">
    <oddFooter>&amp;R&amp;"CG Omega,Regular" Date: Feb 2010
Revision 13.0&amp;L&amp;"Calibri"&amp;11&amp;K000000&amp;"CG Omega,Regular"Table 1 of 10_x000D_&amp;1#&amp;"Arial"&amp;11&amp;K000000SW Private Commercial</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V167"/>
  <sheetViews>
    <sheetView zoomScaleNormal="100" zoomScalePageLayoutView="70" workbookViewId="0">
      <selection sqref="A1:XFD1048576"/>
    </sheetView>
  </sheetViews>
  <sheetFormatPr defaultColWidth="9.1796875" defaultRowHeight="12.5"/>
  <cols>
    <col min="1" max="1" width="10.453125" customWidth="1"/>
    <col min="2" max="2" width="75.1796875" bestFit="1" customWidth="1"/>
    <col min="3" max="3" width="9.54296875" customWidth="1"/>
    <col min="4" max="4" width="9.1796875" customWidth="1"/>
    <col min="5" max="5" width="9.453125" bestFit="1" customWidth="1"/>
    <col min="6" max="6" width="11.26953125" customWidth="1"/>
    <col min="7" max="7" width="5" customWidth="1"/>
    <col min="8" max="8" width="4.26953125" customWidth="1"/>
    <col min="9" max="9" width="11.26953125" customWidth="1"/>
    <col min="10" max="10" width="5" customWidth="1"/>
    <col min="11" max="12" width="9.1796875" customWidth="1"/>
    <col min="13" max="18" width="9.453125" customWidth="1"/>
  </cols>
  <sheetData>
    <row r="1" spans="1:22" s="20" customFormat="1" ht="20">
      <c r="A1" s="55" t="s">
        <v>0</v>
      </c>
      <c r="B1" s="56"/>
      <c r="C1" s="56"/>
      <c r="D1" s="56"/>
      <c r="H1"/>
      <c r="I1"/>
      <c r="L1" s="56"/>
      <c r="N1" s="56"/>
      <c r="O1" s="56"/>
      <c r="P1"/>
    </row>
    <row r="2" spans="1:22" s="20" customFormat="1" ht="20">
      <c r="H2"/>
      <c r="I2"/>
      <c r="L2"/>
      <c r="M2"/>
      <c r="N2"/>
      <c r="O2"/>
      <c r="P2"/>
    </row>
    <row r="3" spans="1:22" s="20" customFormat="1" ht="20">
      <c r="A3" s="21" t="s">
        <v>1</v>
      </c>
      <c r="B3" s="22"/>
      <c r="C3" s="22"/>
      <c r="D3" s="22"/>
      <c r="E3" s="23"/>
      <c r="F3" s="23"/>
      <c r="G3" s="23"/>
      <c r="H3" s="23"/>
      <c r="I3" s="23"/>
      <c r="J3" s="23"/>
      <c r="K3" s="23"/>
      <c r="L3"/>
      <c r="M3"/>
      <c r="N3"/>
      <c r="O3"/>
      <c r="P3"/>
    </row>
    <row r="4" spans="1:22" s="1" customFormat="1" ht="23">
      <c r="A4" s="78"/>
      <c r="B4" s="25"/>
      <c r="C4" s="25"/>
      <c r="D4" s="25"/>
      <c r="H4"/>
      <c r="I4"/>
      <c r="L4"/>
      <c r="M4"/>
      <c r="N4"/>
      <c r="O4"/>
      <c r="P4"/>
    </row>
    <row r="5" spans="1:22" ht="16" thickBot="1">
      <c r="A5" s="24"/>
      <c r="B5" s="25"/>
      <c r="C5" s="25"/>
      <c r="D5" s="25"/>
      <c r="E5" s="1"/>
      <c r="F5" s="1"/>
      <c r="G5" s="1"/>
      <c r="J5" s="1"/>
      <c r="K5" s="1"/>
    </row>
    <row r="6" spans="1:22" ht="20">
      <c r="A6" s="57" t="s">
        <v>2</v>
      </c>
      <c r="B6" s="26"/>
      <c r="G6" s="1"/>
      <c r="J6" s="1"/>
      <c r="K6" s="1"/>
    </row>
    <row r="7" spans="1:22" ht="20.5" thickBot="1">
      <c r="A7" s="27" t="s">
        <v>214</v>
      </c>
      <c r="B7" s="28"/>
      <c r="C7" s="68"/>
      <c r="D7" s="68"/>
      <c r="E7" s="226"/>
      <c r="G7" s="1"/>
      <c r="J7" s="1"/>
      <c r="K7" s="1"/>
    </row>
    <row r="8" spans="1:22">
      <c r="A8" s="1"/>
      <c r="B8" s="1"/>
      <c r="C8" s="1"/>
      <c r="D8" s="1"/>
      <c r="E8" s="1"/>
      <c r="F8" s="1"/>
      <c r="G8" s="1"/>
      <c r="J8" s="1"/>
      <c r="K8" s="1"/>
    </row>
    <row r="9" spans="1:22" ht="13" thickBot="1">
      <c r="A9" s="1"/>
      <c r="B9" s="1"/>
      <c r="C9" s="1"/>
      <c r="D9" s="1"/>
      <c r="E9" s="1"/>
      <c r="F9" s="1"/>
      <c r="G9" s="1"/>
      <c r="J9" s="1"/>
    </row>
    <row r="10" spans="1:22" ht="15.65" customHeight="1">
      <c r="A10" s="30" t="s">
        <v>4</v>
      </c>
      <c r="B10" s="31" t="s">
        <v>5</v>
      </c>
      <c r="C10" s="32" t="s">
        <v>6</v>
      </c>
      <c r="D10" s="33" t="s">
        <v>7</v>
      </c>
      <c r="E10" s="85"/>
      <c r="F10" s="1297" t="s">
        <v>8</v>
      </c>
      <c r="G10" s="1324"/>
      <c r="H10" s="34"/>
      <c r="I10" s="1301" t="s">
        <v>46</v>
      </c>
      <c r="J10" s="1313"/>
      <c r="K10" s="34"/>
    </row>
    <row r="11" spans="1:22" ht="15.5">
      <c r="A11" s="35" t="s">
        <v>10</v>
      </c>
      <c r="B11" s="36"/>
      <c r="C11" s="37"/>
      <c r="D11" s="38" t="s">
        <v>11</v>
      </c>
      <c r="E11" s="34"/>
      <c r="F11" s="1325"/>
      <c r="G11" s="1326"/>
      <c r="H11" s="34"/>
      <c r="I11" s="1314"/>
      <c r="J11" s="1315"/>
      <c r="K11" s="98"/>
      <c r="Q11" s="243"/>
    </row>
    <row r="12" spans="1:22" ht="16" thickBot="1">
      <c r="A12" s="39"/>
      <c r="B12" s="40"/>
      <c r="C12" s="41"/>
      <c r="D12" s="42"/>
      <c r="E12" s="34"/>
      <c r="F12" s="53" t="s">
        <v>12</v>
      </c>
      <c r="G12" s="43" t="s">
        <v>13</v>
      </c>
      <c r="H12" s="34"/>
      <c r="I12" s="53" t="s">
        <v>14</v>
      </c>
      <c r="J12" s="43" t="s">
        <v>13</v>
      </c>
      <c r="K12" s="34"/>
      <c r="Q12" s="226"/>
    </row>
    <row r="13" spans="1:22">
      <c r="A13" s="67"/>
      <c r="B13" s="1"/>
      <c r="C13" s="67"/>
      <c r="D13" s="67"/>
      <c r="E13" s="1"/>
      <c r="H13" s="1"/>
      <c r="I13" s="1"/>
      <c r="J13" s="1"/>
      <c r="K13" s="1"/>
    </row>
    <row r="14" spans="1:22" ht="13" thickBot="1">
      <c r="A14" s="67"/>
      <c r="B14" s="1"/>
      <c r="C14" s="67"/>
      <c r="D14" s="67"/>
      <c r="E14" s="1"/>
      <c r="F14" s="1"/>
      <c r="G14" s="1"/>
      <c r="H14" s="1"/>
      <c r="I14" s="1"/>
      <c r="J14" s="1"/>
    </row>
    <row r="15" spans="1:22" s="45" customFormat="1" ht="16" thickBot="1">
      <c r="A15" s="411"/>
      <c r="B15" s="412" t="s">
        <v>215</v>
      </c>
      <c r="C15" s="413"/>
      <c r="D15" s="414"/>
      <c r="E15" s="3"/>
      <c r="F15"/>
      <c r="G15"/>
      <c r="H15" s="1"/>
      <c r="I15"/>
      <c r="J15"/>
      <c r="L15"/>
      <c r="M15"/>
      <c r="N15"/>
      <c r="O15"/>
      <c r="P15"/>
      <c r="Q15"/>
      <c r="V15"/>
    </row>
    <row r="16" spans="1:22">
      <c r="A16" s="540" t="s">
        <v>216</v>
      </c>
      <c r="B16" s="901" t="s">
        <v>217</v>
      </c>
      <c r="C16" s="405" t="s">
        <v>52</v>
      </c>
      <c r="D16" s="422" t="s">
        <v>31</v>
      </c>
      <c r="F16" s="196">
        <f>'B5'!F20+'B6'!I20+'B6'!I54</f>
        <v>614</v>
      </c>
      <c r="G16" s="417" t="s">
        <v>25</v>
      </c>
      <c r="I16" s="416" t="s">
        <v>26</v>
      </c>
      <c r="J16" s="417" t="s">
        <v>27</v>
      </c>
      <c r="Q16" s="226"/>
    </row>
    <row r="17" spans="1:22">
      <c r="A17" s="540" t="s">
        <v>218</v>
      </c>
      <c r="B17" s="404" t="s">
        <v>219</v>
      </c>
      <c r="C17" s="405" t="s">
        <v>52</v>
      </c>
      <c r="D17" s="422" t="s">
        <v>31</v>
      </c>
      <c r="F17" s="874">
        <f>'B5'!F21+'B6'!I40+'B6'!I55</f>
        <v>0</v>
      </c>
      <c r="G17" s="419" t="s">
        <v>25</v>
      </c>
      <c r="I17" s="874">
        <v>0</v>
      </c>
      <c r="J17" s="419" t="s">
        <v>25</v>
      </c>
      <c r="Q17" s="226"/>
    </row>
    <row r="18" spans="1:22" ht="13" thickBot="1">
      <c r="A18" s="541" t="s">
        <v>220</v>
      </c>
      <c r="B18" s="408" t="s">
        <v>221</v>
      </c>
      <c r="C18" s="409" t="s">
        <v>52</v>
      </c>
      <c r="D18" s="423" t="s">
        <v>24</v>
      </c>
      <c r="F18" s="420">
        <v>614</v>
      </c>
      <c r="G18" s="230" t="s">
        <v>222</v>
      </c>
      <c r="H18" s="1"/>
      <c r="I18" s="420" t="s">
        <v>26</v>
      </c>
      <c r="J18" s="230" t="s">
        <v>27</v>
      </c>
    </row>
    <row r="19" spans="1:22" ht="13" thickBot="1">
      <c r="A19" s="67"/>
      <c r="B19" s="415"/>
      <c r="C19" s="67"/>
      <c r="D19" s="67"/>
      <c r="E19" s="1"/>
      <c r="F19" s="1"/>
      <c r="G19" s="1"/>
      <c r="I19" s="1"/>
      <c r="J19" s="1"/>
      <c r="K19" s="1"/>
    </row>
    <row r="20" spans="1:22" s="45" customFormat="1" ht="16" thickBot="1">
      <c r="A20" s="47"/>
      <c r="B20" s="48" t="s">
        <v>223</v>
      </c>
      <c r="C20" s="49"/>
      <c r="D20" s="50"/>
      <c r="E20" s="3"/>
      <c r="F20" s="3"/>
      <c r="G20" s="3"/>
      <c r="H20"/>
      <c r="I20" s="3"/>
      <c r="J20" s="3"/>
      <c r="L20"/>
      <c r="M20"/>
      <c r="N20"/>
      <c r="O20"/>
      <c r="P20"/>
      <c r="Q20"/>
      <c r="V20"/>
    </row>
    <row r="21" spans="1:22" s="1" customFormat="1">
      <c r="A21" s="539" t="s">
        <v>224</v>
      </c>
      <c r="B21" s="406" t="s">
        <v>225</v>
      </c>
      <c r="C21" s="407" t="s">
        <v>52</v>
      </c>
      <c r="D21" s="421" t="s">
        <v>24</v>
      </c>
      <c r="F21" s="196">
        <f>F27+F22</f>
        <v>324939</v>
      </c>
      <c r="G21" s="93" t="s">
        <v>25</v>
      </c>
      <c r="H21"/>
      <c r="I21" s="196" t="e">
        <f>I27+I22</f>
        <v>#VALUE!</v>
      </c>
      <c r="J21" s="93" t="s">
        <v>27</v>
      </c>
      <c r="L21"/>
      <c r="M21"/>
      <c r="N21"/>
      <c r="O21"/>
      <c r="P21"/>
      <c r="Q21"/>
      <c r="V21"/>
    </row>
    <row r="22" spans="1:22" s="1" customFormat="1">
      <c r="A22" s="540" t="s">
        <v>226</v>
      </c>
      <c r="B22" s="404" t="s">
        <v>227</v>
      </c>
      <c r="C22" s="405" t="s">
        <v>52</v>
      </c>
      <c r="D22" s="422" t="s">
        <v>24</v>
      </c>
      <c r="F22" s="874">
        <f>F23+F24</f>
        <v>311494</v>
      </c>
      <c r="G22" s="167" t="s">
        <v>25</v>
      </c>
      <c r="I22" s="874" t="e">
        <f>I23+I24</f>
        <v>#VALUE!</v>
      </c>
      <c r="J22" s="167" t="s">
        <v>27</v>
      </c>
      <c r="K22"/>
      <c r="L22"/>
      <c r="M22"/>
      <c r="N22"/>
      <c r="O22"/>
      <c r="P22"/>
    </row>
    <row r="23" spans="1:22" s="1" customFormat="1">
      <c r="A23" s="540" t="s">
        <v>228</v>
      </c>
      <c r="B23" s="404" t="s">
        <v>229</v>
      </c>
      <c r="C23" s="405" t="s">
        <v>52</v>
      </c>
      <c r="D23" s="422" t="s">
        <v>24</v>
      </c>
      <c r="F23" s="195">
        <v>262259</v>
      </c>
      <c r="G23" s="167" t="s">
        <v>25</v>
      </c>
      <c r="I23" s="195" t="s">
        <v>26</v>
      </c>
      <c r="J23" s="167" t="s">
        <v>27</v>
      </c>
      <c r="K23"/>
      <c r="L23"/>
      <c r="M23"/>
      <c r="N23"/>
      <c r="O23"/>
      <c r="P23"/>
    </row>
    <row r="24" spans="1:22" s="1" customFormat="1">
      <c r="A24" s="540" t="s">
        <v>230</v>
      </c>
      <c r="B24" s="404" t="s">
        <v>231</v>
      </c>
      <c r="C24" s="405" t="s">
        <v>52</v>
      </c>
      <c r="D24" s="422" t="s">
        <v>24</v>
      </c>
      <c r="E24" s="67"/>
      <c r="F24" s="120">
        <v>49235</v>
      </c>
      <c r="G24" s="90" t="s">
        <v>25</v>
      </c>
      <c r="I24" s="120" t="s">
        <v>26</v>
      </c>
      <c r="J24" s="90" t="s">
        <v>27</v>
      </c>
      <c r="K24"/>
      <c r="L24"/>
      <c r="M24"/>
      <c r="N24"/>
      <c r="O24"/>
      <c r="P24"/>
    </row>
    <row r="25" spans="1:22" s="1" customFormat="1">
      <c r="A25" s="540" t="s">
        <v>232</v>
      </c>
      <c r="B25" s="404" t="s">
        <v>233</v>
      </c>
      <c r="C25" s="405" t="s">
        <v>234</v>
      </c>
      <c r="D25" s="422" t="s">
        <v>24</v>
      </c>
      <c r="F25" s="120">
        <v>60</v>
      </c>
      <c r="G25" s="90" t="s">
        <v>25</v>
      </c>
      <c r="I25" s="120" t="s">
        <v>26</v>
      </c>
      <c r="J25" s="90" t="s">
        <v>27</v>
      </c>
      <c r="K25"/>
      <c r="L25"/>
      <c r="M25"/>
      <c r="N25"/>
      <c r="O25"/>
      <c r="P25"/>
    </row>
    <row r="26" spans="1:22" s="1" customFormat="1">
      <c r="A26" s="540" t="s">
        <v>235</v>
      </c>
      <c r="B26" s="404" t="s">
        <v>236</v>
      </c>
      <c r="C26" s="405" t="s">
        <v>52</v>
      </c>
      <c r="D26" s="422" t="s">
        <v>24</v>
      </c>
      <c r="F26" s="120">
        <v>1</v>
      </c>
      <c r="G26" s="90" t="s">
        <v>25</v>
      </c>
      <c r="H26"/>
      <c r="I26" s="120" t="s">
        <v>26</v>
      </c>
      <c r="J26" s="90" t="s">
        <v>27</v>
      </c>
      <c r="L26"/>
      <c r="M26"/>
      <c r="N26"/>
      <c r="O26"/>
      <c r="P26"/>
      <c r="Q26"/>
      <c r="V26"/>
    </row>
    <row r="27" spans="1:22" s="1" customFormat="1">
      <c r="A27" s="540" t="s">
        <v>237</v>
      </c>
      <c r="B27" s="404" t="s">
        <v>238</v>
      </c>
      <c r="C27" s="405" t="s">
        <v>52</v>
      </c>
      <c r="D27" s="422" t="s">
        <v>24</v>
      </c>
      <c r="F27" s="120">
        <v>13445</v>
      </c>
      <c r="G27" s="90" t="s">
        <v>25</v>
      </c>
      <c r="H27"/>
      <c r="I27" s="120" t="s">
        <v>26</v>
      </c>
      <c r="J27" s="90" t="s">
        <v>27</v>
      </c>
      <c r="L27"/>
      <c r="M27"/>
      <c r="N27"/>
      <c r="O27"/>
      <c r="P27"/>
      <c r="Q27"/>
      <c r="V27"/>
    </row>
    <row r="28" spans="1:22" s="1" customFormat="1" ht="13" thickBot="1">
      <c r="A28" s="541" t="s">
        <v>239</v>
      </c>
      <c r="B28" s="408" t="s">
        <v>240</v>
      </c>
      <c r="C28" s="409" t="s">
        <v>52</v>
      </c>
      <c r="D28" s="423" t="s">
        <v>24</v>
      </c>
      <c r="F28" s="121">
        <v>100084</v>
      </c>
      <c r="G28" s="91" t="s">
        <v>25</v>
      </c>
      <c r="I28" s="121" t="s">
        <v>26</v>
      </c>
      <c r="J28" s="91" t="s">
        <v>27</v>
      </c>
      <c r="K28"/>
      <c r="L28"/>
      <c r="M28"/>
      <c r="N28"/>
      <c r="O28"/>
      <c r="P28"/>
    </row>
    <row r="29" spans="1:22" s="1" customFormat="1">
      <c r="A29" s="67"/>
      <c r="C29" s="67"/>
      <c r="D29" s="67"/>
      <c r="E29" s="67"/>
      <c r="F29" s="67"/>
      <c r="G29" s="67"/>
      <c r="H29" s="67"/>
      <c r="I29" s="67"/>
      <c r="J29" s="67"/>
      <c r="K29"/>
      <c r="L29"/>
      <c r="M29"/>
      <c r="N29"/>
      <c r="O29"/>
      <c r="P29"/>
    </row>
    <row r="30" spans="1:22" s="1" customFormat="1">
      <c r="A30" s="67"/>
      <c r="C30" s="67"/>
      <c r="D30" s="67"/>
      <c r="E30" s="67"/>
      <c r="F30" s="67"/>
      <c r="G30" s="67"/>
      <c r="H30"/>
      <c r="I30"/>
      <c r="J30"/>
      <c r="K30" s="67"/>
      <c r="L30"/>
      <c r="M30"/>
      <c r="N30"/>
      <c r="O30"/>
      <c r="P30"/>
      <c r="Q30"/>
      <c r="R30"/>
      <c r="S30"/>
      <c r="T30"/>
    </row>
    <row r="31" spans="1:22" ht="13" thickBot="1"/>
    <row r="32" spans="1:22" s="1" customFormat="1">
      <c r="A32" s="15" t="s">
        <v>241</v>
      </c>
      <c r="B32" s="4"/>
      <c r="C32" s="4"/>
      <c r="D32" s="4"/>
      <c r="E32" s="4"/>
      <c r="F32" s="16"/>
      <c r="G32"/>
      <c r="H32"/>
      <c r="I32"/>
      <c r="J32"/>
      <c r="K32"/>
      <c r="L32"/>
      <c r="M32"/>
      <c r="N32"/>
      <c r="O32"/>
      <c r="P32"/>
      <c r="Q32"/>
    </row>
    <row r="33" spans="1:6">
      <c r="A33" s="10"/>
      <c r="B33" s="2"/>
      <c r="C33" s="2"/>
      <c r="D33" s="2"/>
      <c r="E33" s="2"/>
      <c r="F33" s="17"/>
    </row>
    <row r="34" spans="1:6">
      <c r="A34" s="7" t="s">
        <v>44</v>
      </c>
      <c r="B34" s="2"/>
      <c r="C34" s="2"/>
      <c r="D34" s="2"/>
      <c r="E34" s="2"/>
      <c r="F34" s="17"/>
    </row>
    <row r="35" spans="1:6">
      <c r="A35" s="10"/>
      <c r="B35" s="2"/>
      <c r="C35" s="2"/>
      <c r="D35" s="2"/>
      <c r="E35" s="2"/>
      <c r="F35" s="17"/>
    </row>
    <row r="36" spans="1:6" ht="13" thickBot="1">
      <c r="A36" s="252" t="s">
        <v>961</v>
      </c>
      <c r="B36" s="253"/>
      <c r="C36" s="253" t="s">
        <v>956</v>
      </c>
      <c r="D36" s="12"/>
      <c r="E36" s="12"/>
      <c r="F36" s="18"/>
    </row>
    <row r="39" spans="1:6">
      <c r="A39" s="84"/>
    </row>
    <row r="40" spans="1:6">
      <c r="A40" s="84"/>
    </row>
    <row r="41" spans="1:6">
      <c r="A41" s="84"/>
    </row>
    <row r="42" spans="1:6">
      <c r="A42" s="84"/>
    </row>
    <row r="43" spans="1:6">
      <c r="A43" s="84"/>
    </row>
    <row r="44" spans="1:6">
      <c r="A44" s="84"/>
    </row>
    <row r="45" spans="1:6">
      <c r="A45" s="84"/>
    </row>
    <row r="46" spans="1:6">
      <c r="A46" s="84"/>
    </row>
    <row r="47" spans="1:6">
      <c r="A47" s="84"/>
    </row>
    <row r="48" spans="1:6">
      <c r="A48" s="84"/>
    </row>
    <row r="49" spans="1:1">
      <c r="A49" s="84"/>
    </row>
    <row r="50" spans="1:1">
      <c r="A50" s="84"/>
    </row>
    <row r="51" spans="1:1">
      <c r="A51" s="84"/>
    </row>
    <row r="52" spans="1:1">
      <c r="A52" s="84"/>
    </row>
    <row r="53" spans="1:1">
      <c r="A53" s="84"/>
    </row>
    <row r="54" spans="1:1">
      <c r="A54" s="84"/>
    </row>
    <row r="55" spans="1:1">
      <c r="A55" s="84"/>
    </row>
    <row r="56" spans="1:1">
      <c r="A56" s="84"/>
    </row>
    <row r="57" spans="1:1">
      <c r="A57" s="84"/>
    </row>
    <row r="58" spans="1:1">
      <c r="A58" s="84"/>
    </row>
    <row r="59" spans="1:1">
      <c r="A59" s="84"/>
    </row>
    <row r="60" spans="1:1">
      <c r="A60" s="84"/>
    </row>
    <row r="61" spans="1:1">
      <c r="A61" s="84"/>
    </row>
    <row r="62" spans="1:1">
      <c r="A62" s="84"/>
    </row>
    <row r="63" spans="1:1">
      <c r="A63" s="84"/>
    </row>
    <row r="64" spans="1:1">
      <c r="A64" s="84"/>
    </row>
    <row r="65" spans="1:1">
      <c r="A65" s="84"/>
    </row>
    <row r="66" spans="1:1">
      <c r="A66" s="84"/>
    </row>
    <row r="67" spans="1:1">
      <c r="A67" s="84"/>
    </row>
    <row r="68" spans="1:1">
      <c r="A68" s="84"/>
    </row>
    <row r="69" spans="1:1">
      <c r="A69" s="84"/>
    </row>
    <row r="70" spans="1:1">
      <c r="A70" s="84"/>
    </row>
    <row r="71" spans="1:1">
      <c r="A71" s="84"/>
    </row>
    <row r="72" spans="1:1">
      <c r="A72" s="84"/>
    </row>
    <row r="73" spans="1:1">
      <c r="A73" s="84"/>
    </row>
    <row r="74" spans="1:1">
      <c r="A74" s="84"/>
    </row>
    <row r="75" spans="1:1">
      <c r="A75" s="84"/>
    </row>
    <row r="76" spans="1:1">
      <c r="A76" s="84"/>
    </row>
    <row r="77" spans="1:1">
      <c r="A77" s="84"/>
    </row>
    <row r="78" spans="1:1">
      <c r="A78" s="84"/>
    </row>
    <row r="79" spans="1:1">
      <c r="A79" s="84"/>
    </row>
    <row r="80" spans="1:1">
      <c r="A80" s="84"/>
    </row>
    <row r="81" spans="1:1">
      <c r="A81" s="84"/>
    </row>
    <row r="82" spans="1:1">
      <c r="A82" s="84"/>
    </row>
    <row r="83" spans="1:1">
      <c r="A83" s="84"/>
    </row>
    <row r="84" spans="1:1">
      <c r="A84" s="84"/>
    </row>
    <row r="85" spans="1:1">
      <c r="A85" s="84"/>
    </row>
    <row r="86" spans="1:1">
      <c r="A86" s="84"/>
    </row>
    <row r="87" spans="1:1">
      <c r="A87" s="84"/>
    </row>
    <row r="88" spans="1:1">
      <c r="A88" s="84"/>
    </row>
    <row r="89" spans="1:1">
      <c r="A89" s="84"/>
    </row>
    <row r="90" spans="1:1">
      <c r="A90" s="84"/>
    </row>
    <row r="91" spans="1:1">
      <c r="A91" s="84"/>
    </row>
    <row r="92" spans="1:1">
      <c r="A92" s="84"/>
    </row>
    <row r="93" spans="1:1">
      <c r="A93" s="84"/>
    </row>
    <row r="94" spans="1:1">
      <c r="A94" s="84"/>
    </row>
    <row r="95" spans="1:1">
      <c r="A95" s="84"/>
    </row>
    <row r="96" spans="1:1">
      <c r="A96" s="84"/>
    </row>
    <row r="97" spans="1:1">
      <c r="A97" s="84"/>
    </row>
    <row r="98" spans="1:1">
      <c r="A98" s="84"/>
    </row>
    <row r="99" spans="1:1">
      <c r="A99" s="84"/>
    </row>
    <row r="100" spans="1:1">
      <c r="A100" s="84"/>
    </row>
    <row r="101" spans="1:1">
      <c r="A101" s="84"/>
    </row>
    <row r="102" spans="1:1">
      <c r="A102" s="84"/>
    </row>
    <row r="103" spans="1:1">
      <c r="A103" s="84"/>
    </row>
    <row r="104" spans="1:1">
      <c r="A104" s="84"/>
    </row>
    <row r="105" spans="1:1">
      <c r="A105" s="84"/>
    </row>
    <row r="106" spans="1:1">
      <c r="A106" s="84"/>
    </row>
    <row r="107" spans="1:1">
      <c r="A107" s="84"/>
    </row>
    <row r="108" spans="1:1">
      <c r="A108" s="84"/>
    </row>
    <row r="109" spans="1:1">
      <c r="A109" s="84"/>
    </row>
    <row r="110" spans="1:1">
      <c r="A110" s="84"/>
    </row>
    <row r="111" spans="1:1">
      <c r="A111" s="84"/>
    </row>
    <row r="112" spans="1:1">
      <c r="A112" s="84"/>
    </row>
    <row r="113" spans="1:1">
      <c r="A113" s="84"/>
    </row>
    <row r="114" spans="1:1">
      <c r="A114" s="84"/>
    </row>
    <row r="115" spans="1:1">
      <c r="A115" s="84"/>
    </row>
    <row r="116" spans="1:1">
      <c r="A116" s="84"/>
    </row>
    <row r="117" spans="1:1">
      <c r="A117" s="84"/>
    </row>
    <row r="118" spans="1:1">
      <c r="A118" s="84"/>
    </row>
    <row r="119" spans="1:1">
      <c r="A119" s="84"/>
    </row>
    <row r="120" spans="1:1">
      <c r="A120" s="84"/>
    </row>
    <row r="121" spans="1:1">
      <c r="A121" s="84"/>
    </row>
    <row r="122" spans="1:1">
      <c r="A122" s="84"/>
    </row>
    <row r="123" spans="1:1">
      <c r="A123" s="84"/>
    </row>
    <row r="124" spans="1:1">
      <c r="A124" s="84"/>
    </row>
    <row r="125" spans="1:1">
      <c r="A125" s="84"/>
    </row>
    <row r="126" spans="1:1">
      <c r="A126" s="84"/>
    </row>
    <row r="127" spans="1:1">
      <c r="A127" s="84"/>
    </row>
    <row r="128" spans="1:1">
      <c r="A128" s="84"/>
    </row>
    <row r="129" spans="1:1">
      <c r="A129" s="84"/>
    </row>
    <row r="130" spans="1:1">
      <c r="A130" s="84"/>
    </row>
    <row r="131" spans="1:1">
      <c r="A131" s="84"/>
    </row>
    <row r="132" spans="1:1">
      <c r="A132" s="84"/>
    </row>
    <row r="133" spans="1:1">
      <c r="A133" s="84"/>
    </row>
    <row r="134" spans="1:1">
      <c r="A134" s="84"/>
    </row>
    <row r="135" spans="1:1">
      <c r="A135" s="84"/>
    </row>
    <row r="136" spans="1:1">
      <c r="A136" s="84"/>
    </row>
    <row r="137" spans="1:1">
      <c r="A137" s="84"/>
    </row>
    <row r="138" spans="1:1">
      <c r="A138" s="84"/>
    </row>
    <row r="139" spans="1:1">
      <c r="A139" s="84"/>
    </row>
    <row r="140" spans="1:1">
      <c r="A140" s="84"/>
    </row>
    <row r="141" spans="1:1">
      <c r="A141" s="84"/>
    </row>
    <row r="142" spans="1:1">
      <c r="A142" s="84"/>
    </row>
    <row r="143" spans="1:1">
      <c r="A143" s="84"/>
    </row>
    <row r="144" spans="1:1">
      <c r="A144" s="84"/>
    </row>
    <row r="145" spans="1:1">
      <c r="A145" s="84"/>
    </row>
    <row r="146" spans="1:1">
      <c r="A146" s="84"/>
    </row>
    <row r="147" spans="1:1">
      <c r="A147" s="84"/>
    </row>
    <row r="148" spans="1:1">
      <c r="A148" s="84"/>
    </row>
    <row r="149" spans="1:1">
      <c r="A149" s="84"/>
    </row>
    <row r="150" spans="1:1">
      <c r="A150" s="84"/>
    </row>
    <row r="151" spans="1:1">
      <c r="A151" s="84"/>
    </row>
    <row r="152" spans="1:1">
      <c r="A152" s="84"/>
    </row>
    <row r="153" spans="1:1">
      <c r="A153" s="84"/>
    </row>
    <row r="154" spans="1:1">
      <c r="A154" s="84"/>
    </row>
    <row r="155" spans="1:1">
      <c r="A155" s="84"/>
    </row>
    <row r="156" spans="1:1">
      <c r="A156" s="84"/>
    </row>
    <row r="157" spans="1:1">
      <c r="A157" s="84"/>
    </row>
    <row r="158" spans="1:1">
      <c r="A158" s="84"/>
    </row>
    <row r="159" spans="1:1">
      <c r="A159" s="84"/>
    </row>
    <row r="160" spans="1:1">
      <c r="A160" s="84"/>
    </row>
    <row r="161" spans="1:1">
      <c r="A161" s="84"/>
    </row>
    <row r="162" spans="1:1">
      <c r="A162" s="84"/>
    </row>
    <row r="163" spans="1:1">
      <c r="A163" s="84"/>
    </row>
    <row r="164" spans="1:1">
      <c r="A164" s="84"/>
    </row>
    <row r="165" spans="1:1">
      <c r="A165" s="84"/>
    </row>
    <row r="166" spans="1:1">
      <c r="A166" s="84"/>
    </row>
    <row r="167" spans="1:1">
      <c r="A167" s="84"/>
    </row>
  </sheetData>
  <mergeCells count="2">
    <mergeCell ref="F10:G11"/>
    <mergeCell ref="I10:J11"/>
  </mergeCells>
  <phoneticPr fontId="0" type="noConversion"/>
  <conditionalFormatting sqref="L1:N1048576">
    <cfRule type="containsText" dxfId="14" priority="14" operator="containsText" text="n">
      <formula>NOT(ISERROR(SEARCH("n",L1)))</formula>
    </cfRule>
  </conditionalFormatting>
  <conditionalFormatting sqref="L1:N1048576">
    <cfRule type="containsText" dxfId="13" priority="13" operator="containsText" text="Y">
      <formula>NOT(ISERROR(SEARCH("Y",L1)))</formula>
    </cfRule>
  </conditionalFormatting>
  <pageMargins left="0.74803149606299213" right="0.74803149606299213" top="0.98425196850393704" bottom="0.98425196850393704" header="0.51181102362204722" footer="0.51181102362204722"/>
  <pageSetup paperSize="8" orientation="landscape" r:id="rId1"/>
  <headerFooter alignWithMargins="0">
    <oddFooter>&amp;R&amp;"CG Omega,Regular" Date: Feb 2010
Revision 13.0&amp;L&amp;"Calibri"&amp;11&amp;K000000&amp;"CG Omega,Regular"Table 1 of 10_x000D_&amp;1#&amp;"Arial"&amp;11&amp;K000000SW Private Commercial</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9DBD6-252E-41D1-92B0-8080F3736A09}">
  <sheetPr>
    <pageSetUpPr fitToPage="1"/>
  </sheetPr>
  <dimension ref="A1:X73"/>
  <sheetViews>
    <sheetView zoomScaleNormal="100" zoomScalePageLayoutView="70" workbookViewId="0">
      <selection sqref="A1:XFD1048576"/>
    </sheetView>
  </sheetViews>
  <sheetFormatPr defaultColWidth="9.1796875" defaultRowHeight="12.5"/>
  <cols>
    <col min="1" max="1" width="10.453125" style="84" customWidth="1"/>
    <col min="2" max="2" width="73.36328125" style="84" customWidth="1"/>
    <col min="3" max="3" width="12.7265625" style="84" customWidth="1"/>
    <col min="4" max="4" width="11.36328125" style="84" customWidth="1"/>
    <col min="5" max="5" width="9.26953125" style="84" bestFit="1" customWidth="1"/>
    <col min="6" max="6" width="12.1796875" style="84" customWidth="1"/>
    <col min="7" max="7" width="5.1796875" style="84" customWidth="1"/>
    <col min="8" max="8" width="11.453125" style="84" customWidth="1"/>
    <col min="9" max="9" width="12.1796875" style="84" customWidth="1"/>
    <col min="10" max="10" width="5" style="84" customWidth="1"/>
    <col min="11" max="12" width="9.08984375" style="84" customWidth="1"/>
    <col min="13" max="19" width="9.81640625" style="84" customWidth="1"/>
    <col min="20" max="16384" width="9.1796875" style="84"/>
  </cols>
  <sheetData>
    <row r="1" spans="1:24" s="20" customFormat="1" ht="20">
      <c r="A1" s="55" t="s">
        <v>0</v>
      </c>
      <c r="B1" s="55"/>
      <c r="C1" s="55"/>
      <c r="D1" s="55"/>
      <c r="H1" s="84"/>
      <c r="I1" s="84"/>
      <c r="N1" s="84"/>
    </row>
    <row r="2" spans="1:24" s="20" customFormat="1" ht="20">
      <c r="H2" s="84"/>
      <c r="I2" s="84"/>
      <c r="M2" s="67"/>
      <c r="N2" s="84"/>
      <c r="O2" s="67"/>
      <c r="P2" s="67"/>
    </row>
    <row r="3" spans="1:24" s="20" customFormat="1" ht="20">
      <c r="A3" s="21" t="s">
        <v>1</v>
      </c>
      <c r="B3" s="21"/>
      <c r="C3" s="21"/>
      <c r="D3" s="21"/>
      <c r="E3" s="23"/>
      <c r="F3" s="23"/>
      <c r="G3" s="23"/>
      <c r="H3" s="23"/>
      <c r="I3" s="23"/>
      <c r="J3" s="23"/>
      <c r="K3" s="23"/>
      <c r="M3" s="67"/>
      <c r="N3" s="84"/>
      <c r="O3" s="67"/>
      <c r="P3" s="67"/>
    </row>
    <row r="4" spans="1:24" s="20" customFormat="1" ht="20.5" thickBot="1">
      <c r="A4" s="55"/>
      <c r="B4" s="55"/>
      <c r="C4" s="55"/>
      <c r="D4" s="55"/>
      <c r="H4" s="84"/>
      <c r="I4" s="84"/>
      <c r="M4" s="67"/>
      <c r="N4" s="84"/>
      <c r="O4" s="67"/>
      <c r="P4" s="67"/>
    </row>
    <row r="5" spans="1:24" s="1" customFormat="1" ht="20">
      <c r="A5" s="57" t="s">
        <v>2</v>
      </c>
      <c r="B5" s="26"/>
      <c r="C5" s="34"/>
      <c r="D5" s="34"/>
      <c r="H5" s="84"/>
      <c r="I5" s="84"/>
      <c r="M5" s="67"/>
      <c r="N5" s="84"/>
      <c r="O5" s="67"/>
      <c r="P5" s="67"/>
    </row>
    <row r="6" spans="1:24" ht="20.5" thickBot="1">
      <c r="A6" s="27" t="s">
        <v>242</v>
      </c>
      <c r="B6" s="28"/>
      <c r="C6" s="34"/>
      <c r="D6" s="34"/>
      <c r="F6" s="1"/>
      <c r="G6" s="1"/>
      <c r="J6" s="1"/>
      <c r="K6" s="1"/>
      <c r="L6" s="1"/>
      <c r="M6" s="67"/>
      <c r="O6" s="67"/>
      <c r="P6" s="67"/>
    </row>
    <row r="7" spans="1:24">
      <c r="A7" s="1"/>
      <c r="B7" s="1"/>
      <c r="C7" s="1"/>
      <c r="D7" s="1"/>
      <c r="E7" s="1"/>
      <c r="F7" s="1"/>
      <c r="G7" s="1"/>
      <c r="J7" s="1"/>
      <c r="K7" s="1"/>
      <c r="L7" s="1"/>
      <c r="M7" s="67"/>
      <c r="O7" s="67"/>
      <c r="P7" s="67"/>
    </row>
    <row r="8" spans="1:24" ht="13" thickBot="1">
      <c r="A8" s="1"/>
      <c r="B8" s="1"/>
      <c r="C8" s="1"/>
      <c r="D8" s="1"/>
      <c r="E8" s="1"/>
      <c r="F8" s="1"/>
      <c r="G8" s="1"/>
      <c r="J8" s="1"/>
      <c r="M8" s="67"/>
      <c r="O8" s="67"/>
      <c r="P8" s="67"/>
    </row>
    <row r="9" spans="1:24" ht="19" customHeight="1" thickBot="1">
      <c r="A9" s="1268" t="s">
        <v>4</v>
      </c>
      <c r="B9" s="1267" t="s">
        <v>5</v>
      </c>
      <c r="C9" s="1136" t="s">
        <v>6</v>
      </c>
      <c r="D9" s="338" t="s">
        <v>7</v>
      </c>
      <c r="E9" s="34"/>
      <c r="F9" s="1316" t="s">
        <v>8</v>
      </c>
      <c r="G9" s="1327"/>
      <c r="H9" s="34"/>
      <c r="I9" s="1330" t="s">
        <v>46</v>
      </c>
      <c r="J9" s="1331"/>
      <c r="K9" s="34"/>
      <c r="M9" s="67"/>
      <c r="O9" s="67"/>
      <c r="P9" s="67"/>
      <c r="V9" s="224"/>
    </row>
    <row r="10" spans="1:24" ht="16.5" customHeight="1">
      <c r="A10" s="1269" t="s">
        <v>10</v>
      </c>
      <c r="B10" s="1137"/>
      <c r="C10" s="1137"/>
      <c r="D10" s="339" t="s">
        <v>11</v>
      </c>
      <c r="E10" s="34"/>
      <c r="F10" s="1328"/>
      <c r="G10" s="1329"/>
      <c r="H10" s="34"/>
      <c r="I10" s="1332"/>
      <c r="J10" s="1333"/>
      <c r="K10" s="1030"/>
      <c r="M10" s="67"/>
      <c r="O10" s="67"/>
      <c r="P10" s="67"/>
    </row>
    <row r="11" spans="1:24" ht="16" thickBot="1">
      <c r="A11" s="1135"/>
      <c r="B11" s="1138"/>
      <c r="C11" s="1138"/>
      <c r="D11" s="340"/>
      <c r="E11" s="34"/>
      <c r="F11" s="425" t="s">
        <v>12</v>
      </c>
      <c r="G11" s="424" t="s">
        <v>13</v>
      </c>
      <c r="H11" s="34"/>
      <c r="I11" s="425" t="s">
        <v>14</v>
      </c>
      <c r="J11" s="424" t="s">
        <v>13</v>
      </c>
      <c r="K11" s="44"/>
      <c r="M11" s="67"/>
      <c r="O11" s="67"/>
      <c r="P11" s="67"/>
    </row>
    <row r="12" spans="1:24" ht="13" thickBot="1">
      <c r="A12" s="67"/>
      <c r="B12" s="1"/>
      <c r="C12" s="67"/>
      <c r="D12" s="67"/>
      <c r="E12" s="1"/>
      <c r="H12" s="1"/>
      <c r="I12" s="1"/>
      <c r="J12" s="1"/>
      <c r="M12" s="67"/>
      <c r="O12" s="67"/>
      <c r="P12" s="67"/>
    </row>
    <row r="13" spans="1:24" s="45" customFormat="1" ht="16" thickBot="1">
      <c r="A13" s="47"/>
      <c r="B13" s="48" t="s">
        <v>243</v>
      </c>
      <c r="C13" s="49"/>
      <c r="D13" s="50"/>
      <c r="E13" s="3"/>
      <c r="F13" s="3"/>
      <c r="G13" s="3"/>
      <c r="H13" s="3"/>
      <c r="I13" s="84"/>
      <c r="J13" s="84"/>
      <c r="K13" s="44"/>
      <c r="L13" s="84"/>
      <c r="M13" s="67"/>
      <c r="N13" s="84"/>
      <c r="O13" s="67"/>
      <c r="P13" s="67"/>
      <c r="X13" s="84"/>
    </row>
    <row r="14" spans="1:24">
      <c r="A14" s="199" t="s">
        <v>244</v>
      </c>
      <c r="B14" s="69" t="s">
        <v>245</v>
      </c>
      <c r="C14" s="151" t="s">
        <v>52</v>
      </c>
      <c r="D14" s="70" t="s">
        <v>246</v>
      </c>
      <c r="E14" s="1"/>
      <c r="F14" s="481">
        <f>F55</f>
        <v>86.091681209688304</v>
      </c>
      <c r="G14" s="227" t="s">
        <v>20</v>
      </c>
      <c r="H14" s="1"/>
      <c r="I14" s="481" t="e">
        <f>I55</f>
        <v>#VALUE!</v>
      </c>
      <c r="J14" s="227" t="s">
        <v>27</v>
      </c>
      <c r="K14" s="44"/>
      <c r="M14" s="67"/>
      <c r="O14" s="67"/>
      <c r="P14" s="67"/>
    </row>
    <row r="15" spans="1:24">
      <c r="A15" s="337" t="s">
        <v>247</v>
      </c>
      <c r="B15" s="71" t="s">
        <v>248</v>
      </c>
      <c r="C15" s="160" t="s">
        <v>30</v>
      </c>
      <c r="D15" s="161" t="s">
        <v>31</v>
      </c>
      <c r="E15" s="1"/>
      <c r="F15" s="875">
        <f>F47/F46</f>
        <v>0.92391805546406691</v>
      </c>
      <c r="G15" s="228" t="s">
        <v>19</v>
      </c>
      <c r="H15" s="1"/>
      <c r="I15" s="875" t="e">
        <f>I47/I46</f>
        <v>#VALUE!</v>
      </c>
      <c r="J15" s="228" t="s">
        <v>27</v>
      </c>
      <c r="K15" s="44"/>
      <c r="M15" s="67"/>
      <c r="O15" s="67"/>
      <c r="P15" s="67"/>
    </row>
    <row r="16" spans="1:24">
      <c r="A16" s="337" t="s">
        <v>249</v>
      </c>
      <c r="B16" s="71" t="s">
        <v>250</v>
      </c>
      <c r="C16" s="160" t="s">
        <v>30</v>
      </c>
      <c r="D16" s="161" t="s">
        <v>31</v>
      </c>
      <c r="E16" s="1"/>
      <c r="F16" s="875">
        <f>F49/F48</f>
        <v>0.93457470067409554</v>
      </c>
      <c r="G16" s="228" t="s">
        <v>222</v>
      </c>
      <c r="H16" s="1"/>
      <c r="I16" s="875" t="e">
        <f>I49/I48</f>
        <v>#VALUE!</v>
      </c>
      <c r="J16" s="228" t="s">
        <v>27</v>
      </c>
      <c r="K16" s="44"/>
      <c r="M16" s="67"/>
      <c r="O16" s="67"/>
      <c r="P16" s="67"/>
    </row>
    <row r="17" spans="1:21">
      <c r="A17" s="337" t="s">
        <v>251</v>
      </c>
      <c r="B17" s="71" t="s">
        <v>252</v>
      </c>
      <c r="C17" s="160" t="s">
        <v>30</v>
      </c>
      <c r="D17" s="161" t="s">
        <v>31</v>
      </c>
      <c r="E17" s="1"/>
      <c r="F17" s="875">
        <f>F51/F50</f>
        <v>0.80419695398012925</v>
      </c>
      <c r="G17" s="228" t="s">
        <v>222</v>
      </c>
      <c r="H17" s="1"/>
      <c r="I17" s="875" t="e">
        <f>I51/I50</f>
        <v>#VALUE!</v>
      </c>
      <c r="J17" s="228" t="s">
        <v>27</v>
      </c>
      <c r="K17" s="44"/>
      <c r="M17" s="67"/>
      <c r="O17" s="67"/>
      <c r="P17" s="67"/>
    </row>
    <row r="18" spans="1:21">
      <c r="A18" s="153" t="s">
        <v>253</v>
      </c>
      <c r="B18" s="71" t="s">
        <v>254</v>
      </c>
      <c r="C18" s="152" t="s">
        <v>52</v>
      </c>
      <c r="D18" s="72" t="s">
        <v>24</v>
      </c>
      <c r="E18" s="1"/>
      <c r="F18" s="370">
        <v>769</v>
      </c>
      <c r="G18" s="1031" t="s">
        <v>25</v>
      </c>
      <c r="H18" s="1"/>
      <c r="I18" s="370" t="s">
        <v>26</v>
      </c>
      <c r="J18" s="229" t="s">
        <v>27</v>
      </c>
      <c r="K18" s="44"/>
      <c r="M18" s="67"/>
      <c r="O18" s="67"/>
      <c r="P18" s="67"/>
    </row>
    <row r="19" spans="1:21">
      <c r="A19" s="153" t="s">
        <v>255</v>
      </c>
      <c r="B19" s="71" t="s">
        <v>256</v>
      </c>
      <c r="C19" s="152" t="s">
        <v>52</v>
      </c>
      <c r="D19" s="72" t="s">
        <v>257</v>
      </c>
      <c r="E19" s="1"/>
      <c r="F19" s="484">
        <f>F43</f>
        <v>346264</v>
      </c>
      <c r="G19" s="229" t="s">
        <v>59</v>
      </c>
      <c r="H19" s="1"/>
      <c r="I19" s="484" t="e">
        <f>I43</f>
        <v>#VALUE!</v>
      </c>
      <c r="J19" s="229" t="s">
        <v>27</v>
      </c>
      <c r="K19" s="44"/>
      <c r="M19" s="67"/>
      <c r="O19" s="67"/>
      <c r="P19" s="67"/>
    </row>
    <row r="20" spans="1:21">
      <c r="A20" s="153" t="s">
        <v>258</v>
      </c>
      <c r="B20" s="71" t="s">
        <v>259</v>
      </c>
      <c r="C20" s="152" t="s">
        <v>52</v>
      </c>
      <c r="D20" s="72" t="s">
        <v>24</v>
      </c>
      <c r="E20" s="1"/>
      <c r="F20" s="370">
        <v>469</v>
      </c>
      <c r="G20" s="1032" t="s">
        <v>25</v>
      </c>
      <c r="H20" s="1"/>
      <c r="I20" s="370" t="s">
        <v>26</v>
      </c>
      <c r="J20" s="482" t="s">
        <v>27</v>
      </c>
      <c r="K20" s="44"/>
      <c r="M20" s="67"/>
      <c r="O20" s="67"/>
      <c r="P20" s="67"/>
    </row>
    <row r="21" spans="1:21" ht="13" thickBot="1">
      <c r="A21" s="200" t="s">
        <v>260</v>
      </c>
      <c r="B21" s="168" t="s">
        <v>261</v>
      </c>
      <c r="C21" s="169" t="s">
        <v>52</v>
      </c>
      <c r="D21" s="73" t="s">
        <v>24</v>
      </c>
      <c r="E21" s="1"/>
      <c r="F21" s="371">
        <v>0</v>
      </c>
      <c r="G21" s="372" t="s">
        <v>25</v>
      </c>
      <c r="H21" s="1"/>
      <c r="I21" s="371" t="s">
        <v>26</v>
      </c>
      <c r="J21" s="483" t="s">
        <v>27</v>
      </c>
      <c r="K21" s="44"/>
      <c r="M21" s="67"/>
      <c r="O21" s="67"/>
      <c r="P21" s="67"/>
    </row>
    <row r="22" spans="1:21" s="1" customFormat="1" ht="13" thickBot="1">
      <c r="A22" s="67"/>
      <c r="C22" s="67"/>
      <c r="D22" s="67"/>
      <c r="E22" s="67"/>
      <c r="F22" s="67"/>
      <c r="G22" s="67"/>
      <c r="H22" s="84"/>
      <c r="I22" s="84"/>
      <c r="J22" s="84"/>
      <c r="K22" s="44"/>
      <c r="L22" s="67"/>
      <c r="M22" s="67"/>
      <c r="N22" s="84"/>
      <c r="O22" s="67"/>
      <c r="P22" s="67"/>
      <c r="Q22" s="84"/>
      <c r="U22" s="84"/>
    </row>
    <row r="23" spans="1:21" s="45" customFormat="1" ht="16" thickBot="1">
      <c r="A23" s="74"/>
      <c r="B23" s="75" t="s">
        <v>262</v>
      </c>
      <c r="C23" s="76"/>
      <c r="D23" s="77"/>
      <c r="E23" s="3"/>
      <c r="F23" s="3"/>
      <c r="G23" s="3"/>
      <c r="H23" s="84"/>
      <c r="I23" s="3"/>
      <c r="J23" s="3"/>
      <c r="K23" s="225"/>
      <c r="L23" s="84"/>
      <c r="M23" s="67"/>
      <c r="N23" s="84"/>
      <c r="O23" s="67"/>
      <c r="P23" s="67"/>
      <c r="Q23" s="84"/>
    </row>
    <row r="24" spans="1:21" s="1" customFormat="1" ht="13" customHeight="1" thickBot="1">
      <c r="A24" s="1129" t="s">
        <v>263</v>
      </c>
      <c r="B24" s="1234" t="s">
        <v>264</v>
      </c>
      <c r="C24" s="1130" t="s">
        <v>52</v>
      </c>
      <c r="D24" s="1131" t="s">
        <v>24</v>
      </c>
      <c r="F24" s="549" t="s">
        <v>26</v>
      </c>
      <c r="G24" s="1033" t="s">
        <v>27</v>
      </c>
      <c r="I24" s="549" t="s">
        <v>26</v>
      </c>
      <c r="J24" s="1033" t="s">
        <v>27</v>
      </c>
      <c r="K24" s="44"/>
      <c r="L24" s="84"/>
      <c r="M24" s="67"/>
      <c r="N24" s="84"/>
      <c r="O24" s="67"/>
      <c r="P24" s="67"/>
      <c r="Q24" s="84"/>
      <c r="U24" s="84"/>
    </row>
    <row r="25" spans="1:21" s="1" customFormat="1" ht="13" thickBot="1">
      <c r="A25" s="67"/>
      <c r="C25" s="67"/>
      <c r="D25" s="67"/>
      <c r="E25" s="67"/>
      <c r="F25" s="84"/>
      <c r="G25" s="84"/>
      <c r="H25" s="84"/>
      <c r="I25" s="67"/>
      <c r="J25" s="67"/>
      <c r="K25" s="44"/>
      <c r="L25" s="84"/>
      <c r="M25" s="67"/>
      <c r="N25" s="84"/>
      <c r="O25" s="67"/>
      <c r="P25" s="67"/>
      <c r="Q25" s="84"/>
    </row>
    <row r="26" spans="1:21" s="1" customFormat="1" ht="16" thickBot="1">
      <c r="A26" s="550"/>
      <c r="B26" s="426" t="s">
        <v>265</v>
      </c>
      <c r="C26" s="427"/>
      <c r="D26" s="428"/>
      <c r="E26" s="3"/>
      <c r="F26" s="3"/>
      <c r="G26" s="3"/>
      <c r="H26" s="84"/>
      <c r="I26" s="3"/>
      <c r="J26" s="3"/>
      <c r="K26" s="44"/>
      <c r="L26" s="84"/>
      <c r="M26" s="67"/>
      <c r="N26" s="84"/>
      <c r="O26" s="67"/>
      <c r="P26" s="67"/>
      <c r="Q26" s="84"/>
    </row>
    <row r="27" spans="1:21" s="1" customFormat="1">
      <c r="A27" s="199" t="s">
        <v>266</v>
      </c>
      <c r="B27" s="254" t="s">
        <v>267</v>
      </c>
      <c r="C27" s="151" t="s">
        <v>52</v>
      </c>
      <c r="D27" s="70" t="s">
        <v>24</v>
      </c>
      <c r="F27" s="369">
        <v>2</v>
      </c>
      <c r="G27" s="1034" t="s">
        <v>27</v>
      </c>
      <c r="H27" s="84"/>
      <c r="I27" s="369" t="s">
        <v>26</v>
      </c>
      <c r="J27" s="1034" t="s">
        <v>27</v>
      </c>
      <c r="K27" s="44"/>
      <c r="L27" s="84"/>
      <c r="M27" s="67"/>
      <c r="N27" s="84"/>
      <c r="O27" s="67"/>
      <c r="P27" s="67"/>
      <c r="Q27" s="84"/>
    </row>
    <row r="28" spans="1:21" s="1" customFormat="1">
      <c r="A28" s="153" t="s">
        <v>268</v>
      </c>
      <c r="B28" s="221" t="s">
        <v>269</v>
      </c>
      <c r="C28" s="152" t="s">
        <v>52</v>
      </c>
      <c r="D28" s="72" t="s">
        <v>24</v>
      </c>
      <c r="F28" s="370">
        <v>1</v>
      </c>
      <c r="G28" s="1031" t="s">
        <v>27</v>
      </c>
      <c r="I28" s="370" t="s">
        <v>26</v>
      </c>
      <c r="J28" s="1031" t="s">
        <v>27</v>
      </c>
      <c r="K28" s="44"/>
      <c r="L28" s="84"/>
      <c r="M28" s="67"/>
      <c r="N28" s="84"/>
      <c r="O28" s="67"/>
      <c r="P28" s="67"/>
      <c r="Q28" s="84"/>
    </row>
    <row r="29" spans="1:21" s="1" customFormat="1">
      <c r="A29" s="153" t="s">
        <v>270</v>
      </c>
      <c r="B29" s="221" t="s">
        <v>271</v>
      </c>
      <c r="C29" s="152" t="s">
        <v>52</v>
      </c>
      <c r="D29" s="72" t="s">
        <v>24</v>
      </c>
      <c r="F29" s="370">
        <v>1</v>
      </c>
      <c r="G29" s="1031" t="s">
        <v>27</v>
      </c>
      <c r="I29" s="370" t="s">
        <v>26</v>
      </c>
      <c r="J29" s="1031" t="s">
        <v>27</v>
      </c>
      <c r="K29" s="44"/>
      <c r="L29" s="84"/>
      <c r="M29" s="67"/>
      <c r="N29" s="84"/>
      <c r="O29" s="67"/>
      <c r="P29" s="67"/>
      <c r="Q29" s="84"/>
    </row>
    <row r="30" spans="1:21" s="1" customFormat="1">
      <c r="A30" s="153" t="s">
        <v>272</v>
      </c>
      <c r="B30" s="221" t="s">
        <v>273</v>
      </c>
      <c r="C30" s="163" t="s">
        <v>52</v>
      </c>
      <c r="D30" s="72" t="s">
        <v>24</v>
      </c>
      <c r="E30" s="67"/>
      <c r="F30" s="370">
        <v>1</v>
      </c>
      <c r="G30" s="1031" t="s">
        <v>27</v>
      </c>
      <c r="I30" s="370" t="s">
        <v>26</v>
      </c>
      <c r="J30" s="1031" t="s">
        <v>27</v>
      </c>
      <c r="K30" s="44"/>
      <c r="L30" s="84"/>
      <c r="M30" s="67"/>
      <c r="N30" s="84"/>
      <c r="O30" s="67"/>
      <c r="P30" s="67"/>
      <c r="Q30" s="84"/>
    </row>
    <row r="31" spans="1:21" s="1" customFormat="1">
      <c r="A31" s="153" t="s">
        <v>274</v>
      </c>
      <c r="B31" s="221" t="s">
        <v>275</v>
      </c>
      <c r="C31" s="163" t="s">
        <v>52</v>
      </c>
      <c r="D31" s="72" t="s">
        <v>24</v>
      </c>
      <c r="E31" s="67"/>
      <c r="F31" s="370">
        <v>1</v>
      </c>
      <c r="G31" s="1032" t="s">
        <v>27</v>
      </c>
      <c r="H31" s="84"/>
      <c r="I31" s="370" t="s">
        <v>26</v>
      </c>
      <c r="J31" s="1032" t="s">
        <v>27</v>
      </c>
      <c r="K31" s="44"/>
      <c r="L31" s="84"/>
      <c r="M31" s="67"/>
      <c r="N31" s="84"/>
      <c r="O31" s="67"/>
      <c r="P31" s="67"/>
      <c r="Q31" s="84"/>
    </row>
    <row r="32" spans="1:21" s="1" customFormat="1">
      <c r="A32" s="153" t="s">
        <v>276</v>
      </c>
      <c r="B32" s="221" t="s">
        <v>277</v>
      </c>
      <c r="C32" s="163" t="s">
        <v>52</v>
      </c>
      <c r="D32" s="72" t="s">
        <v>24</v>
      </c>
      <c r="E32" s="67"/>
      <c r="F32" s="370">
        <v>1</v>
      </c>
      <c r="G32" s="1032" t="s">
        <v>27</v>
      </c>
      <c r="H32" s="84"/>
      <c r="I32" s="370" t="s">
        <v>26</v>
      </c>
      <c r="J32" s="1032" t="s">
        <v>27</v>
      </c>
      <c r="K32" s="44"/>
      <c r="L32" s="84"/>
      <c r="M32" s="67"/>
      <c r="N32" s="84"/>
      <c r="O32" s="67"/>
      <c r="P32" s="67"/>
      <c r="Q32" s="84"/>
    </row>
    <row r="33" spans="1:17" s="1" customFormat="1" ht="13" thickBot="1">
      <c r="A33" s="200" t="s">
        <v>278</v>
      </c>
      <c r="B33" s="222" t="s">
        <v>279</v>
      </c>
      <c r="C33" s="169" t="s">
        <v>52</v>
      </c>
      <c r="D33" s="73" t="s">
        <v>24</v>
      </c>
      <c r="E33" s="67"/>
      <c r="F33" s="371">
        <v>1</v>
      </c>
      <c r="G33" s="372" t="s">
        <v>27</v>
      </c>
      <c r="H33" s="84"/>
      <c r="I33" s="371" t="s">
        <v>26</v>
      </c>
      <c r="J33" s="372" t="s">
        <v>27</v>
      </c>
      <c r="K33" s="44"/>
      <c r="L33" s="84"/>
      <c r="M33" s="67"/>
      <c r="N33" s="84"/>
      <c r="O33" s="67"/>
      <c r="P33" s="67"/>
      <c r="Q33" s="84"/>
    </row>
    <row r="34" spans="1:17" s="1" customFormat="1" ht="13" thickBot="1">
      <c r="A34" s="67"/>
      <c r="C34" s="67"/>
      <c r="D34" s="67"/>
      <c r="E34" s="67"/>
      <c r="F34" s="67"/>
      <c r="G34" s="67"/>
      <c r="H34" s="67"/>
      <c r="I34" s="67"/>
      <c r="J34" s="67"/>
      <c r="K34" s="44"/>
      <c r="L34" s="84"/>
      <c r="M34" s="67"/>
      <c r="N34" s="84"/>
      <c r="O34" s="67"/>
      <c r="P34" s="67"/>
      <c r="Q34" s="84"/>
    </row>
    <row r="35" spans="1:17" s="1" customFormat="1" ht="16" thickBot="1">
      <c r="A35" s="47"/>
      <c r="B35" s="48" t="s">
        <v>280</v>
      </c>
      <c r="C35" s="49"/>
      <c r="D35" s="50"/>
      <c r="E35" s="67"/>
      <c r="H35" s="84"/>
      <c r="I35" s="67"/>
      <c r="J35" s="67"/>
      <c r="K35" s="44"/>
      <c r="L35" s="84"/>
      <c r="M35" s="67"/>
      <c r="N35" s="84"/>
      <c r="O35" s="67"/>
      <c r="P35" s="67"/>
      <c r="Q35" s="84"/>
    </row>
    <row r="36" spans="1:17" s="1" customFormat="1">
      <c r="A36" s="533" t="s">
        <v>281</v>
      </c>
      <c r="B36" s="485" t="s">
        <v>282</v>
      </c>
      <c r="C36" s="486" t="s">
        <v>52</v>
      </c>
      <c r="D36" s="487" t="s">
        <v>24</v>
      </c>
      <c r="E36" s="67"/>
      <c r="F36" s="369">
        <v>320254</v>
      </c>
      <c r="G36" s="1034" t="s">
        <v>25</v>
      </c>
      <c r="H36" s="84"/>
      <c r="I36" s="369" t="s">
        <v>26</v>
      </c>
      <c r="J36" s="1034" t="s">
        <v>27</v>
      </c>
      <c r="K36" s="44"/>
      <c r="L36" s="84"/>
      <c r="M36" s="67"/>
      <c r="N36" s="84"/>
      <c r="O36" s="67"/>
      <c r="P36" s="67"/>
      <c r="Q36" s="84"/>
    </row>
    <row r="37" spans="1:17" s="1" customFormat="1">
      <c r="A37" s="429" t="s">
        <v>283</v>
      </c>
      <c r="B37" s="221" t="s">
        <v>284</v>
      </c>
      <c r="C37" s="152" t="s">
        <v>52</v>
      </c>
      <c r="D37" s="430" t="s">
        <v>24</v>
      </c>
      <c r="E37" s="67"/>
      <c r="F37" s="370">
        <v>22746</v>
      </c>
      <c r="G37" s="1031" t="s">
        <v>25</v>
      </c>
      <c r="H37" s="84"/>
      <c r="I37" s="370" t="s">
        <v>26</v>
      </c>
      <c r="J37" s="1031" t="s">
        <v>27</v>
      </c>
      <c r="K37" s="44"/>
      <c r="L37" s="84"/>
      <c r="M37" s="67"/>
      <c r="N37" s="84"/>
      <c r="O37" s="67"/>
      <c r="P37" s="67"/>
      <c r="Q37" s="84"/>
    </row>
    <row r="38" spans="1:17" s="1" customFormat="1">
      <c r="A38" s="429" t="s">
        <v>285</v>
      </c>
      <c r="B38" s="221" t="s">
        <v>286</v>
      </c>
      <c r="C38" s="152" t="s">
        <v>52</v>
      </c>
      <c r="D38" s="430" t="s">
        <v>24</v>
      </c>
      <c r="E38" s="67"/>
      <c r="F38" s="370">
        <v>20735</v>
      </c>
      <c r="G38" s="1031" t="s">
        <v>59</v>
      </c>
      <c r="H38" s="84"/>
      <c r="I38" s="370" t="s">
        <v>26</v>
      </c>
      <c r="J38" s="1031" t="s">
        <v>27</v>
      </c>
      <c r="K38" s="44"/>
      <c r="L38" s="84"/>
      <c r="M38" s="67"/>
      <c r="N38" s="84"/>
      <c r="O38" s="67"/>
      <c r="P38" s="67"/>
      <c r="Q38" s="84"/>
    </row>
    <row r="39" spans="1:17" s="1" customFormat="1">
      <c r="A39" s="429" t="s">
        <v>287</v>
      </c>
      <c r="B39" s="221" t="s">
        <v>288</v>
      </c>
      <c r="C39" s="163" t="s">
        <v>52</v>
      </c>
      <c r="D39" s="431" t="s">
        <v>24</v>
      </c>
      <c r="E39" s="67"/>
      <c r="F39" s="370">
        <v>37390</v>
      </c>
      <c r="G39" s="1031" t="s">
        <v>25</v>
      </c>
      <c r="H39" s="84"/>
      <c r="I39" s="370" t="s">
        <v>26</v>
      </c>
      <c r="J39" s="1031" t="s">
        <v>27</v>
      </c>
      <c r="K39" s="44"/>
      <c r="L39" s="84"/>
      <c r="M39" s="67"/>
      <c r="N39" s="84"/>
      <c r="O39" s="67"/>
      <c r="P39" s="67"/>
      <c r="Q39" s="84"/>
    </row>
    <row r="40" spans="1:17" s="1" customFormat="1">
      <c r="A40" s="429" t="s">
        <v>289</v>
      </c>
      <c r="B40" s="221" t="s">
        <v>290</v>
      </c>
      <c r="C40" s="163" t="s">
        <v>52</v>
      </c>
      <c r="D40" s="431" t="s">
        <v>31</v>
      </c>
      <c r="E40" s="67"/>
      <c r="F40" s="508">
        <f>SUM(F36:F39)</f>
        <v>401125</v>
      </c>
      <c r="G40" s="1032" t="s">
        <v>59</v>
      </c>
      <c r="H40" s="84"/>
      <c r="I40" s="508">
        <f>SUM(I36:I39)</f>
        <v>0</v>
      </c>
      <c r="J40" s="1032" t="s">
        <v>27</v>
      </c>
      <c r="K40" s="44"/>
      <c r="L40" s="84"/>
      <c r="M40" s="67"/>
      <c r="N40" s="84"/>
      <c r="O40" s="67"/>
      <c r="P40" s="67"/>
      <c r="Q40" s="84"/>
    </row>
    <row r="41" spans="1:17" s="1" customFormat="1">
      <c r="A41" s="429" t="s">
        <v>291</v>
      </c>
      <c r="B41" s="221" t="s">
        <v>292</v>
      </c>
      <c r="C41" s="163" t="s">
        <v>52</v>
      </c>
      <c r="D41" s="431" t="s">
        <v>24</v>
      </c>
      <c r="E41" s="67"/>
      <c r="F41" s="509">
        <v>34929</v>
      </c>
      <c r="G41" s="1031" t="s">
        <v>59</v>
      </c>
      <c r="H41" s="84"/>
      <c r="I41" s="370" t="s">
        <v>26</v>
      </c>
      <c r="J41" s="1031" t="s">
        <v>27</v>
      </c>
      <c r="K41" s="67"/>
      <c r="L41" s="84"/>
      <c r="M41" s="67"/>
      <c r="N41" s="84"/>
      <c r="O41" s="67"/>
      <c r="P41" s="67"/>
      <c r="Q41" s="84"/>
    </row>
    <row r="42" spans="1:17" s="1" customFormat="1">
      <c r="A42" s="429" t="s">
        <v>293</v>
      </c>
      <c r="B42" s="221" t="s">
        <v>294</v>
      </c>
      <c r="C42" s="163" t="s">
        <v>52</v>
      </c>
      <c r="D42" s="431" t="s">
        <v>24</v>
      </c>
      <c r="E42" s="67"/>
      <c r="F42" s="370">
        <v>19932</v>
      </c>
      <c r="G42" s="1031" t="s">
        <v>59</v>
      </c>
      <c r="H42" s="84"/>
      <c r="I42" s="370" t="s">
        <v>26</v>
      </c>
      <c r="J42" s="1031" t="s">
        <v>27</v>
      </c>
      <c r="K42" s="67"/>
      <c r="L42" s="84"/>
      <c r="M42" s="67"/>
      <c r="N42" s="84"/>
      <c r="O42" s="67"/>
      <c r="P42" s="67"/>
      <c r="Q42" s="84"/>
    </row>
    <row r="43" spans="1:17" s="1" customFormat="1" ht="13" thickBot="1">
      <c r="A43" s="535" t="s">
        <v>295</v>
      </c>
      <c r="B43" s="488" t="s">
        <v>296</v>
      </c>
      <c r="C43" s="432" t="s">
        <v>52</v>
      </c>
      <c r="D43" s="433" t="s">
        <v>31</v>
      </c>
      <c r="E43" s="67"/>
      <c r="F43" s="507">
        <f>F40-F41-F42</f>
        <v>346264</v>
      </c>
      <c r="G43" s="372" t="s">
        <v>59</v>
      </c>
      <c r="H43" s="84"/>
      <c r="I43" s="507" t="e">
        <f>I40-I41-I42</f>
        <v>#VALUE!</v>
      </c>
      <c r="J43" s="372" t="s">
        <v>27</v>
      </c>
      <c r="K43" s="67"/>
      <c r="L43" s="84"/>
      <c r="M43" s="67"/>
      <c r="N43" s="84"/>
      <c r="O43" s="67"/>
      <c r="P43" s="67"/>
      <c r="Q43" s="84"/>
    </row>
    <row r="44" spans="1:17" s="1" customFormat="1" ht="13" thickBot="1">
      <c r="A44" s="67"/>
      <c r="C44" s="67"/>
      <c r="D44" s="67"/>
      <c r="E44" s="67"/>
      <c r="F44" s="84"/>
      <c r="G44" s="84"/>
      <c r="H44" s="84"/>
      <c r="I44" s="67"/>
      <c r="J44" s="67"/>
      <c r="K44" s="67"/>
      <c r="L44" s="84"/>
      <c r="M44" s="67"/>
      <c r="N44" s="84"/>
      <c r="O44" s="67"/>
      <c r="P44" s="67"/>
      <c r="Q44" s="84"/>
    </row>
    <row r="45" spans="1:17" s="1" customFormat="1" ht="16" thickBot="1">
      <c r="A45" s="74"/>
      <c r="B45" s="75" t="s">
        <v>297</v>
      </c>
      <c r="C45" s="76"/>
      <c r="D45" s="77"/>
      <c r="E45" s="67"/>
      <c r="F45" s="84"/>
      <c r="G45" s="84"/>
      <c r="H45" s="84"/>
      <c r="I45" s="67"/>
      <c r="J45" s="67"/>
      <c r="K45" s="67"/>
      <c r="L45" s="84"/>
      <c r="M45" s="67"/>
      <c r="N45" s="84"/>
      <c r="O45" s="67"/>
      <c r="P45" s="67"/>
      <c r="Q45" s="84"/>
    </row>
    <row r="46" spans="1:17" s="1" customFormat="1">
      <c r="A46" s="337" t="s">
        <v>298</v>
      </c>
      <c r="B46" s="570" t="s">
        <v>299</v>
      </c>
      <c r="C46" s="1220" t="s">
        <v>52</v>
      </c>
      <c r="D46" s="1221" t="s">
        <v>24</v>
      </c>
      <c r="E46" s="67"/>
      <c r="F46" s="369">
        <v>15181</v>
      </c>
      <c r="G46" s="1034" t="s">
        <v>19</v>
      </c>
      <c r="H46" s="84"/>
      <c r="I46" s="369" t="s">
        <v>26</v>
      </c>
      <c r="J46" s="1034" t="s">
        <v>27</v>
      </c>
      <c r="K46" s="67"/>
      <c r="L46" s="84"/>
      <c r="M46" s="67"/>
      <c r="N46" s="84"/>
      <c r="O46" s="67"/>
      <c r="P46" s="67"/>
      <c r="Q46" s="84"/>
    </row>
    <row r="47" spans="1:17" s="1" customFormat="1">
      <c r="A47" s="153" t="s">
        <v>300</v>
      </c>
      <c r="B47" s="221" t="s">
        <v>301</v>
      </c>
      <c r="C47" s="163" t="s">
        <v>52</v>
      </c>
      <c r="D47" s="164" t="s">
        <v>24</v>
      </c>
      <c r="E47" s="67"/>
      <c r="F47" s="370">
        <v>14026</v>
      </c>
      <c r="G47" s="1031" t="s">
        <v>19</v>
      </c>
      <c r="H47" s="84"/>
      <c r="I47" s="370" t="s">
        <v>26</v>
      </c>
      <c r="J47" s="1031" t="s">
        <v>27</v>
      </c>
      <c r="K47" s="67"/>
      <c r="L47" s="84"/>
      <c r="M47" s="67"/>
      <c r="N47" s="84"/>
      <c r="O47" s="67"/>
      <c r="P47" s="67"/>
      <c r="Q47" s="84"/>
    </row>
    <row r="48" spans="1:17" s="1" customFormat="1">
      <c r="A48" s="153" t="s">
        <v>302</v>
      </c>
      <c r="B48" s="221" t="s">
        <v>303</v>
      </c>
      <c r="C48" s="163" t="s">
        <v>52</v>
      </c>
      <c r="D48" s="164" t="s">
        <v>24</v>
      </c>
      <c r="E48" s="67"/>
      <c r="F48" s="370">
        <v>4165.9515247262061</v>
      </c>
      <c r="G48" s="1031" t="s">
        <v>222</v>
      </c>
      <c r="H48" s="84"/>
      <c r="I48" s="370" t="s">
        <v>26</v>
      </c>
      <c r="J48" s="1031" t="s">
        <v>27</v>
      </c>
      <c r="K48" s="67"/>
      <c r="L48" s="84"/>
      <c r="M48" s="67"/>
      <c r="N48" s="84"/>
      <c r="O48" s="67"/>
      <c r="P48" s="67"/>
      <c r="Q48" s="84"/>
    </row>
    <row r="49" spans="1:22" s="1" customFormat="1">
      <c r="A49" s="153" t="s">
        <v>304</v>
      </c>
      <c r="B49" s="221" t="s">
        <v>305</v>
      </c>
      <c r="C49" s="163" t="s">
        <v>52</v>
      </c>
      <c r="D49" s="164" t="s">
        <v>24</v>
      </c>
      <c r="E49" s="67"/>
      <c r="F49" s="370">
        <v>3893.3928992437859</v>
      </c>
      <c r="G49" s="1031" t="s">
        <v>222</v>
      </c>
      <c r="H49" s="84"/>
      <c r="I49" s="370" t="s">
        <v>26</v>
      </c>
      <c r="J49" s="1031" t="s">
        <v>27</v>
      </c>
      <c r="K49" s="67"/>
      <c r="L49" s="84"/>
      <c r="M49" s="67"/>
      <c r="N49" s="84"/>
      <c r="O49" s="67"/>
      <c r="P49" s="67"/>
      <c r="Q49" s="84"/>
    </row>
    <row r="50" spans="1:22" s="1" customFormat="1">
      <c r="A50" s="153" t="s">
        <v>306</v>
      </c>
      <c r="B50" s="221" t="s">
        <v>307</v>
      </c>
      <c r="C50" s="163" t="s">
        <v>52</v>
      </c>
      <c r="D50" s="164" t="s">
        <v>24</v>
      </c>
      <c r="E50" s="67"/>
      <c r="F50" s="370">
        <v>1369.8793776595685</v>
      </c>
      <c r="G50" s="1032" t="s">
        <v>222</v>
      </c>
      <c r="H50" s="84"/>
      <c r="I50" s="370" t="s">
        <v>26</v>
      </c>
      <c r="J50" s="1032" t="s">
        <v>27</v>
      </c>
      <c r="K50" s="67"/>
      <c r="L50" s="84"/>
      <c r="M50" s="67"/>
      <c r="N50" s="84"/>
      <c r="O50" s="67"/>
      <c r="P50" s="67"/>
      <c r="Q50" s="84"/>
    </row>
    <row r="51" spans="1:22" s="1" customFormat="1" ht="13" thickBot="1">
      <c r="A51" s="200" t="s">
        <v>308</v>
      </c>
      <c r="B51" s="222" t="s">
        <v>309</v>
      </c>
      <c r="C51" s="169" t="s">
        <v>52</v>
      </c>
      <c r="D51" s="73" t="s">
        <v>24</v>
      </c>
      <c r="E51" s="67"/>
      <c r="F51" s="371">
        <v>1101.6528228340201</v>
      </c>
      <c r="G51" s="372" t="s">
        <v>222</v>
      </c>
      <c r="H51" s="84"/>
      <c r="I51" s="371" t="s">
        <v>26</v>
      </c>
      <c r="J51" s="372" t="s">
        <v>27</v>
      </c>
      <c r="K51" s="67"/>
      <c r="L51" s="84"/>
      <c r="M51" s="67"/>
      <c r="N51" s="84"/>
      <c r="O51" s="67"/>
      <c r="P51" s="67"/>
      <c r="Q51" s="84"/>
    </row>
    <row r="52" spans="1:22" s="1" customFormat="1" ht="13" thickBot="1">
      <c r="A52" s="67"/>
      <c r="C52" s="67"/>
      <c r="D52" s="67"/>
      <c r="E52" s="67"/>
      <c r="F52" s="84"/>
      <c r="G52" s="84"/>
      <c r="H52" s="84"/>
      <c r="I52" s="67"/>
      <c r="J52" s="67"/>
      <c r="L52" s="84"/>
      <c r="M52" s="67"/>
      <c r="N52" s="84"/>
      <c r="O52" s="67"/>
      <c r="P52" s="67"/>
      <c r="Q52" s="84"/>
    </row>
    <row r="53" spans="1:22" s="1" customFormat="1" ht="16" thickBot="1">
      <c r="A53" s="47"/>
      <c r="B53" s="48" t="s">
        <v>310</v>
      </c>
      <c r="C53" s="49"/>
      <c r="D53" s="50"/>
      <c r="E53" s="67"/>
      <c r="G53" s="84"/>
      <c r="H53" s="84"/>
      <c r="I53" s="67"/>
      <c r="J53" s="67"/>
      <c r="L53" s="84"/>
      <c r="M53" s="67"/>
      <c r="N53" s="84"/>
      <c r="O53" s="67"/>
      <c r="P53" s="67"/>
      <c r="Q53" s="84"/>
      <c r="V53" s="84"/>
    </row>
    <row r="54" spans="1:22" s="1" customFormat="1">
      <c r="A54" s="533" t="s">
        <v>311</v>
      </c>
      <c r="B54" s="485" t="s">
        <v>312</v>
      </c>
      <c r="C54" s="489" t="s">
        <v>52</v>
      </c>
      <c r="D54" s="490" t="s">
        <v>24</v>
      </c>
      <c r="E54" s="67"/>
      <c r="F54" s="905" t="s">
        <v>313</v>
      </c>
      <c r="G54" s="1035" t="s">
        <v>25</v>
      </c>
      <c r="H54" s="84"/>
      <c r="I54" s="905" t="s">
        <v>26</v>
      </c>
      <c r="J54" s="1035" t="s">
        <v>27</v>
      </c>
      <c r="K54" s="67"/>
      <c r="L54" s="84"/>
      <c r="M54" s="67"/>
      <c r="N54" s="84"/>
      <c r="O54" s="67"/>
      <c r="P54" s="67"/>
      <c r="Q54" s="84"/>
    </row>
    <row r="55" spans="1:22" s="1" customFormat="1">
      <c r="A55" s="429" t="s">
        <v>314</v>
      </c>
      <c r="B55" s="221" t="s">
        <v>315</v>
      </c>
      <c r="C55" s="163" t="s">
        <v>52</v>
      </c>
      <c r="D55" s="431" t="s">
        <v>31</v>
      </c>
      <c r="E55" s="67"/>
      <c r="F55" s="1036">
        <f>F57+F62</f>
        <v>86.091681209688304</v>
      </c>
      <c r="G55" s="1037" t="s">
        <v>20</v>
      </c>
      <c r="H55" s="84"/>
      <c r="I55" s="1036" t="e">
        <f>I57+I62</f>
        <v>#VALUE!</v>
      </c>
      <c r="J55" s="1037" t="s">
        <v>27</v>
      </c>
      <c r="K55" s="67"/>
      <c r="L55" s="84"/>
      <c r="M55" s="67"/>
      <c r="N55" s="84"/>
      <c r="O55" s="67"/>
      <c r="P55" s="67"/>
      <c r="Q55" s="84"/>
    </row>
    <row r="56" spans="1:22" s="1" customFormat="1">
      <c r="A56" s="429" t="s">
        <v>316</v>
      </c>
      <c r="B56" s="221" t="s">
        <v>317</v>
      </c>
      <c r="C56" s="163" t="s">
        <v>52</v>
      </c>
      <c r="D56" s="431" t="s">
        <v>24</v>
      </c>
      <c r="E56" s="67"/>
      <c r="F56" s="906">
        <v>2607784</v>
      </c>
      <c r="G56" s="1037" t="s">
        <v>25</v>
      </c>
      <c r="H56" s="84"/>
      <c r="I56" s="906" t="s">
        <v>26</v>
      </c>
      <c r="J56" s="1037" t="s">
        <v>27</v>
      </c>
      <c r="K56" s="44"/>
      <c r="L56" s="84"/>
      <c r="M56" s="67"/>
      <c r="N56" s="84"/>
      <c r="O56" s="67"/>
      <c r="P56" s="67"/>
      <c r="Q56" s="84"/>
    </row>
    <row r="57" spans="1:22" s="1" customFormat="1">
      <c r="A57" s="429" t="s">
        <v>318</v>
      </c>
      <c r="B57" s="221" t="s">
        <v>319</v>
      </c>
      <c r="C57" s="163" t="s">
        <v>52</v>
      </c>
      <c r="D57" s="431" t="s">
        <v>31</v>
      </c>
      <c r="E57" s="67"/>
      <c r="F57" s="1036">
        <f>(1-((((F19*0.5)+(F18*50)+(F20*100)+(F21*1000))/(F$56/1000))-0)/(600-0))*(50)</f>
        <v>41.740049533754842</v>
      </c>
      <c r="G57" s="1037" t="s">
        <v>59</v>
      </c>
      <c r="H57" s="84"/>
      <c r="I57" s="1036" t="e">
        <f>(1-((((I19*0.5)+(I18*50)+(I20*100)+(I21*1000))/(I$56/1000))-0)/(600-0))*(50)</f>
        <v>#VALUE!</v>
      </c>
      <c r="J57" s="1037" t="s">
        <v>27</v>
      </c>
      <c r="K57" s="67"/>
      <c r="L57" s="84"/>
      <c r="M57" s="67"/>
      <c r="N57" s="84"/>
      <c r="O57" s="67"/>
      <c r="P57" s="67"/>
      <c r="Q57" s="84"/>
    </row>
    <row r="58" spans="1:22" s="1" customFormat="1">
      <c r="A58" s="429" t="s">
        <v>320</v>
      </c>
      <c r="B58" s="221" t="s">
        <v>321</v>
      </c>
      <c r="C58" s="163" t="s">
        <v>52</v>
      </c>
      <c r="D58" s="431" t="s">
        <v>24</v>
      </c>
      <c r="E58" s="67"/>
      <c r="F58" s="906">
        <v>5.5325389935158222</v>
      </c>
      <c r="G58" s="1037" t="s">
        <v>25</v>
      </c>
      <c r="H58" s="84"/>
      <c r="I58" s="906" t="s">
        <v>26</v>
      </c>
      <c r="J58" s="1037" t="s">
        <v>27</v>
      </c>
      <c r="K58" s="67"/>
      <c r="L58" s="84"/>
      <c r="M58" s="67"/>
      <c r="N58" s="84"/>
      <c r="O58" s="67"/>
      <c r="P58" s="67"/>
      <c r="Q58" s="84"/>
    </row>
    <row r="59" spans="1:22" s="1" customFormat="1">
      <c r="A59" s="429" t="s">
        <v>322</v>
      </c>
      <c r="B59" s="221" t="s">
        <v>323</v>
      </c>
      <c r="C59" s="163" t="s">
        <v>52</v>
      </c>
      <c r="D59" s="431" t="s">
        <v>24</v>
      </c>
      <c r="E59" s="67"/>
      <c r="F59" s="906">
        <v>1.2286932762324896</v>
      </c>
      <c r="G59" s="1037" t="s">
        <v>25</v>
      </c>
      <c r="H59" s="84"/>
      <c r="I59" s="906" t="s">
        <v>26</v>
      </c>
      <c r="J59" s="1037" t="s">
        <v>27</v>
      </c>
      <c r="K59" s="1038"/>
      <c r="L59" s="84"/>
      <c r="M59" s="67"/>
      <c r="N59" s="84"/>
      <c r="O59" s="67"/>
      <c r="P59" s="67"/>
    </row>
    <row r="60" spans="1:22" s="1" customFormat="1">
      <c r="A60" s="429" t="s">
        <v>324</v>
      </c>
      <c r="B60" s="221" t="s">
        <v>325</v>
      </c>
      <c r="C60" s="163" t="s">
        <v>52</v>
      </c>
      <c r="D60" s="431" t="s">
        <v>24</v>
      </c>
      <c r="E60" s="67"/>
      <c r="F60" s="906">
        <v>1.4987181964968468</v>
      </c>
      <c r="G60" s="1037" t="s">
        <v>25</v>
      </c>
      <c r="H60" s="84"/>
      <c r="I60" s="906" t="s">
        <v>26</v>
      </c>
      <c r="J60" s="1037" t="s">
        <v>27</v>
      </c>
      <c r="K60" s="44"/>
      <c r="L60" s="84"/>
      <c r="M60" s="67"/>
      <c r="N60" s="84"/>
      <c r="O60" s="67"/>
      <c r="P60" s="67"/>
      <c r="Q60" s="84"/>
    </row>
    <row r="61" spans="1:22" s="1" customFormat="1">
      <c r="A61" s="429" t="s">
        <v>326</v>
      </c>
      <c r="B61" s="221" t="s">
        <v>327</v>
      </c>
      <c r="C61" s="163" t="s">
        <v>52</v>
      </c>
      <c r="D61" s="431" t="s">
        <v>24</v>
      </c>
      <c r="E61" s="67"/>
      <c r="F61" s="906">
        <v>0</v>
      </c>
      <c r="G61" s="1037" t="s">
        <v>25</v>
      </c>
      <c r="H61" s="84"/>
      <c r="I61" s="906" t="s">
        <v>26</v>
      </c>
      <c r="J61" s="1037" t="s">
        <v>27</v>
      </c>
      <c r="K61" s="44"/>
      <c r="L61" s="84"/>
      <c r="M61" s="67"/>
      <c r="N61" s="84"/>
      <c r="O61" s="67"/>
      <c r="P61" s="67"/>
      <c r="Q61" s="84"/>
    </row>
    <row r="62" spans="1:22" s="1" customFormat="1" ht="14.5">
      <c r="A62" s="429" t="s">
        <v>328</v>
      </c>
      <c r="B62" s="1274" t="s">
        <v>329</v>
      </c>
      <c r="C62" s="163" t="s">
        <v>52</v>
      </c>
      <c r="D62" s="431" t="s">
        <v>31</v>
      </c>
      <c r="E62" s="67"/>
      <c r="F62" s="1036">
        <f>((((F47/F46*7)-1)/(7-1))*25)+((((F49/F48*7)-1)/(7-1))*15)+((((F51/F50*7)-1)/(7-1))*10)</f>
        <v>44.351631675933461</v>
      </c>
      <c r="G62" s="1037" t="s">
        <v>19</v>
      </c>
      <c r="H62" s="1039"/>
      <c r="I62" s="1036" t="e">
        <f>((((I47/I46*7)-1)/(7-1))*25)+((((I49/I48*7)-1)/(7-1))*15)+((((I51/I50*7)-1)/(7-1))*10)</f>
        <v>#VALUE!</v>
      </c>
      <c r="J62" s="1037" t="s">
        <v>27</v>
      </c>
      <c r="K62" s="44"/>
      <c r="L62" s="84"/>
      <c r="M62" s="67"/>
      <c r="N62" s="84"/>
      <c r="O62" s="67"/>
      <c r="P62" s="67"/>
      <c r="Q62" s="84"/>
    </row>
    <row r="63" spans="1:22" s="1" customFormat="1">
      <c r="A63" s="429" t="s">
        <v>330</v>
      </c>
      <c r="B63" s="221" t="s">
        <v>331</v>
      </c>
      <c r="C63" s="163" t="s">
        <v>52</v>
      </c>
      <c r="D63" s="431" t="s">
        <v>24</v>
      </c>
      <c r="E63" s="67"/>
      <c r="F63" s="906">
        <v>2.2190567156313818</v>
      </c>
      <c r="G63" s="1037" t="s">
        <v>19</v>
      </c>
      <c r="H63" s="84"/>
      <c r="I63" s="906" t="s">
        <v>26</v>
      </c>
      <c r="J63" s="1037" t="s">
        <v>27</v>
      </c>
      <c r="K63" s="67"/>
      <c r="L63" s="84"/>
      <c r="M63" s="67"/>
      <c r="N63" s="84"/>
      <c r="O63" s="67"/>
      <c r="P63" s="67"/>
      <c r="Q63" s="84"/>
    </row>
    <row r="64" spans="1:22" s="1" customFormat="1">
      <c r="A64" s="429" t="s">
        <v>332</v>
      </c>
      <c r="B64" s="221" t="s">
        <v>333</v>
      </c>
      <c r="C64" s="163" t="s">
        <v>52</v>
      </c>
      <c r="D64" s="431" t="s">
        <v>24</v>
      </c>
      <c r="E64" s="67"/>
      <c r="F64" s="906">
        <v>1.1449427382033281</v>
      </c>
      <c r="G64" s="1037" t="s">
        <v>25</v>
      </c>
      <c r="H64" s="84"/>
      <c r="I64" s="906" t="s">
        <v>26</v>
      </c>
      <c r="J64" s="1037" t="s">
        <v>27</v>
      </c>
      <c r="K64" s="67"/>
      <c r="L64" s="84"/>
      <c r="M64" s="67"/>
      <c r="N64" s="84"/>
      <c r="O64" s="67"/>
      <c r="P64" s="67"/>
      <c r="Q64" s="84"/>
    </row>
    <row r="65" spans="1:17" s="1" customFormat="1">
      <c r="A65" s="535" t="s">
        <v>334</v>
      </c>
      <c r="B65" s="488" t="s">
        <v>335</v>
      </c>
      <c r="C65" s="432" t="s">
        <v>52</v>
      </c>
      <c r="D65" s="433" t="s">
        <v>24</v>
      </c>
      <c r="E65" s="67"/>
      <c r="F65" s="907">
        <v>2.2843688702318268</v>
      </c>
      <c r="G65" s="372" t="s">
        <v>222</v>
      </c>
      <c r="H65" s="84"/>
      <c r="I65" s="907" t="s">
        <v>26</v>
      </c>
      <c r="J65" s="372" t="s">
        <v>27</v>
      </c>
      <c r="K65" s="67"/>
      <c r="L65" s="84"/>
      <c r="M65" s="67"/>
      <c r="N65" s="84"/>
      <c r="O65" s="67"/>
      <c r="P65" s="67"/>
      <c r="Q65" s="84"/>
    </row>
    <row r="66" spans="1:17">
      <c r="M66" s="67"/>
      <c r="O66" s="67"/>
      <c r="P66" s="67"/>
    </row>
    <row r="67" spans="1:17" s="1" customFormat="1">
      <c r="A67" s="84"/>
      <c r="B67" s="84"/>
      <c r="C67" s="84"/>
      <c r="D67" s="84"/>
      <c r="E67" s="84"/>
      <c r="F67" s="84"/>
      <c r="G67" s="84"/>
      <c r="H67" s="84"/>
      <c r="I67" s="84"/>
      <c r="J67" s="84"/>
      <c r="K67" s="84"/>
      <c r="L67" s="84"/>
      <c r="M67" s="84"/>
      <c r="N67" s="84"/>
      <c r="O67" s="84"/>
      <c r="P67" s="84"/>
    </row>
    <row r="68" spans="1:17" ht="13" thickBot="1"/>
    <row r="69" spans="1:17">
      <c r="A69" s="15" t="s">
        <v>43</v>
      </c>
      <c r="B69" s="4"/>
      <c r="C69" s="4"/>
      <c r="D69" s="4"/>
      <c r="E69" s="4"/>
      <c r="F69" s="16"/>
    </row>
    <row r="70" spans="1:17">
      <c r="A70" s="1040"/>
      <c r="B70" s="2"/>
      <c r="C70" s="2"/>
      <c r="D70" s="2"/>
      <c r="E70" s="2"/>
      <c r="F70" s="17"/>
    </row>
    <row r="71" spans="1:17">
      <c r="A71" s="7" t="s">
        <v>44</v>
      </c>
      <c r="B71" s="2"/>
      <c r="C71" s="2"/>
      <c r="D71" s="2"/>
      <c r="E71" s="2"/>
      <c r="F71" s="17"/>
    </row>
    <row r="72" spans="1:17">
      <c r="A72" s="1040"/>
      <c r="B72" s="2"/>
      <c r="C72" s="2"/>
      <c r="D72" s="2"/>
      <c r="E72" s="2"/>
      <c r="F72" s="17"/>
    </row>
    <row r="73" spans="1:17" ht="13" thickBot="1">
      <c r="A73" s="252" t="s">
        <v>961</v>
      </c>
      <c r="B73" s="253"/>
      <c r="C73" s="253" t="s">
        <v>956</v>
      </c>
      <c r="D73" s="12"/>
      <c r="E73" s="12"/>
      <c r="F73" s="18"/>
    </row>
  </sheetData>
  <mergeCells count="2">
    <mergeCell ref="F9:G10"/>
    <mergeCell ref="I9:J10"/>
  </mergeCells>
  <pageMargins left="0.74803149606299213" right="0.74803149606299213" top="0.98425196850393704" bottom="0.98425196850393704" header="0.51181102362204722" footer="0.51181102362204722"/>
  <pageSetup paperSize="8" scale="66" orientation="landscape" r:id="rId1"/>
  <headerFooter alignWithMargins="0">
    <oddFooter>&amp;R&amp;"CG Omega,Regular" Date: Feb 2010
Revision 13.0&amp;L&amp;"Calibri"&amp;11&amp;K000000&amp;"CG Omega,Regular"Table 1 of 10_x000D_&amp;1#&amp;"Arial"&amp;11&amp;K000000SW Private Commercial</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8B362-418E-4CB5-B6C7-D5D43963B921}">
  <sheetPr>
    <pageSetUpPr fitToPage="1"/>
  </sheetPr>
  <dimension ref="A1:HV151"/>
  <sheetViews>
    <sheetView zoomScaleNormal="100" zoomScalePageLayoutView="85" workbookViewId="0">
      <selection sqref="A1:XFD1048576"/>
    </sheetView>
  </sheetViews>
  <sheetFormatPr defaultColWidth="9.453125" defaultRowHeight="12.5"/>
  <cols>
    <col min="1" max="1" width="10.453125" style="246" customWidth="1"/>
    <col min="2" max="2" width="67.54296875" style="246" customWidth="1"/>
    <col min="3" max="3" width="13.453125" style="246" customWidth="1"/>
    <col min="4" max="4" width="12.453125" style="246" bestFit="1" customWidth="1"/>
    <col min="5" max="5" width="10.453125" style="246" customWidth="1"/>
    <col min="6" max="6" width="13.1796875" style="246" customWidth="1"/>
    <col min="7" max="7" width="7" style="246" customWidth="1"/>
    <col min="8" max="8" width="5.54296875" style="246" customWidth="1"/>
    <col min="9" max="9" width="13.54296875" style="246" customWidth="1"/>
    <col min="10" max="10" width="7" style="246" customWidth="1"/>
    <col min="11" max="11" width="6.26953125" style="246" customWidth="1"/>
    <col min="12" max="12" width="12.54296875" style="246" customWidth="1"/>
    <col min="13" max="13" width="7" style="246" customWidth="1"/>
    <col min="14" max="14" width="10.26953125" style="246" customWidth="1"/>
    <col min="15" max="15" width="9.54296875" style="84" customWidth="1"/>
    <col min="16" max="16" width="9.1796875" style="84"/>
    <col min="17" max="16384" width="9.453125" style="246"/>
  </cols>
  <sheetData>
    <row r="1" spans="1:230" s="245" customFormat="1" ht="20">
      <c r="A1" s="296" t="s">
        <v>0</v>
      </c>
      <c r="B1" s="296"/>
      <c r="C1" s="296"/>
      <c r="D1" s="296"/>
      <c r="J1" s="246"/>
      <c r="K1" s="246"/>
      <c r="L1" s="246"/>
    </row>
    <row r="2" spans="1:230" s="245" customFormat="1" ht="20">
      <c r="J2" s="246"/>
      <c r="K2" s="246"/>
      <c r="L2" s="246"/>
    </row>
    <row r="3" spans="1:230" s="245" customFormat="1" ht="20">
      <c r="A3" s="295" t="s">
        <v>336</v>
      </c>
      <c r="B3" s="295"/>
      <c r="C3" s="295"/>
      <c r="D3" s="295"/>
      <c r="E3" s="294"/>
      <c r="F3" s="294"/>
      <c r="G3" s="294"/>
      <c r="H3" s="294"/>
      <c r="I3" s="294"/>
      <c r="J3" s="294"/>
      <c r="K3" s="294"/>
      <c r="L3" s="294"/>
      <c r="M3" s="294"/>
      <c r="N3" s="294"/>
    </row>
    <row r="4" spans="1:230" s="247" customFormat="1" ht="15.5">
      <c r="A4" s="289"/>
      <c r="B4" s="275"/>
      <c r="C4" s="275"/>
      <c r="D4" s="275"/>
      <c r="J4" s="246"/>
      <c r="K4" s="246"/>
      <c r="L4" s="246"/>
    </row>
    <row r="5" spans="1:230" s="247" customFormat="1" ht="16" thickBot="1">
      <c r="A5" s="289"/>
      <c r="B5" s="275"/>
      <c r="C5" s="275"/>
      <c r="D5" s="275"/>
      <c r="J5" s="246"/>
      <c r="K5" s="246"/>
      <c r="L5" s="246"/>
    </row>
    <row r="6" spans="1:230" s="247" customFormat="1" ht="20">
      <c r="A6" s="293" t="s">
        <v>2</v>
      </c>
      <c r="B6" s="292"/>
      <c r="J6" s="246"/>
      <c r="K6" s="246"/>
      <c r="L6" s="246"/>
    </row>
    <row r="7" spans="1:230" s="247" customFormat="1" ht="20.5" thickBot="1">
      <c r="A7" s="291" t="s">
        <v>337</v>
      </c>
      <c r="B7" s="290"/>
      <c r="J7" s="246"/>
      <c r="K7" s="246"/>
      <c r="L7" s="246"/>
    </row>
    <row r="8" spans="1:230" s="247" customFormat="1" ht="15.5">
      <c r="A8" s="289"/>
      <c r="J8" s="246"/>
      <c r="K8" s="246"/>
      <c r="L8" s="246"/>
    </row>
    <row r="9" spans="1:230" s="247" customFormat="1" ht="17.5" customHeight="1" thickBot="1">
      <c r="F9" s="246"/>
      <c r="G9" s="246"/>
      <c r="H9" s="246"/>
      <c r="J9" s="246"/>
      <c r="K9" s="246"/>
      <c r="L9" s="246"/>
      <c r="N9" s="246"/>
      <c r="Q9" s="248"/>
      <c r="R9" s="248"/>
      <c r="S9" s="248"/>
      <c r="T9" s="248"/>
      <c r="U9" s="248"/>
      <c r="V9" s="248"/>
      <c r="W9" s="248"/>
      <c r="X9" s="248"/>
      <c r="Y9" s="248"/>
      <c r="Z9" s="248"/>
      <c r="AA9" s="248"/>
      <c r="AB9" s="248"/>
      <c r="AC9" s="248"/>
      <c r="AD9" s="248"/>
      <c r="AE9" s="248"/>
      <c r="AF9" s="248"/>
      <c r="AG9" s="248"/>
      <c r="AH9" s="248"/>
      <c r="AI9" s="248"/>
      <c r="AJ9" s="248"/>
      <c r="AK9" s="248"/>
      <c r="AL9" s="248"/>
      <c r="AM9" s="248"/>
      <c r="AN9" s="248"/>
      <c r="AO9" s="248"/>
      <c r="AP9" s="248"/>
      <c r="AQ9" s="248"/>
      <c r="AR9" s="248"/>
      <c r="AS9" s="248"/>
      <c r="AT9" s="248"/>
      <c r="AU9" s="248"/>
      <c r="AV9" s="248"/>
      <c r="AW9" s="248"/>
      <c r="AX9" s="248"/>
      <c r="AY9" s="248"/>
      <c r="AZ9" s="248"/>
      <c r="BA9" s="248"/>
      <c r="BB9" s="248"/>
      <c r="BC9" s="248"/>
      <c r="BD9" s="248"/>
      <c r="BE9" s="248"/>
      <c r="BF9" s="248"/>
      <c r="BG9" s="248"/>
      <c r="BH9" s="248"/>
      <c r="BI9" s="248"/>
      <c r="BJ9" s="248"/>
      <c r="BK9" s="248"/>
      <c r="BL9" s="248"/>
      <c r="BM9" s="248"/>
      <c r="BN9" s="248"/>
      <c r="BO9" s="248"/>
      <c r="BP9" s="248"/>
      <c r="BQ9" s="248"/>
      <c r="BR9" s="248"/>
      <c r="BS9" s="248"/>
      <c r="BT9" s="248"/>
      <c r="BU9" s="248"/>
      <c r="BV9" s="248"/>
      <c r="BW9" s="248"/>
      <c r="BX9" s="248"/>
      <c r="BY9" s="248"/>
      <c r="BZ9" s="248"/>
      <c r="CA9" s="248"/>
      <c r="CB9" s="248"/>
      <c r="CC9" s="248"/>
      <c r="CD9" s="248"/>
      <c r="CE9" s="248"/>
      <c r="CF9" s="248"/>
      <c r="CG9" s="248"/>
      <c r="CH9" s="248"/>
      <c r="CI9" s="248"/>
      <c r="CJ9" s="248"/>
      <c r="CK9" s="248"/>
      <c r="CL9" s="248"/>
      <c r="CM9" s="248"/>
      <c r="CN9" s="248"/>
      <c r="CO9" s="248"/>
      <c r="CP9" s="248"/>
      <c r="CQ9" s="248"/>
      <c r="CR9" s="248"/>
      <c r="CS9" s="248"/>
      <c r="CT9" s="248"/>
      <c r="CU9" s="248"/>
      <c r="CV9" s="248"/>
      <c r="CW9" s="248"/>
      <c r="CX9" s="248"/>
      <c r="CY9" s="248"/>
      <c r="CZ9" s="248"/>
      <c r="DA9" s="248"/>
      <c r="DB9" s="248"/>
      <c r="DC9" s="248"/>
      <c r="DD9" s="248"/>
      <c r="DE9" s="248"/>
      <c r="DF9" s="248"/>
      <c r="DG9" s="248"/>
      <c r="DH9" s="248"/>
      <c r="DI9" s="248"/>
      <c r="DJ9" s="248"/>
      <c r="DK9" s="248"/>
      <c r="DL9" s="248"/>
      <c r="DM9" s="248"/>
      <c r="DN9" s="248"/>
      <c r="DO9" s="248"/>
      <c r="DP9" s="248"/>
      <c r="DQ9" s="248"/>
      <c r="DR9" s="248"/>
      <c r="DS9" s="248"/>
      <c r="DT9" s="248"/>
      <c r="DU9" s="248"/>
      <c r="DV9" s="248"/>
      <c r="DW9" s="248"/>
      <c r="DX9" s="248"/>
      <c r="DY9" s="248"/>
      <c r="DZ9" s="248"/>
      <c r="EA9" s="248"/>
      <c r="EB9" s="248"/>
      <c r="EC9" s="248"/>
      <c r="ED9" s="248"/>
      <c r="EE9" s="248"/>
      <c r="EF9" s="248"/>
      <c r="EG9" s="248"/>
      <c r="EH9" s="248"/>
      <c r="EI9" s="248"/>
      <c r="EJ9" s="248"/>
      <c r="EK9" s="248"/>
      <c r="EL9" s="248"/>
      <c r="EM9" s="248"/>
      <c r="EN9" s="248"/>
      <c r="EO9" s="248"/>
      <c r="EP9" s="248"/>
      <c r="EQ9" s="248"/>
      <c r="ER9" s="248"/>
      <c r="ES9" s="248"/>
      <c r="ET9" s="248"/>
      <c r="EU9" s="248"/>
      <c r="EV9" s="248"/>
      <c r="EW9" s="248"/>
      <c r="EX9" s="248"/>
      <c r="EY9" s="248"/>
      <c r="EZ9" s="248"/>
      <c r="FA9" s="248"/>
      <c r="FB9" s="248"/>
      <c r="FC9" s="248"/>
      <c r="FD9" s="248"/>
      <c r="FE9" s="248"/>
      <c r="FF9" s="248"/>
      <c r="FG9" s="248"/>
      <c r="FH9" s="248"/>
      <c r="FI9" s="248"/>
      <c r="FJ9" s="248"/>
      <c r="FK9" s="248"/>
      <c r="FL9" s="248"/>
      <c r="FM9" s="248"/>
      <c r="FN9" s="248"/>
      <c r="FO9" s="248"/>
      <c r="FP9" s="248"/>
      <c r="FQ9" s="248"/>
      <c r="FR9" s="248"/>
      <c r="FS9" s="248"/>
      <c r="FT9" s="248"/>
      <c r="FU9" s="248"/>
      <c r="FV9" s="248"/>
      <c r="FW9" s="248"/>
      <c r="FX9" s="248"/>
      <c r="FY9" s="248"/>
      <c r="FZ9" s="248"/>
      <c r="GA9" s="248"/>
      <c r="GB9" s="248"/>
      <c r="GC9" s="248"/>
      <c r="GD9" s="248"/>
      <c r="GE9" s="248"/>
      <c r="GF9" s="248"/>
      <c r="GG9" s="248"/>
      <c r="GH9" s="248"/>
      <c r="GI9" s="248"/>
      <c r="GJ9" s="248"/>
      <c r="GK9" s="248"/>
      <c r="GL9" s="248"/>
      <c r="GM9" s="248"/>
      <c r="GN9" s="248"/>
      <c r="GO9" s="248"/>
      <c r="GP9" s="248"/>
      <c r="GQ9" s="248"/>
      <c r="GR9" s="248"/>
      <c r="GS9" s="248"/>
      <c r="GT9" s="248"/>
      <c r="GU9" s="248"/>
      <c r="GV9" s="248"/>
      <c r="GW9" s="248"/>
      <c r="GX9" s="248"/>
      <c r="GY9" s="248"/>
      <c r="GZ9" s="248"/>
      <c r="HA9" s="248"/>
      <c r="HB9" s="248"/>
      <c r="HC9" s="248"/>
      <c r="HD9" s="248"/>
      <c r="HE9" s="248"/>
      <c r="HF9" s="248"/>
      <c r="HG9" s="248"/>
      <c r="HH9" s="248"/>
      <c r="HI9" s="248"/>
      <c r="HJ9" s="248"/>
      <c r="HK9" s="248"/>
      <c r="HL9" s="248"/>
      <c r="HM9" s="248"/>
      <c r="HN9" s="248"/>
      <c r="HO9" s="248"/>
      <c r="HP9" s="248"/>
      <c r="HQ9" s="248"/>
      <c r="HR9" s="248"/>
      <c r="HS9" s="248"/>
      <c r="HT9" s="248"/>
      <c r="HU9" s="248"/>
      <c r="HV9" s="248"/>
    </row>
    <row r="10" spans="1:230" s="249" customFormat="1" ht="15.75" customHeight="1">
      <c r="A10" s="288" t="s">
        <v>4</v>
      </c>
      <c r="B10" s="287" t="s">
        <v>5</v>
      </c>
      <c r="C10" s="286" t="s">
        <v>6</v>
      </c>
      <c r="D10" s="285" t="s">
        <v>7</v>
      </c>
      <c r="E10" s="246"/>
      <c r="F10" s="1334" t="s">
        <v>338</v>
      </c>
      <c r="G10" s="1335"/>
      <c r="H10" s="275"/>
      <c r="I10" s="1334" t="s">
        <v>8</v>
      </c>
      <c r="J10" s="1335"/>
      <c r="K10" s="275"/>
      <c r="L10" s="1338" t="s">
        <v>46</v>
      </c>
      <c r="M10" s="1339"/>
      <c r="N10" s="246"/>
    </row>
    <row r="11" spans="1:230" s="249" customFormat="1" ht="15.65" customHeight="1">
      <c r="A11" s="284" t="s">
        <v>10</v>
      </c>
      <c r="B11" s="283"/>
      <c r="C11" s="282"/>
      <c r="D11" s="281" t="s">
        <v>11</v>
      </c>
      <c r="E11" s="246"/>
      <c r="F11" s="1336"/>
      <c r="G11" s="1337"/>
      <c r="H11" s="280"/>
      <c r="I11" s="1336"/>
      <c r="J11" s="1337"/>
      <c r="K11" s="275"/>
      <c r="L11" s="1340"/>
      <c r="M11" s="1341"/>
      <c r="N11" s="246"/>
    </row>
    <row r="12" spans="1:230" s="247" customFormat="1" ht="16.399999999999999" customHeight="1" thickBot="1">
      <c r="A12" s="279"/>
      <c r="B12" s="278"/>
      <c r="C12" s="277"/>
      <c r="D12" s="276"/>
      <c r="E12" s="246"/>
      <c r="F12" s="342" t="s">
        <v>339</v>
      </c>
      <c r="G12" s="343" t="s">
        <v>13</v>
      </c>
      <c r="H12" s="275"/>
      <c r="I12" s="342" t="s">
        <v>12</v>
      </c>
      <c r="J12" s="343" t="s">
        <v>13</v>
      </c>
      <c r="K12" s="275"/>
      <c r="L12" s="342" t="s">
        <v>14</v>
      </c>
      <c r="M12" s="343" t="s">
        <v>13</v>
      </c>
      <c r="N12" s="246"/>
    </row>
    <row r="13" spans="1:230" s="247" customFormat="1">
      <c r="B13" s="274"/>
      <c r="E13" s="246"/>
      <c r="I13" s="246"/>
      <c r="J13" s="246"/>
      <c r="N13" s="246"/>
    </row>
    <row r="14" spans="1:230" s="247" customFormat="1" ht="13" thickBot="1">
      <c r="B14" s="274"/>
      <c r="E14" s="246"/>
      <c r="I14" s="246"/>
      <c r="J14" s="246"/>
      <c r="N14" s="246"/>
    </row>
    <row r="15" spans="1:230" s="268" customFormat="1" ht="16" thickBot="1">
      <c r="A15" s="1225"/>
      <c r="B15" s="1226" t="s">
        <v>340</v>
      </c>
      <c r="C15" s="1227"/>
      <c r="D15" s="1228"/>
      <c r="E15" s="249"/>
      <c r="F15" s="249"/>
      <c r="G15" s="249"/>
      <c r="I15" s="249"/>
      <c r="J15" s="249"/>
      <c r="K15" s="246"/>
      <c r="L15" s="249"/>
      <c r="M15" s="249"/>
      <c r="N15" s="246"/>
    </row>
    <row r="16" spans="1:230" s="247" customFormat="1">
      <c r="A16" s="1222" t="s">
        <v>341</v>
      </c>
      <c r="B16" s="528" t="s">
        <v>342</v>
      </c>
      <c r="C16" s="1223" t="s">
        <v>52</v>
      </c>
      <c r="D16" s="1224" t="s">
        <v>343</v>
      </c>
      <c r="F16" s="1074">
        <f>F65</f>
        <v>87.36</v>
      </c>
      <c r="G16" s="347" t="s">
        <v>20</v>
      </c>
      <c r="I16" s="1074">
        <f>I65</f>
        <v>87.26</v>
      </c>
      <c r="J16" s="347" t="s">
        <v>20</v>
      </c>
      <c r="K16" s="246"/>
      <c r="L16" s="1074" t="e">
        <f>L65</f>
        <v>#VALUE!</v>
      </c>
      <c r="M16" s="347" t="s">
        <v>27</v>
      </c>
      <c r="N16" s="246"/>
    </row>
    <row r="17" spans="1:14" s="247" customFormat="1">
      <c r="A17" s="344" t="s">
        <v>344</v>
      </c>
      <c r="B17" s="345" t="s">
        <v>345</v>
      </c>
      <c r="C17" s="326" t="s">
        <v>30</v>
      </c>
      <c r="D17" s="346" t="s">
        <v>31</v>
      </c>
      <c r="E17" s="348"/>
      <c r="F17" s="1075">
        <f>F42/F41</f>
        <v>0.95578231292517002</v>
      </c>
      <c r="G17" s="349" t="s">
        <v>222</v>
      </c>
      <c r="H17" s="246"/>
      <c r="I17" s="1075">
        <f>I42/I41</f>
        <v>0.96481732070365356</v>
      </c>
      <c r="J17" s="349" t="s">
        <v>222</v>
      </c>
      <c r="K17" s="348"/>
      <c r="L17" s="1075" t="e">
        <f>L42/L41</f>
        <v>#VALUE!</v>
      </c>
      <c r="M17" s="349" t="s">
        <v>27</v>
      </c>
      <c r="N17" s="246"/>
    </row>
    <row r="18" spans="1:14" s="247" customFormat="1">
      <c r="A18" s="344" t="s">
        <v>346</v>
      </c>
      <c r="B18" s="345" t="s">
        <v>347</v>
      </c>
      <c r="C18" s="326" t="s">
        <v>30</v>
      </c>
      <c r="D18" s="346" t="s">
        <v>31</v>
      </c>
      <c r="E18" s="348"/>
      <c r="F18" s="1075">
        <f>F46/F45</f>
        <v>0.93</v>
      </c>
      <c r="G18" s="349" t="s">
        <v>19</v>
      </c>
      <c r="H18" s="246"/>
      <c r="I18" s="1075">
        <f>I46/I45</f>
        <v>0.90614886731391586</v>
      </c>
      <c r="J18" s="349" t="s">
        <v>19</v>
      </c>
      <c r="L18" s="1075" t="e">
        <f>L46/L45</f>
        <v>#VALUE!</v>
      </c>
      <c r="M18" s="349" t="s">
        <v>27</v>
      </c>
      <c r="N18" s="246"/>
    </row>
    <row r="19" spans="1:14" s="247" customFormat="1">
      <c r="A19" s="344" t="s">
        <v>348</v>
      </c>
      <c r="B19" s="345" t="s">
        <v>349</v>
      </c>
      <c r="C19" s="326" t="s">
        <v>52</v>
      </c>
      <c r="D19" s="350" t="s">
        <v>350</v>
      </c>
      <c r="E19" s="1041"/>
      <c r="F19" s="484">
        <f>F34</f>
        <v>27369</v>
      </c>
      <c r="G19" s="1076" t="s">
        <v>59</v>
      </c>
      <c r="H19" s="246"/>
      <c r="I19" s="484">
        <f>I34</f>
        <v>31598</v>
      </c>
      <c r="J19" s="1076" t="s">
        <v>59</v>
      </c>
      <c r="K19" s="348"/>
      <c r="L19" s="484" t="e">
        <f>L34</f>
        <v>#VALUE!</v>
      </c>
      <c r="M19" s="1076" t="s">
        <v>27</v>
      </c>
      <c r="N19" s="246"/>
    </row>
    <row r="20" spans="1:14" s="247" customFormat="1">
      <c r="A20" s="344" t="s">
        <v>351</v>
      </c>
      <c r="B20" s="352" t="s">
        <v>259</v>
      </c>
      <c r="C20" s="326" t="s">
        <v>52</v>
      </c>
      <c r="D20" s="350" t="s">
        <v>352</v>
      </c>
      <c r="E20" s="1041"/>
      <c r="F20" s="484">
        <f>F39</f>
        <v>176</v>
      </c>
      <c r="G20" s="1076" t="s">
        <v>25</v>
      </c>
      <c r="H20" s="246"/>
      <c r="I20" s="484">
        <f>I39</f>
        <v>143</v>
      </c>
      <c r="J20" s="1076" t="s">
        <v>25</v>
      </c>
      <c r="L20" s="484" t="str">
        <f>L39</f>
        <v>-</v>
      </c>
      <c r="M20" s="1076" t="s">
        <v>27</v>
      </c>
      <c r="N20" s="246"/>
    </row>
    <row r="21" spans="1:14" s="247" customFormat="1">
      <c r="A21" s="353" t="s">
        <v>353</v>
      </c>
      <c r="B21" s="345" t="s">
        <v>254</v>
      </c>
      <c r="C21" s="354" t="s">
        <v>52</v>
      </c>
      <c r="D21" s="346" t="s">
        <v>354</v>
      </c>
      <c r="E21" s="1041"/>
      <c r="F21" s="484">
        <f>F38</f>
        <v>163</v>
      </c>
      <c r="G21" s="1076" t="s">
        <v>25</v>
      </c>
      <c r="H21" s="269"/>
      <c r="I21" s="484">
        <f>I38</f>
        <v>131</v>
      </c>
      <c r="J21" s="1076" t="s">
        <v>25</v>
      </c>
      <c r="L21" s="484" t="str">
        <f>L38</f>
        <v>-</v>
      </c>
      <c r="M21" s="1076" t="s">
        <v>27</v>
      </c>
      <c r="N21" s="246"/>
    </row>
    <row r="22" spans="1:14" s="247" customFormat="1" ht="13" thickBot="1">
      <c r="A22" s="355" t="s">
        <v>355</v>
      </c>
      <c r="B22" s="356" t="s">
        <v>356</v>
      </c>
      <c r="C22" s="357" t="s">
        <v>52</v>
      </c>
      <c r="D22" s="358" t="s">
        <v>357</v>
      </c>
      <c r="E22" s="269"/>
      <c r="F22" s="1077">
        <f>F40</f>
        <v>0</v>
      </c>
      <c r="G22" s="1078" t="s">
        <v>25</v>
      </c>
      <c r="H22" s="246"/>
      <c r="I22" s="1077">
        <f>I40</f>
        <v>0</v>
      </c>
      <c r="J22" s="1078" t="s">
        <v>25</v>
      </c>
      <c r="L22" s="1077" t="str">
        <f>L40</f>
        <v>-</v>
      </c>
      <c r="M22" s="1078" t="s">
        <v>27</v>
      </c>
    </row>
    <row r="23" spans="1:14" s="247" customFormat="1" ht="16" thickBot="1">
      <c r="A23" s="359"/>
      <c r="B23" s="360"/>
      <c r="C23" s="269"/>
      <c r="D23" s="269"/>
      <c r="E23" s="246"/>
      <c r="F23" s="246"/>
      <c r="G23" s="246"/>
      <c r="H23" s="246"/>
      <c r="I23" s="246"/>
      <c r="J23" s="246"/>
      <c r="K23" s="268"/>
      <c r="L23" s="246"/>
      <c r="M23" s="246"/>
    </row>
    <row r="24" spans="1:14" s="247" customFormat="1" ht="16" thickBot="1">
      <c r="A24" s="1225"/>
      <c r="B24" s="1226" t="s">
        <v>358</v>
      </c>
      <c r="C24" s="1227"/>
      <c r="D24" s="1228"/>
      <c r="E24" s="269"/>
      <c r="F24" s="269"/>
      <c r="G24" s="269"/>
      <c r="H24" s="269"/>
      <c r="I24" s="246"/>
      <c r="J24" s="246"/>
      <c r="K24" s="246"/>
      <c r="L24" s="269"/>
      <c r="M24" s="269"/>
      <c r="N24" s="246"/>
    </row>
    <row r="25" spans="1:14" s="247" customFormat="1" ht="12.5" customHeight="1">
      <c r="A25" s="1229" t="s">
        <v>359</v>
      </c>
      <c r="B25" s="1230" t="s">
        <v>360</v>
      </c>
      <c r="C25" s="1231" t="s">
        <v>52</v>
      </c>
      <c r="D25" s="1232" t="s">
        <v>24</v>
      </c>
      <c r="E25" s="362"/>
      <c r="F25" s="363">
        <v>3878</v>
      </c>
      <c r="G25" s="364" t="s">
        <v>25</v>
      </c>
      <c r="H25" s="269"/>
      <c r="I25" s="363">
        <v>4395</v>
      </c>
      <c r="J25" s="364" t="s">
        <v>25</v>
      </c>
      <c r="K25" s="246"/>
      <c r="L25" s="365" t="s">
        <v>26</v>
      </c>
      <c r="M25" s="364" t="s">
        <v>27</v>
      </c>
      <c r="N25" s="246"/>
    </row>
    <row r="26" spans="1:14" s="247" customFormat="1" ht="12.5" customHeight="1">
      <c r="A26" s="872" t="s">
        <v>361</v>
      </c>
      <c r="B26" s="512" t="s">
        <v>362</v>
      </c>
      <c r="C26" s="511" t="s">
        <v>52</v>
      </c>
      <c r="D26" s="513" t="s">
        <v>24</v>
      </c>
      <c r="E26" s="362"/>
      <c r="F26" s="366">
        <v>2628</v>
      </c>
      <c r="G26" s="351" t="s">
        <v>25</v>
      </c>
      <c r="H26" s="269"/>
      <c r="I26" s="366">
        <v>3976</v>
      </c>
      <c r="J26" s="351" t="s">
        <v>25</v>
      </c>
      <c r="K26" s="246"/>
      <c r="L26" s="367" t="s">
        <v>26</v>
      </c>
      <c r="M26" s="351" t="s">
        <v>27</v>
      </c>
      <c r="N26" s="246"/>
    </row>
    <row r="27" spans="1:14" s="247" customFormat="1" ht="12.5" customHeight="1">
      <c r="A27" s="872" t="s">
        <v>363</v>
      </c>
      <c r="B27" s="512" t="s">
        <v>364</v>
      </c>
      <c r="C27" s="511" t="s">
        <v>52</v>
      </c>
      <c r="D27" s="513" t="s">
        <v>24</v>
      </c>
      <c r="E27" s="362"/>
      <c r="F27" s="366">
        <v>21467</v>
      </c>
      <c r="G27" s="351" t="s">
        <v>25</v>
      </c>
      <c r="H27" s="269"/>
      <c r="I27" s="366">
        <v>25775</v>
      </c>
      <c r="J27" s="351" t="s">
        <v>25</v>
      </c>
      <c r="K27" s="246"/>
      <c r="L27" s="367" t="s">
        <v>26</v>
      </c>
      <c r="M27" s="351" t="s">
        <v>27</v>
      </c>
      <c r="N27" s="246"/>
    </row>
    <row r="28" spans="1:14" s="247" customFormat="1" ht="12.5" customHeight="1">
      <c r="A28" s="872" t="s">
        <v>365</v>
      </c>
      <c r="B28" s="512" t="s">
        <v>366</v>
      </c>
      <c r="C28" s="511" t="s">
        <v>52</v>
      </c>
      <c r="D28" s="513" t="s">
        <v>24</v>
      </c>
      <c r="E28" s="362"/>
      <c r="F28" s="366">
        <v>10248</v>
      </c>
      <c r="G28" s="351" t="s">
        <v>25</v>
      </c>
      <c r="H28" s="269"/>
      <c r="I28" s="366">
        <v>3112</v>
      </c>
      <c r="J28" s="351" t="s">
        <v>25</v>
      </c>
      <c r="K28" s="246"/>
      <c r="L28" s="367" t="s">
        <v>26</v>
      </c>
      <c r="M28" s="351" t="s">
        <v>27</v>
      </c>
      <c r="N28" s="246"/>
    </row>
    <row r="29" spans="1:14" s="247" customFormat="1" ht="12.5" customHeight="1">
      <c r="A29" s="872" t="s">
        <v>367</v>
      </c>
      <c r="B29" s="512" t="s">
        <v>368</v>
      </c>
      <c r="C29" s="511" t="s">
        <v>52</v>
      </c>
      <c r="D29" s="513" t="s">
        <v>24</v>
      </c>
      <c r="E29" s="362"/>
      <c r="F29" s="366">
        <v>25217</v>
      </c>
      <c r="G29" s="351" t="s">
        <v>25</v>
      </c>
      <c r="H29" s="269"/>
      <c r="I29" s="366">
        <v>20775</v>
      </c>
      <c r="J29" s="351" t="s">
        <v>25</v>
      </c>
      <c r="K29" s="246"/>
      <c r="L29" s="367" t="s">
        <v>26</v>
      </c>
      <c r="M29" s="351" t="s">
        <v>27</v>
      </c>
      <c r="N29" s="246"/>
    </row>
    <row r="30" spans="1:14" s="247" customFormat="1" ht="25">
      <c r="A30" s="1262" t="s">
        <v>369</v>
      </c>
      <c r="B30" s="1275" t="s">
        <v>370</v>
      </c>
      <c r="C30" s="1276" t="s">
        <v>52</v>
      </c>
      <c r="D30" s="1277" t="s">
        <v>31</v>
      </c>
      <c r="E30" s="1278"/>
      <c r="F30" s="1279">
        <f>SUM(F25:F28)-F29</f>
        <v>13004</v>
      </c>
      <c r="G30" s="1280" t="s">
        <v>25</v>
      </c>
      <c r="H30" s="1281"/>
      <c r="I30" s="1279">
        <f>SUM(I25:I28)-I29</f>
        <v>16483</v>
      </c>
      <c r="J30" s="1280" t="s">
        <v>25</v>
      </c>
      <c r="K30" s="1282"/>
      <c r="L30" s="1283" t="e">
        <f>SUM(L25:L28)-L29</f>
        <v>#VALUE!</v>
      </c>
      <c r="M30" s="1280" t="s">
        <v>27</v>
      </c>
      <c r="N30" s="246"/>
    </row>
    <row r="31" spans="1:14" s="247" customFormat="1" ht="25">
      <c r="A31" s="1262" t="s">
        <v>371</v>
      </c>
      <c r="B31" s="1275" t="s">
        <v>372</v>
      </c>
      <c r="C31" s="1276" t="s">
        <v>52</v>
      </c>
      <c r="D31" s="1277" t="s">
        <v>24</v>
      </c>
      <c r="E31" s="1278"/>
      <c r="F31" s="1284">
        <v>19063</v>
      </c>
      <c r="G31" s="1285" t="s">
        <v>59</v>
      </c>
      <c r="H31" s="1281"/>
      <c r="I31" s="1284">
        <v>19932</v>
      </c>
      <c r="J31" s="1285" t="s">
        <v>59</v>
      </c>
      <c r="K31" s="1282"/>
      <c r="L31" s="1286" t="s">
        <v>26</v>
      </c>
      <c r="M31" s="1285" t="s">
        <v>27</v>
      </c>
      <c r="N31" s="246"/>
    </row>
    <row r="32" spans="1:14" s="247" customFormat="1" ht="25">
      <c r="A32" s="1262" t="s">
        <v>373</v>
      </c>
      <c r="B32" s="1275" t="s">
        <v>374</v>
      </c>
      <c r="C32" s="1276" t="s">
        <v>52</v>
      </c>
      <c r="D32" s="1277" t="s">
        <v>24</v>
      </c>
      <c r="E32" s="1278"/>
      <c r="F32" s="1284">
        <v>4698</v>
      </c>
      <c r="G32" s="1285" t="s">
        <v>59</v>
      </c>
      <c r="H32" s="1281"/>
      <c r="I32" s="1284">
        <v>4817</v>
      </c>
      <c r="J32" s="1285" t="s">
        <v>59</v>
      </c>
      <c r="K32" s="1282"/>
      <c r="L32" s="1286" t="s">
        <v>26</v>
      </c>
      <c r="M32" s="1285" t="s">
        <v>27</v>
      </c>
      <c r="N32" s="246"/>
    </row>
    <row r="33" spans="1:14" s="247" customFormat="1" ht="25">
      <c r="A33" s="1262" t="s">
        <v>375</v>
      </c>
      <c r="B33" s="1275" t="s">
        <v>376</v>
      </c>
      <c r="C33" s="1276" t="s">
        <v>52</v>
      </c>
      <c r="D33" s="1277" t="s">
        <v>31</v>
      </c>
      <c r="E33" s="1278"/>
      <c r="F33" s="1279">
        <f>F31-F32</f>
        <v>14365</v>
      </c>
      <c r="G33" s="1280" t="s">
        <v>59</v>
      </c>
      <c r="H33" s="1281"/>
      <c r="I33" s="1279">
        <f>I31-I32</f>
        <v>15115</v>
      </c>
      <c r="J33" s="1280" t="s">
        <v>59</v>
      </c>
      <c r="K33" s="1282"/>
      <c r="L33" s="1283" t="e">
        <f>L31-L32</f>
        <v>#VALUE!</v>
      </c>
      <c r="M33" s="1280" t="s">
        <v>27</v>
      </c>
      <c r="N33" s="246"/>
    </row>
    <row r="34" spans="1:14" s="247" customFormat="1" ht="13" thickBot="1">
      <c r="A34" s="876" t="s">
        <v>377</v>
      </c>
      <c r="B34" s="514" t="s">
        <v>378</v>
      </c>
      <c r="C34" s="515" t="s">
        <v>52</v>
      </c>
      <c r="D34" s="516" t="s">
        <v>31</v>
      </c>
      <c r="E34" s="362"/>
      <c r="F34" s="1042">
        <f>F30+F33</f>
        <v>27369</v>
      </c>
      <c r="G34" s="1043" t="s">
        <v>25</v>
      </c>
      <c r="H34" s="269"/>
      <c r="I34" s="1042">
        <f>I30+I33</f>
        <v>31598</v>
      </c>
      <c r="J34" s="1043" t="s">
        <v>59</v>
      </c>
      <c r="K34" s="246"/>
      <c r="L34" s="1042" t="e">
        <f>L30+L33</f>
        <v>#VALUE!</v>
      </c>
      <c r="M34" s="1043" t="s">
        <v>27</v>
      </c>
      <c r="N34" s="246"/>
    </row>
    <row r="35" spans="1:14" s="247" customFormat="1">
      <c r="A35" s="269"/>
      <c r="B35" s="360"/>
      <c r="C35" s="269"/>
      <c r="D35" s="269"/>
      <c r="E35" s="362"/>
      <c r="N35" s="246"/>
    </row>
    <row r="36" spans="1:14" s="247" customFormat="1" ht="13" thickBot="1">
      <c r="A36" s="269"/>
      <c r="C36" s="269"/>
      <c r="D36" s="269"/>
      <c r="E36" s="269"/>
      <c r="F36" s="269"/>
      <c r="G36" s="269"/>
      <c r="H36" s="269"/>
      <c r="I36" s="246"/>
      <c r="J36" s="246"/>
      <c r="K36" s="246"/>
      <c r="L36" s="269"/>
      <c r="M36" s="269"/>
      <c r="N36" s="246"/>
    </row>
    <row r="37" spans="1:14" s="247" customFormat="1" ht="16" thickBot="1">
      <c r="A37" s="273"/>
      <c r="B37" s="272" t="s">
        <v>379</v>
      </c>
      <c r="C37" s="271"/>
      <c r="D37" s="270"/>
      <c r="E37" s="269"/>
      <c r="F37" s="269"/>
      <c r="G37" s="269"/>
      <c r="H37" s="269"/>
      <c r="I37" s="246"/>
      <c r="J37" s="246"/>
      <c r="K37" s="246"/>
      <c r="L37" s="269"/>
      <c r="M37" s="269"/>
      <c r="N37" s="246"/>
    </row>
    <row r="38" spans="1:14" s="247" customFormat="1">
      <c r="A38" s="877" t="s">
        <v>380</v>
      </c>
      <c r="B38" s="517" t="s">
        <v>254</v>
      </c>
      <c r="C38" s="518" t="s">
        <v>52</v>
      </c>
      <c r="D38" s="519" t="s">
        <v>24</v>
      </c>
      <c r="E38" s="368"/>
      <c r="F38" s="369">
        <v>163</v>
      </c>
      <c r="G38" s="1034" t="s">
        <v>25</v>
      </c>
      <c r="H38" s="269"/>
      <c r="I38" s="369">
        <v>131</v>
      </c>
      <c r="J38" s="1034" t="s">
        <v>25</v>
      </c>
      <c r="K38" s="246"/>
      <c r="L38" s="1044" t="s">
        <v>26</v>
      </c>
      <c r="M38" s="1034" t="s">
        <v>27</v>
      </c>
      <c r="N38" s="246"/>
    </row>
    <row r="39" spans="1:14" s="247" customFormat="1">
      <c r="A39" s="878" t="s">
        <v>381</v>
      </c>
      <c r="B39" s="345" t="s">
        <v>382</v>
      </c>
      <c r="C39" s="354" t="s">
        <v>52</v>
      </c>
      <c r="D39" s="520" t="s">
        <v>24</v>
      </c>
      <c r="E39" s="368"/>
      <c r="F39" s="370">
        <v>176</v>
      </c>
      <c r="G39" s="1031" t="s">
        <v>25</v>
      </c>
      <c r="H39" s="269"/>
      <c r="I39" s="370">
        <v>143</v>
      </c>
      <c r="J39" s="1031" t="s">
        <v>25</v>
      </c>
      <c r="K39" s="246"/>
      <c r="L39" s="1045" t="s">
        <v>26</v>
      </c>
      <c r="M39" s="1031" t="s">
        <v>27</v>
      </c>
      <c r="N39" s="246"/>
    </row>
    <row r="40" spans="1:14" s="247" customFormat="1">
      <c r="A40" s="878" t="s">
        <v>383</v>
      </c>
      <c r="B40" s="345" t="s">
        <v>219</v>
      </c>
      <c r="C40" s="354" t="s">
        <v>52</v>
      </c>
      <c r="D40" s="520" t="s">
        <v>24</v>
      </c>
      <c r="E40" s="368"/>
      <c r="F40" s="370">
        <v>0</v>
      </c>
      <c r="G40" s="1031" t="s">
        <v>25</v>
      </c>
      <c r="H40" s="269"/>
      <c r="I40" s="370">
        <v>0</v>
      </c>
      <c r="J40" s="1031" t="s">
        <v>25</v>
      </c>
      <c r="K40" s="246"/>
      <c r="L40" s="1045" t="s">
        <v>26</v>
      </c>
      <c r="M40" s="1031" t="s">
        <v>27</v>
      </c>
      <c r="N40" s="246"/>
    </row>
    <row r="41" spans="1:14" s="247" customFormat="1">
      <c r="A41" s="878" t="s">
        <v>384</v>
      </c>
      <c r="B41" s="345" t="s">
        <v>385</v>
      </c>
      <c r="C41" s="354" t="s">
        <v>52</v>
      </c>
      <c r="D41" s="520" t="s">
        <v>24</v>
      </c>
      <c r="E41" s="368"/>
      <c r="F41" s="370">
        <v>882</v>
      </c>
      <c r="G41" s="1031" t="s">
        <v>222</v>
      </c>
      <c r="H41" s="269"/>
      <c r="I41" s="370">
        <v>1478</v>
      </c>
      <c r="J41" s="1031" t="s">
        <v>222</v>
      </c>
      <c r="K41" s="246"/>
      <c r="L41" s="1045" t="s">
        <v>26</v>
      </c>
      <c r="M41" s="1031" t="s">
        <v>27</v>
      </c>
      <c r="N41" s="246"/>
    </row>
    <row r="42" spans="1:14" s="247" customFormat="1">
      <c r="A42" s="878" t="s">
        <v>386</v>
      </c>
      <c r="B42" s="345" t="s">
        <v>387</v>
      </c>
      <c r="C42" s="354" t="s">
        <v>52</v>
      </c>
      <c r="D42" s="520" t="s">
        <v>24</v>
      </c>
      <c r="E42" s="368"/>
      <c r="F42" s="370">
        <v>843</v>
      </c>
      <c r="G42" s="1032" t="s">
        <v>222</v>
      </c>
      <c r="H42" s="269"/>
      <c r="I42" s="370">
        <v>1426</v>
      </c>
      <c r="J42" s="1032" t="s">
        <v>222</v>
      </c>
      <c r="K42" s="246"/>
      <c r="L42" s="1046" t="s">
        <v>26</v>
      </c>
      <c r="M42" s="1032" t="s">
        <v>27</v>
      </c>
      <c r="N42" s="246"/>
    </row>
    <row r="43" spans="1:14" s="247" customFormat="1">
      <c r="A43" s="878" t="s">
        <v>388</v>
      </c>
      <c r="B43" s="345" t="s">
        <v>389</v>
      </c>
      <c r="C43" s="354" t="s">
        <v>52</v>
      </c>
      <c r="D43" s="520" t="s">
        <v>24</v>
      </c>
      <c r="E43" s="368"/>
      <c r="F43" s="370" t="s">
        <v>26</v>
      </c>
      <c r="G43" s="1032" t="s">
        <v>27</v>
      </c>
      <c r="H43" s="269"/>
      <c r="I43" s="370">
        <v>1478</v>
      </c>
      <c r="J43" s="1032" t="s">
        <v>222</v>
      </c>
      <c r="K43" s="246"/>
      <c r="L43" s="1046" t="s">
        <v>26</v>
      </c>
      <c r="M43" s="1032" t="s">
        <v>27</v>
      </c>
      <c r="N43" s="246"/>
    </row>
    <row r="44" spans="1:14" s="247" customFormat="1">
      <c r="A44" s="878" t="s">
        <v>390</v>
      </c>
      <c r="B44" s="345" t="s">
        <v>391</v>
      </c>
      <c r="C44" s="354" t="s">
        <v>52</v>
      </c>
      <c r="D44" s="520" t="s">
        <v>24</v>
      </c>
      <c r="E44" s="368"/>
      <c r="F44" s="370" t="s">
        <v>26</v>
      </c>
      <c r="G44" s="1032" t="s">
        <v>27</v>
      </c>
      <c r="H44" s="269"/>
      <c r="I44" s="370">
        <v>1442</v>
      </c>
      <c r="J44" s="1032" t="s">
        <v>222</v>
      </c>
      <c r="K44" s="246"/>
      <c r="L44" s="1046" t="s">
        <v>26</v>
      </c>
      <c r="M44" s="1032" t="s">
        <v>27</v>
      </c>
      <c r="N44" s="246"/>
    </row>
    <row r="45" spans="1:14" s="247" customFormat="1">
      <c r="A45" s="878" t="s">
        <v>392</v>
      </c>
      <c r="B45" s="345" t="s">
        <v>393</v>
      </c>
      <c r="C45" s="354" t="s">
        <v>52</v>
      </c>
      <c r="D45" s="520" t="s">
        <v>24</v>
      </c>
      <c r="E45" s="368"/>
      <c r="F45" s="370">
        <v>800</v>
      </c>
      <c r="G45" s="1032" t="s">
        <v>222</v>
      </c>
      <c r="H45" s="269"/>
      <c r="I45" s="370">
        <v>927</v>
      </c>
      <c r="J45" s="1032" t="s">
        <v>222</v>
      </c>
      <c r="K45" s="246"/>
      <c r="L45" s="1046" t="s">
        <v>26</v>
      </c>
      <c r="M45" s="1032" t="s">
        <v>27</v>
      </c>
      <c r="N45" s="246"/>
    </row>
    <row r="46" spans="1:14" s="247" customFormat="1" ht="13" thickBot="1">
      <c r="A46" s="879" t="s">
        <v>394</v>
      </c>
      <c r="B46" s="521" t="s">
        <v>395</v>
      </c>
      <c r="C46" s="522" t="s">
        <v>52</v>
      </c>
      <c r="D46" s="523" t="s">
        <v>24</v>
      </c>
      <c r="E46" s="368"/>
      <c r="F46" s="371">
        <v>744</v>
      </c>
      <c r="G46" s="372" t="s">
        <v>222</v>
      </c>
      <c r="H46" s="269"/>
      <c r="I46" s="371">
        <v>840</v>
      </c>
      <c r="J46" s="372" t="s">
        <v>222</v>
      </c>
      <c r="K46" s="246"/>
      <c r="L46" s="1047" t="s">
        <v>26</v>
      </c>
      <c r="M46" s="1043" t="s">
        <v>27</v>
      </c>
      <c r="N46" s="246"/>
    </row>
    <row r="47" spans="1:14" s="247" customFormat="1">
      <c r="A47" s="269"/>
      <c r="B47" s="360"/>
      <c r="C47" s="269"/>
      <c r="D47" s="269"/>
      <c r="E47" s="368"/>
      <c r="N47" s="246"/>
    </row>
    <row r="48" spans="1:14" s="247" customFormat="1" ht="13" thickBot="1">
      <c r="B48" s="274"/>
      <c r="E48" s="246"/>
      <c r="I48" s="246"/>
      <c r="J48" s="246"/>
      <c r="N48" s="246"/>
    </row>
    <row r="49" spans="1:14" s="247" customFormat="1" ht="16" thickBot="1">
      <c r="A49" s="273"/>
      <c r="B49" s="272" t="s">
        <v>396</v>
      </c>
      <c r="C49" s="271"/>
      <c r="D49" s="270"/>
      <c r="E49" s="269"/>
      <c r="F49" s="269"/>
      <c r="G49" s="269"/>
      <c r="H49" s="269"/>
      <c r="I49" s="246"/>
      <c r="J49" s="246"/>
      <c r="K49" s="246"/>
      <c r="L49" s="269"/>
      <c r="M49" s="269"/>
      <c r="N49" s="246"/>
    </row>
    <row r="50" spans="1:14" s="247" customFormat="1" ht="12.5" customHeight="1">
      <c r="A50" s="877" t="s">
        <v>397</v>
      </c>
      <c r="B50" s="517" t="s">
        <v>398</v>
      </c>
      <c r="C50" s="524" t="s">
        <v>52</v>
      </c>
      <c r="D50" s="525" t="s">
        <v>24</v>
      </c>
      <c r="E50" s="269"/>
      <c r="F50" s="1023" t="s">
        <v>26</v>
      </c>
      <c r="G50" s="1034" t="s">
        <v>27</v>
      </c>
      <c r="H50" s="269"/>
      <c r="I50" s="369">
        <v>21216</v>
      </c>
      <c r="J50" s="1034" t="s">
        <v>25</v>
      </c>
      <c r="K50" s="246"/>
      <c r="L50" s="1023" t="s">
        <v>26</v>
      </c>
      <c r="M50" s="1034" t="s">
        <v>27</v>
      </c>
      <c r="N50" s="246"/>
    </row>
    <row r="51" spans="1:14" s="247" customFormat="1" ht="25">
      <c r="A51" s="1263" t="s">
        <v>399</v>
      </c>
      <c r="B51" s="1287" t="s">
        <v>400</v>
      </c>
      <c r="C51" s="1288" t="s">
        <v>52</v>
      </c>
      <c r="D51" s="1289" t="s">
        <v>24</v>
      </c>
      <c r="E51" s="1281"/>
      <c r="F51" s="1290" t="s">
        <v>26</v>
      </c>
      <c r="G51" s="1280" t="s">
        <v>27</v>
      </c>
      <c r="H51" s="1281"/>
      <c r="I51" s="1291">
        <v>20784</v>
      </c>
      <c r="J51" s="1280" t="s">
        <v>25</v>
      </c>
      <c r="K51" s="1282"/>
      <c r="L51" s="1290" t="s">
        <v>26</v>
      </c>
      <c r="M51" s="1280" t="s">
        <v>27</v>
      </c>
      <c r="N51" s="246"/>
    </row>
    <row r="52" spans="1:14" s="247" customFormat="1" ht="25">
      <c r="A52" s="1263" t="s">
        <v>401</v>
      </c>
      <c r="B52" s="1287" t="s">
        <v>402</v>
      </c>
      <c r="C52" s="1288" t="s">
        <v>52</v>
      </c>
      <c r="D52" s="1289" t="s">
        <v>31</v>
      </c>
      <c r="E52" s="1281"/>
      <c r="F52" s="1292" t="s">
        <v>26</v>
      </c>
      <c r="G52" s="1293" t="s">
        <v>27</v>
      </c>
      <c r="H52" s="1281"/>
      <c r="I52" s="1294">
        <f>I50-I51</f>
        <v>432</v>
      </c>
      <c r="J52" s="1293" t="s">
        <v>25</v>
      </c>
      <c r="K52" s="1295"/>
      <c r="L52" s="1296" t="e">
        <f>L50-L51</f>
        <v>#VALUE!</v>
      </c>
      <c r="M52" s="1293" t="s">
        <v>27</v>
      </c>
      <c r="N52" s="246"/>
    </row>
    <row r="53" spans="1:14" s="247" customFormat="1">
      <c r="A53" s="878" t="s">
        <v>403</v>
      </c>
      <c r="B53" s="345" t="s">
        <v>404</v>
      </c>
      <c r="C53" s="326" t="s">
        <v>52</v>
      </c>
      <c r="D53" s="526" t="s">
        <v>24</v>
      </c>
      <c r="F53" s="378" t="s">
        <v>26</v>
      </c>
      <c r="G53" s="1032" t="s">
        <v>27</v>
      </c>
      <c r="H53" s="269"/>
      <c r="I53" s="370">
        <v>24</v>
      </c>
      <c r="J53" s="1032" t="s">
        <v>25</v>
      </c>
      <c r="L53" s="378" t="s">
        <v>26</v>
      </c>
      <c r="M53" s="1032" t="s">
        <v>27</v>
      </c>
      <c r="N53" s="246"/>
    </row>
    <row r="54" spans="1:14" s="247" customFormat="1">
      <c r="A54" s="878" t="s">
        <v>405</v>
      </c>
      <c r="B54" s="345" t="s">
        <v>406</v>
      </c>
      <c r="C54" s="326" t="s">
        <v>52</v>
      </c>
      <c r="D54" s="526" t="s">
        <v>24</v>
      </c>
      <c r="F54" s="378" t="s">
        <v>26</v>
      </c>
      <c r="G54" s="1032" t="s">
        <v>27</v>
      </c>
      <c r="H54" s="269"/>
      <c r="I54" s="370">
        <v>2</v>
      </c>
      <c r="J54" s="1032" t="s">
        <v>25</v>
      </c>
      <c r="L54" s="378" t="s">
        <v>26</v>
      </c>
      <c r="M54" s="1032" t="s">
        <v>27</v>
      </c>
      <c r="N54" s="246"/>
    </row>
    <row r="55" spans="1:14" s="247" customFormat="1">
      <c r="A55" s="878" t="s">
        <v>407</v>
      </c>
      <c r="B55" s="345" t="s">
        <v>408</v>
      </c>
      <c r="C55" s="326" t="s">
        <v>52</v>
      </c>
      <c r="D55" s="526" t="s">
        <v>24</v>
      </c>
      <c r="E55" s="269"/>
      <c r="F55" s="378" t="s">
        <v>26</v>
      </c>
      <c r="G55" s="1032" t="s">
        <v>27</v>
      </c>
      <c r="H55" s="269"/>
      <c r="I55" s="370">
        <v>0</v>
      </c>
      <c r="J55" s="1032" t="s">
        <v>25</v>
      </c>
      <c r="K55" s="246"/>
      <c r="L55" s="378" t="s">
        <v>26</v>
      </c>
      <c r="M55" s="1032" t="s">
        <v>27</v>
      </c>
      <c r="N55" s="246"/>
    </row>
    <row r="56" spans="1:14" s="247" customFormat="1">
      <c r="A56" s="878" t="s">
        <v>409</v>
      </c>
      <c r="B56" s="345" t="s">
        <v>410</v>
      </c>
      <c r="C56" s="326" t="s">
        <v>52</v>
      </c>
      <c r="D56" s="526" t="s">
        <v>24</v>
      </c>
      <c r="E56" s="269"/>
      <c r="F56" s="378" t="s">
        <v>26</v>
      </c>
      <c r="G56" s="1032" t="s">
        <v>27</v>
      </c>
      <c r="H56" s="269"/>
      <c r="I56" s="370">
        <v>510</v>
      </c>
      <c r="J56" s="1032" t="s">
        <v>19</v>
      </c>
      <c r="K56" s="246"/>
      <c r="L56" s="378" t="s">
        <v>26</v>
      </c>
      <c r="M56" s="1032" t="s">
        <v>27</v>
      </c>
      <c r="N56" s="246"/>
    </row>
    <row r="57" spans="1:14" s="247" customFormat="1">
      <c r="A57" s="878" t="s">
        <v>411</v>
      </c>
      <c r="B57" s="345" t="s">
        <v>412</v>
      </c>
      <c r="C57" s="326" t="s">
        <v>52</v>
      </c>
      <c r="D57" s="526" t="s">
        <v>24</v>
      </c>
      <c r="E57" s="269"/>
      <c r="F57" s="378" t="s">
        <v>26</v>
      </c>
      <c r="G57" s="1032" t="s">
        <v>27</v>
      </c>
      <c r="H57" s="269"/>
      <c r="I57" s="370">
        <v>410</v>
      </c>
      <c r="J57" s="1032" t="s">
        <v>19</v>
      </c>
      <c r="K57" s="246"/>
      <c r="L57" s="378" t="s">
        <v>26</v>
      </c>
      <c r="M57" s="1032" t="s">
        <v>27</v>
      </c>
      <c r="N57" s="246"/>
    </row>
    <row r="58" spans="1:14" s="247" customFormat="1">
      <c r="A58" s="878" t="s">
        <v>413</v>
      </c>
      <c r="B58" s="345" t="s">
        <v>414</v>
      </c>
      <c r="C58" s="326" t="s">
        <v>52</v>
      </c>
      <c r="D58" s="526" t="s">
        <v>24</v>
      </c>
      <c r="E58" s="269"/>
      <c r="F58" s="378" t="s">
        <v>26</v>
      </c>
      <c r="G58" s="1032" t="s">
        <v>27</v>
      </c>
      <c r="H58" s="269"/>
      <c r="I58" s="370">
        <v>586</v>
      </c>
      <c r="J58" s="1032" t="s">
        <v>19</v>
      </c>
      <c r="K58" s="246"/>
      <c r="L58" s="378" t="s">
        <v>26</v>
      </c>
      <c r="M58" s="1032" t="s">
        <v>27</v>
      </c>
      <c r="N58" s="246"/>
    </row>
    <row r="59" spans="1:14" s="247" customFormat="1">
      <c r="A59" s="878" t="s">
        <v>415</v>
      </c>
      <c r="B59" s="345" t="s">
        <v>416</v>
      </c>
      <c r="C59" s="326" t="s">
        <v>52</v>
      </c>
      <c r="D59" s="526" t="s">
        <v>24</v>
      </c>
      <c r="E59" s="269"/>
      <c r="F59" s="378" t="s">
        <v>26</v>
      </c>
      <c r="G59" s="1032" t="s">
        <v>27</v>
      </c>
      <c r="H59" s="269"/>
      <c r="I59" s="370">
        <v>449</v>
      </c>
      <c r="J59" s="1032" t="s">
        <v>19</v>
      </c>
      <c r="K59" s="246"/>
      <c r="L59" s="378" t="s">
        <v>26</v>
      </c>
      <c r="M59" s="1032" t="s">
        <v>27</v>
      </c>
      <c r="N59" s="246"/>
    </row>
    <row r="60" spans="1:14" s="247" customFormat="1">
      <c r="A60" s="878" t="s">
        <v>417</v>
      </c>
      <c r="B60" s="345" t="s">
        <v>1409</v>
      </c>
      <c r="C60" s="354" t="s">
        <v>52</v>
      </c>
      <c r="D60" s="520" t="s">
        <v>24</v>
      </c>
      <c r="E60" s="269"/>
      <c r="F60" s="378" t="s">
        <v>26</v>
      </c>
      <c r="G60" s="1032" t="s">
        <v>27</v>
      </c>
      <c r="H60" s="269"/>
      <c r="I60" s="370">
        <v>283</v>
      </c>
      <c r="J60" s="1032" t="s">
        <v>19</v>
      </c>
      <c r="K60" s="246"/>
      <c r="L60" s="378" t="s">
        <v>26</v>
      </c>
      <c r="M60" s="1032" t="s">
        <v>27</v>
      </c>
      <c r="N60" s="246"/>
    </row>
    <row r="61" spans="1:14" s="247" customFormat="1" ht="13" thickBot="1">
      <c r="A61" s="879" t="s">
        <v>418</v>
      </c>
      <c r="B61" s="521" t="s">
        <v>1410</v>
      </c>
      <c r="C61" s="522" t="s">
        <v>52</v>
      </c>
      <c r="D61" s="523" t="s">
        <v>24</v>
      </c>
      <c r="E61" s="269"/>
      <c r="F61" s="1266" t="s">
        <v>26</v>
      </c>
      <c r="G61" s="372" t="s">
        <v>27</v>
      </c>
      <c r="H61" s="269"/>
      <c r="I61" s="371">
        <v>219</v>
      </c>
      <c r="J61" s="372" t="s">
        <v>19</v>
      </c>
      <c r="K61" s="246"/>
      <c r="L61" s="1266" t="s">
        <v>26</v>
      </c>
      <c r="M61" s="372" t="s">
        <v>27</v>
      </c>
      <c r="N61" s="246"/>
    </row>
    <row r="62" spans="1:14" ht="13" thickBot="1"/>
    <row r="63" spans="1:14" s="247" customFormat="1" ht="16" thickBot="1">
      <c r="A63" s="273"/>
      <c r="B63" s="272" t="s">
        <v>419</v>
      </c>
      <c r="C63" s="271"/>
      <c r="D63" s="270"/>
      <c r="E63" s="269"/>
      <c r="F63" s="269"/>
      <c r="G63" s="269"/>
      <c r="H63" s="269"/>
      <c r="I63" s="246"/>
      <c r="J63" s="246"/>
      <c r="K63" s="246"/>
      <c r="L63" s="269"/>
      <c r="M63" s="269"/>
      <c r="N63" s="246"/>
    </row>
    <row r="64" spans="1:14" s="247" customFormat="1">
      <c r="A64" s="877" t="s">
        <v>420</v>
      </c>
      <c r="B64" s="517" t="s">
        <v>421</v>
      </c>
      <c r="C64" s="518" t="s">
        <v>52</v>
      </c>
      <c r="D64" s="519" t="s">
        <v>24</v>
      </c>
      <c r="E64" s="269"/>
      <c r="F64" s="375">
        <v>86.5</v>
      </c>
      <c r="G64" s="1034" t="s">
        <v>25</v>
      </c>
      <c r="H64" s="269"/>
      <c r="I64" s="374" t="s">
        <v>422</v>
      </c>
      <c r="J64" s="1034" t="s">
        <v>25</v>
      </c>
      <c r="K64" s="246"/>
      <c r="L64" s="1023" t="s">
        <v>26</v>
      </c>
      <c r="M64" s="1034" t="s">
        <v>27</v>
      </c>
      <c r="N64" s="246"/>
    </row>
    <row r="65" spans="1:16" s="247" customFormat="1">
      <c r="A65" s="878" t="s">
        <v>423</v>
      </c>
      <c r="B65" s="345" t="s">
        <v>424</v>
      </c>
      <c r="C65" s="354" t="s">
        <v>52</v>
      </c>
      <c r="D65" s="520" t="s">
        <v>31</v>
      </c>
      <c r="E65" s="269"/>
      <c r="F65" s="376">
        <f>ROUNDDOWN((F67+F72),2)</f>
        <v>87.36</v>
      </c>
      <c r="G65" s="1032" t="s">
        <v>20</v>
      </c>
      <c r="H65" s="269"/>
      <c r="I65" s="376">
        <f>ROUNDDOWN(I67+I72,2)</f>
        <v>87.26</v>
      </c>
      <c r="J65" s="1032" t="s">
        <v>20</v>
      </c>
      <c r="K65" s="246"/>
      <c r="L65" s="377" t="e">
        <f>ROUNDDOWN(L67+L72,2)</f>
        <v>#VALUE!</v>
      </c>
      <c r="M65" s="1032" t="s">
        <v>27</v>
      </c>
      <c r="N65" s="246"/>
    </row>
    <row r="66" spans="1:16" s="247" customFormat="1">
      <c r="A66" s="878" t="s">
        <v>425</v>
      </c>
      <c r="B66" s="345" t="s">
        <v>426</v>
      </c>
      <c r="C66" s="354" t="s">
        <v>52</v>
      </c>
      <c r="D66" s="520" t="s">
        <v>24</v>
      </c>
      <c r="E66" s="269"/>
      <c r="F66" s="370">
        <v>152916</v>
      </c>
      <c r="G66" s="482" t="s">
        <v>25</v>
      </c>
      <c r="H66" s="269"/>
      <c r="I66" s="370">
        <v>154822</v>
      </c>
      <c r="J66" s="1032" t="s">
        <v>25</v>
      </c>
      <c r="K66" s="246"/>
      <c r="L66" s="370" t="s">
        <v>26</v>
      </c>
      <c r="M66" s="482" t="s">
        <v>27</v>
      </c>
      <c r="N66" s="246"/>
      <c r="O66" s="360"/>
    </row>
    <row r="67" spans="1:16" s="247" customFormat="1">
      <c r="A67" s="878" t="s">
        <v>427</v>
      </c>
      <c r="B67" s="345" t="s">
        <v>428</v>
      </c>
      <c r="C67" s="354" t="s">
        <v>52</v>
      </c>
      <c r="D67" s="520" t="s">
        <v>31</v>
      </c>
      <c r="E67" s="269"/>
      <c r="F67" s="377">
        <f>(1-((((F19*0.5)+(F21*50)+(F20*100)+(F22*1000))/(F$66/1000))-0)/(2400-0))*(50)</f>
        <v>44.627428893422973</v>
      </c>
      <c r="G67" s="1032" t="s">
        <v>25</v>
      </c>
      <c r="H67" s="269"/>
      <c r="I67" s="377">
        <f>(1-((((I19*0.5)+(I21*50)+(I20*100)+(I22*1000))/(I$66/1000))-0)/(2400-0))*(50)</f>
        <v>45.068395749096815</v>
      </c>
      <c r="J67" s="1032" t="s">
        <v>25</v>
      </c>
      <c r="K67" s="246"/>
      <c r="L67" s="377" t="e">
        <f>(1-((((L19*0.5)+(L21*50)+(L20*100)+(L22*1000))/(L$66/1000))-0)/(2400-0))*(50)</f>
        <v>#VALUE!</v>
      </c>
      <c r="M67" s="1032" t="s">
        <v>27</v>
      </c>
      <c r="N67" s="246"/>
    </row>
    <row r="68" spans="1:16" s="247" customFormat="1">
      <c r="A68" s="878" t="s">
        <v>429</v>
      </c>
      <c r="B68" s="345" t="s">
        <v>430</v>
      </c>
      <c r="C68" s="354" t="s">
        <v>52</v>
      </c>
      <c r="D68" s="520" t="s">
        <v>24</v>
      </c>
      <c r="E68" s="269"/>
      <c r="F68" s="370">
        <v>1.8414291896500499</v>
      </c>
      <c r="G68" s="1032" t="s">
        <v>25</v>
      </c>
      <c r="H68" s="269"/>
      <c r="I68" s="370">
        <v>2.1259629337777146</v>
      </c>
      <c r="J68" s="1032" t="s">
        <v>59</v>
      </c>
      <c r="K68" s="246"/>
      <c r="L68" s="378" t="s">
        <v>26</v>
      </c>
      <c r="M68" s="1032" t="s">
        <v>27</v>
      </c>
      <c r="N68" s="246"/>
    </row>
    <row r="69" spans="1:16" s="247" customFormat="1">
      <c r="A69" s="878" t="s">
        <v>431</v>
      </c>
      <c r="B69" s="345" t="s">
        <v>432</v>
      </c>
      <c r="C69" s="354" t="s">
        <v>52</v>
      </c>
      <c r="D69" s="520" t="s">
        <v>24</v>
      </c>
      <c r="E69" s="269"/>
      <c r="F69" s="370">
        <v>1.0966895316341778</v>
      </c>
      <c r="G69" s="1032" t="s">
        <v>25</v>
      </c>
      <c r="H69" s="269"/>
      <c r="I69" s="370">
        <v>0.88138851928881767</v>
      </c>
      <c r="J69" s="1032" t="s">
        <v>25</v>
      </c>
      <c r="K69" s="246"/>
      <c r="L69" s="378" t="s">
        <v>26</v>
      </c>
      <c r="M69" s="1032" t="s">
        <v>27</v>
      </c>
      <c r="N69" s="246"/>
    </row>
    <row r="70" spans="1:16" s="247" customFormat="1">
      <c r="A70" s="878" t="s">
        <v>433</v>
      </c>
      <c r="B70" s="345" t="s">
        <v>434</v>
      </c>
      <c r="C70" s="354" t="s">
        <v>52</v>
      </c>
      <c r="D70" s="520" t="s">
        <v>24</v>
      </c>
      <c r="E70" s="269"/>
      <c r="F70" s="370">
        <v>2.3683111357989608</v>
      </c>
      <c r="G70" s="1032" t="s">
        <v>25</v>
      </c>
      <c r="H70" s="269"/>
      <c r="I70" s="370">
        <v>1.9242527978366553</v>
      </c>
      <c r="J70" s="1032" t="s">
        <v>25</v>
      </c>
      <c r="K70" s="246"/>
      <c r="L70" s="378" t="s">
        <v>26</v>
      </c>
      <c r="M70" s="1032" t="s">
        <v>27</v>
      </c>
      <c r="N70" s="246"/>
    </row>
    <row r="71" spans="1:16" s="247" customFormat="1" ht="13">
      <c r="A71" s="878" t="s">
        <v>435</v>
      </c>
      <c r="B71" s="345" t="s">
        <v>327</v>
      </c>
      <c r="C71" s="354" t="s">
        <v>52</v>
      </c>
      <c r="D71" s="520" t="s">
        <v>24</v>
      </c>
      <c r="E71" s="269"/>
      <c r="F71" s="370">
        <v>0</v>
      </c>
      <c r="G71" s="1032" t="s">
        <v>25</v>
      </c>
      <c r="H71" s="269"/>
      <c r="I71" s="370">
        <v>0</v>
      </c>
      <c r="J71" s="1032" t="s">
        <v>25</v>
      </c>
      <c r="K71" s="1048"/>
      <c r="L71" s="378" t="s">
        <v>26</v>
      </c>
      <c r="M71" s="1032" t="s">
        <v>27</v>
      </c>
      <c r="N71" s="246"/>
    </row>
    <row r="72" spans="1:16" s="247" customFormat="1">
      <c r="A72" s="878" t="s">
        <v>436</v>
      </c>
      <c r="B72" s="345" t="s">
        <v>437</v>
      </c>
      <c r="C72" s="354" t="s">
        <v>52</v>
      </c>
      <c r="D72" s="520" t="s">
        <v>24</v>
      </c>
      <c r="E72" s="269"/>
      <c r="F72" s="370">
        <v>42.739841957765208</v>
      </c>
      <c r="G72" s="1032" t="s">
        <v>25</v>
      </c>
      <c r="H72" s="269"/>
      <c r="I72" s="370">
        <v>42.199303016099961</v>
      </c>
      <c r="J72" s="1032" t="s">
        <v>25</v>
      </c>
      <c r="K72" s="246"/>
      <c r="L72" s="378" t="s">
        <v>26</v>
      </c>
      <c r="M72" s="1032" t="s">
        <v>27</v>
      </c>
      <c r="N72" s="246"/>
      <c r="O72" s="1022"/>
      <c r="P72" s="1"/>
    </row>
    <row r="73" spans="1:16" s="247" customFormat="1">
      <c r="A73" s="878" t="s">
        <v>438</v>
      </c>
      <c r="B73" s="345" t="s">
        <v>439</v>
      </c>
      <c r="C73" s="354" t="s">
        <v>52</v>
      </c>
      <c r="D73" s="520" t="s">
        <v>24</v>
      </c>
      <c r="E73" s="269"/>
      <c r="F73" s="370">
        <v>2.7839999999999998</v>
      </c>
      <c r="G73" s="1032" t="s">
        <v>25</v>
      </c>
      <c r="H73" s="269"/>
      <c r="I73" s="378">
        <v>1.677</v>
      </c>
      <c r="J73" s="1049" t="s">
        <v>25</v>
      </c>
      <c r="K73" s="246"/>
      <c r="L73" s="378" t="s">
        <v>26</v>
      </c>
      <c r="M73" s="1049" t="s">
        <v>27</v>
      </c>
      <c r="N73" s="246"/>
      <c r="O73" s="1022"/>
    </row>
    <row r="74" spans="1:16" s="247" customFormat="1">
      <c r="A74" s="878" t="s">
        <v>440</v>
      </c>
      <c r="B74" s="345" t="s">
        <v>441</v>
      </c>
      <c r="C74" s="354" t="s">
        <v>52</v>
      </c>
      <c r="D74" s="520" t="s">
        <v>24</v>
      </c>
      <c r="E74" s="269"/>
      <c r="F74" s="378">
        <v>0</v>
      </c>
      <c r="G74" s="1049" t="s">
        <v>25</v>
      </c>
      <c r="H74" s="269"/>
      <c r="I74" s="378">
        <v>0</v>
      </c>
      <c r="J74" s="1049" t="s">
        <v>25</v>
      </c>
      <c r="K74" s="246"/>
      <c r="L74" s="378" t="s">
        <v>26</v>
      </c>
      <c r="M74" s="1049" t="s">
        <v>27</v>
      </c>
      <c r="N74" s="246"/>
      <c r="O74" s="1022"/>
    </row>
    <row r="75" spans="1:16" s="247" customFormat="1" ht="13" thickBot="1">
      <c r="A75" s="879" t="s">
        <v>442</v>
      </c>
      <c r="B75" s="521" t="s">
        <v>443</v>
      </c>
      <c r="C75" s="522" t="s">
        <v>52</v>
      </c>
      <c r="D75" s="523" t="s">
        <v>24</v>
      </c>
      <c r="E75" s="1050"/>
      <c r="F75" s="379">
        <v>4.4770000000000003</v>
      </c>
      <c r="G75" s="380" t="s">
        <v>25</v>
      </c>
      <c r="H75" s="269"/>
      <c r="I75" s="379">
        <v>6.1239999999999997</v>
      </c>
      <c r="J75" s="380" t="s">
        <v>25</v>
      </c>
      <c r="K75" s="246"/>
      <c r="L75" s="379" t="s">
        <v>26</v>
      </c>
      <c r="M75" s="380" t="s">
        <v>27</v>
      </c>
      <c r="N75" s="246"/>
      <c r="O75" s="1022"/>
    </row>
    <row r="76" spans="1:16" s="247" customFormat="1" ht="13" thickBot="1">
      <c r="A76" s="269"/>
      <c r="B76" s="360"/>
      <c r="C76" s="269"/>
      <c r="D76" s="269"/>
      <c r="E76" s="269"/>
      <c r="F76" s="1051"/>
      <c r="G76" s="1052"/>
      <c r="H76" s="269"/>
      <c r="I76" s="1051"/>
      <c r="J76" s="1052"/>
      <c r="K76" s="246"/>
      <c r="L76" s="1051"/>
      <c r="M76" s="1052"/>
      <c r="N76" s="246"/>
      <c r="O76" s="1022"/>
    </row>
    <row r="77" spans="1:16" s="247" customFormat="1" ht="16" thickBot="1">
      <c r="A77" s="273"/>
      <c r="B77" s="272" t="s">
        <v>444</v>
      </c>
      <c r="C77" s="271"/>
      <c r="D77" s="270"/>
      <c r="E77" s="269"/>
      <c r="F77" s="269"/>
      <c r="G77" s="246"/>
      <c r="H77" s="269"/>
      <c r="I77" s="246"/>
      <c r="J77" s="246"/>
      <c r="K77" s="246"/>
      <c r="L77" s="269"/>
      <c r="M77" s="269"/>
      <c r="N77" s="246"/>
      <c r="O77" s="1022"/>
    </row>
    <row r="78" spans="1:16" s="247" customFormat="1">
      <c r="A78" s="877" t="s">
        <v>445</v>
      </c>
      <c r="B78" s="517" t="s">
        <v>446</v>
      </c>
      <c r="C78" s="518" t="s">
        <v>52</v>
      </c>
      <c r="D78" s="519" t="s">
        <v>24</v>
      </c>
      <c r="E78" s="269"/>
      <c r="F78" s="1023" t="s">
        <v>26</v>
      </c>
      <c r="G78" s="1034" t="s">
        <v>27</v>
      </c>
      <c r="H78" s="269"/>
      <c r="I78" s="1023" t="s">
        <v>26</v>
      </c>
      <c r="J78" s="1034" t="s">
        <v>27</v>
      </c>
      <c r="K78" s="246"/>
      <c r="L78" s="1023" t="s">
        <v>26</v>
      </c>
      <c r="M78" s="1034" t="s">
        <v>27</v>
      </c>
      <c r="N78" s="246"/>
      <c r="O78" s="1022"/>
    </row>
    <row r="79" spans="1:16" s="247" customFormat="1">
      <c r="A79" s="1219" t="s">
        <v>447</v>
      </c>
      <c r="B79" s="345" t="s">
        <v>448</v>
      </c>
      <c r="C79" s="354" t="s">
        <v>52</v>
      </c>
      <c r="D79" s="520" t="s">
        <v>31</v>
      </c>
      <c r="E79" s="269"/>
      <c r="F79" s="377" t="e">
        <f>ROUNDDOWN((F81+F86),2)</f>
        <v>#VALUE!</v>
      </c>
      <c r="G79" s="1032" t="s">
        <v>27</v>
      </c>
      <c r="H79" s="269"/>
      <c r="I79" s="377">
        <f>ROUNDDOWN((I81+I86),2)</f>
        <v>86.92</v>
      </c>
      <c r="J79" s="1032" t="s">
        <v>20</v>
      </c>
      <c r="K79" s="246"/>
      <c r="L79" s="377" t="e">
        <f>ROUNDDOWN((L81+L86),2)</f>
        <v>#VALUE!</v>
      </c>
      <c r="M79" s="1032" t="s">
        <v>27</v>
      </c>
      <c r="N79" s="246"/>
      <c r="O79" s="1022"/>
    </row>
    <row r="80" spans="1:16" s="247" customFormat="1">
      <c r="A80" s="878" t="s">
        <v>449</v>
      </c>
      <c r="B80" s="345" t="s">
        <v>450</v>
      </c>
      <c r="C80" s="354" t="s">
        <v>52</v>
      </c>
      <c r="D80" s="520" t="s">
        <v>24</v>
      </c>
      <c r="E80" s="269"/>
      <c r="F80" s="378" t="s">
        <v>26</v>
      </c>
      <c r="G80" s="1032" t="s">
        <v>27</v>
      </c>
      <c r="H80" s="269"/>
      <c r="I80" s="373">
        <v>45312</v>
      </c>
      <c r="J80" s="1032" t="s">
        <v>25</v>
      </c>
      <c r="K80" s="246"/>
      <c r="L80" s="378" t="s">
        <v>26</v>
      </c>
      <c r="M80" s="1032" t="s">
        <v>27</v>
      </c>
      <c r="N80" s="246"/>
      <c r="O80" s="1022"/>
    </row>
    <row r="81" spans="1:15" s="247" customFormat="1">
      <c r="A81" s="878" t="s">
        <v>451</v>
      </c>
      <c r="B81" s="345" t="s">
        <v>452</v>
      </c>
      <c r="C81" s="354" t="s">
        <v>52</v>
      </c>
      <c r="D81" s="520" t="s">
        <v>31</v>
      </c>
      <c r="E81" s="269"/>
      <c r="F81" s="377" t="e">
        <f>(1-((((F52*0.5)+(F53*50)+(F54*100)+(F55*1000))/(F$80/1000))-0)/(2400-0))*(50)</f>
        <v>#VALUE!</v>
      </c>
      <c r="G81" s="1032" t="s">
        <v>27</v>
      </c>
      <c r="H81" s="269"/>
      <c r="I81" s="377">
        <f>(1-((((I52*0.5)+(I53*50)+(I54*100)+(I55*1000))/(I$80/1000))-0)/(2400-0))*(50)</f>
        <v>49.257003295668547</v>
      </c>
      <c r="J81" s="1032" t="s">
        <v>25</v>
      </c>
      <c r="K81" s="246"/>
      <c r="L81" s="377" t="e">
        <f>(1-((((L52*0.5)+(L53*50)+(L54*100)+(L55*1000))/(L$80/1000))-0)/(2400-0))*(50)</f>
        <v>#VALUE!</v>
      </c>
      <c r="M81" s="1032" t="s">
        <v>27</v>
      </c>
      <c r="N81" s="246"/>
      <c r="O81" s="1022"/>
    </row>
    <row r="82" spans="1:15" s="247" customFormat="1">
      <c r="A82" s="878" t="s">
        <v>453</v>
      </c>
      <c r="B82" s="345" t="s">
        <v>454</v>
      </c>
      <c r="C82" s="354" t="s">
        <v>52</v>
      </c>
      <c r="D82" s="520" t="s">
        <v>24</v>
      </c>
      <c r="E82" s="269"/>
      <c r="F82" s="370" t="s">
        <v>26</v>
      </c>
      <c r="G82" s="1032" t="s">
        <v>27</v>
      </c>
      <c r="H82" s="269"/>
      <c r="I82" s="370">
        <v>9.9311440677966101E-2</v>
      </c>
      <c r="J82" s="1032" t="s">
        <v>25</v>
      </c>
      <c r="K82" s="246"/>
      <c r="L82" s="370" t="s">
        <v>26</v>
      </c>
      <c r="M82" s="1032" t="s">
        <v>27</v>
      </c>
      <c r="N82" s="246"/>
      <c r="O82" s="1022"/>
    </row>
    <row r="83" spans="1:15" s="247" customFormat="1">
      <c r="A83" s="878" t="s">
        <v>455</v>
      </c>
      <c r="B83" s="345" t="s">
        <v>456</v>
      </c>
      <c r="C83" s="354" t="s">
        <v>52</v>
      </c>
      <c r="D83" s="520" t="s">
        <v>24</v>
      </c>
      <c r="E83" s="269"/>
      <c r="F83" s="370" t="s">
        <v>26</v>
      </c>
      <c r="G83" s="1032" t="s">
        <v>27</v>
      </c>
      <c r="H83" s="269"/>
      <c r="I83" s="370">
        <v>0.55173022598870058</v>
      </c>
      <c r="J83" s="1032" t="s">
        <v>25</v>
      </c>
      <c r="K83" s="246"/>
      <c r="L83" s="370" t="s">
        <v>26</v>
      </c>
      <c r="M83" s="1032" t="s">
        <v>27</v>
      </c>
      <c r="N83" s="246"/>
      <c r="O83" s="1022"/>
    </row>
    <row r="84" spans="1:15" s="247" customFormat="1">
      <c r="A84" s="878" t="s">
        <v>457</v>
      </c>
      <c r="B84" s="345" t="s">
        <v>458</v>
      </c>
      <c r="C84" s="354" t="s">
        <v>52</v>
      </c>
      <c r="D84" s="520" t="s">
        <v>24</v>
      </c>
      <c r="E84" s="269"/>
      <c r="F84" s="370" t="s">
        <v>26</v>
      </c>
      <c r="G84" s="1032" t="s">
        <v>27</v>
      </c>
      <c r="H84" s="269"/>
      <c r="I84" s="370">
        <v>9.195503766478344E-2</v>
      </c>
      <c r="J84" s="1032" t="s">
        <v>25</v>
      </c>
      <c r="K84" s="246"/>
      <c r="L84" s="370" t="s">
        <v>26</v>
      </c>
      <c r="M84" s="1032" t="s">
        <v>27</v>
      </c>
      <c r="N84" s="246"/>
      <c r="O84" s="1022"/>
    </row>
    <row r="85" spans="1:15" s="247" customFormat="1" ht="13">
      <c r="A85" s="878" t="s">
        <v>459</v>
      </c>
      <c r="B85" s="345" t="s">
        <v>460</v>
      </c>
      <c r="C85" s="354" t="s">
        <v>52</v>
      </c>
      <c r="D85" s="520" t="s">
        <v>24</v>
      </c>
      <c r="E85" s="269"/>
      <c r="F85" s="370" t="s">
        <v>26</v>
      </c>
      <c r="G85" s="1032" t="s">
        <v>27</v>
      </c>
      <c r="H85" s="269"/>
      <c r="I85" s="370">
        <v>0</v>
      </c>
      <c r="J85" s="1032" t="s">
        <v>25</v>
      </c>
      <c r="K85" s="1053"/>
      <c r="L85" s="370" t="s">
        <v>26</v>
      </c>
      <c r="M85" s="1032" t="s">
        <v>27</v>
      </c>
      <c r="N85" s="246"/>
      <c r="O85" s="1022"/>
    </row>
    <row r="86" spans="1:15" s="247" customFormat="1">
      <c r="A86" s="878" t="s">
        <v>461</v>
      </c>
      <c r="B86" s="527" t="s">
        <v>462</v>
      </c>
      <c r="C86" s="354" t="s">
        <v>52</v>
      </c>
      <c r="D86" s="520" t="s">
        <v>24</v>
      </c>
      <c r="E86" s="269"/>
      <c r="F86" s="370" t="s">
        <v>26</v>
      </c>
      <c r="G86" s="1032" t="s">
        <v>27</v>
      </c>
      <c r="H86" s="269"/>
      <c r="I86" s="370">
        <v>37.667653687627961</v>
      </c>
      <c r="J86" s="1032" t="s">
        <v>19</v>
      </c>
      <c r="K86" s="246"/>
      <c r="L86" s="370" t="s">
        <v>26</v>
      </c>
      <c r="M86" s="1032" t="s">
        <v>27</v>
      </c>
      <c r="N86" s="246"/>
      <c r="O86" s="1"/>
    </row>
    <row r="87" spans="1:15" s="247" customFormat="1">
      <c r="A87" s="878" t="s">
        <v>463</v>
      </c>
      <c r="B87" s="528" t="s">
        <v>464</v>
      </c>
      <c r="C87" s="354" t="s">
        <v>52</v>
      </c>
      <c r="D87" s="520" t="s">
        <v>24</v>
      </c>
      <c r="E87" s="382"/>
      <c r="F87" s="1054" t="s">
        <v>26</v>
      </c>
      <c r="G87" s="1032" t="s">
        <v>27</v>
      </c>
      <c r="H87" s="381"/>
      <c r="I87" s="1054" t="s">
        <v>26</v>
      </c>
      <c r="J87" s="1032" t="s">
        <v>27</v>
      </c>
      <c r="K87" s="246"/>
      <c r="L87" s="1054" t="s">
        <v>26</v>
      </c>
      <c r="M87" s="1032" t="s">
        <v>27</v>
      </c>
      <c r="N87" s="246"/>
    </row>
    <row r="88" spans="1:15" s="247" customFormat="1">
      <c r="A88" s="878" t="s">
        <v>465</v>
      </c>
      <c r="B88" s="345" t="s">
        <v>441</v>
      </c>
      <c r="C88" s="354" t="s">
        <v>52</v>
      </c>
      <c r="D88" s="520" t="s">
        <v>24</v>
      </c>
      <c r="E88" s="269"/>
      <c r="F88" s="1054" t="s">
        <v>26</v>
      </c>
      <c r="G88" s="1032" t="s">
        <v>27</v>
      </c>
      <c r="H88" s="269"/>
      <c r="I88" s="1054">
        <v>6.34</v>
      </c>
      <c r="J88" s="1032" t="s">
        <v>25</v>
      </c>
      <c r="K88" s="246"/>
      <c r="L88" s="1054" t="s">
        <v>26</v>
      </c>
      <c r="M88" s="1032" t="s">
        <v>27</v>
      </c>
      <c r="N88" s="246"/>
    </row>
    <row r="89" spans="1:15" s="247" customFormat="1" ht="13" thickBot="1">
      <c r="A89" s="879" t="s">
        <v>466</v>
      </c>
      <c r="B89" s="521" t="s">
        <v>467</v>
      </c>
      <c r="C89" s="522" t="s">
        <v>52</v>
      </c>
      <c r="D89" s="523" t="s">
        <v>24</v>
      </c>
      <c r="E89" s="269"/>
      <c r="F89" s="379" t="s">
        <v>26</v>
      </c>
      <c r="G89" s="372" t="s">
        <v>27</v>
      </c>
      <c r="H89" s="381"/>
      <c r="I89" s="379">
        <v>5.99</v>
      </c>
      <c r="J89" s="372" t="s">
        <v>25</v>
      </c>
      <c r="K89" s="246"/>
      <c r="L89" s="379" t="s">
        <v>26</v>
      </c>
      <c r="M89" s="372" t="s">
        <v>27</v>
      </c>
      <c r="N89" s="246"/>
    </row>
    <row r="90" spans="1:15" s="247" customFormat="1">
      <c r="A90" s="269"/>
      <c r="B90" s="360"/>
      <c r="C90" s="269"/>
      <c r="D90" s="269"/>
      <c r="E90" s="382"/>
      <c r="F90" s="1051"/>
      <c r="G90" s="1052"/>
      <c r="H90" s="269"/>
      <c r="J90" s="1052"/>
      <c r="K90" s="246"/>
      <c r="L90" s="1051"/>
      <c r="M90" s="1052"/>
      <c r="N90" s="246"/>
    </row>
    <row r="91" spans="1:15" s="247" customFormat="1" ht="15.5">
      <c r="A91" s="359"/>
      <c r="B91" s="360"/>
      <c r="C91" s="269"/>
      <c r="D91" s="269"/>
      <c r="E91" s="246"/>
      <c r="F91" s="246"/>
      <c r="G91" s="246"/>
      <c r="H91" s="246"/>
      <c r="I91" s="246"/>
      <c r="J91" s="246"/>
      <c r="K91" s="268"/>
      <c r="L91" s="246"/>
      <c r="M91" s="246"/>
    </row>
    <row r="92" spans="1:15" s="247" customFormat="1" ht="15.5">
      <c r="A92" s="359"/>
      <c r="B92" s="360"/>
      <c r="C92" s="269"/>
      <c r="D92" s="269"/>
      <c r="E92" s="246"/>
      <c r="F92" s="246"/>
      <c r="G92" s="246"/>
      <c r="H92" s="246"/>
      <c r="I92" s="246"/>
      <c r="J92" s="246"/>
      <c r="K92" s="268"/>
      <c r="L92" s="246"/>
      <c r="M92" s="246"/>
    </row>
    <row r="93" spans="1:15" s="247" customFormat="1">
      <c r="A93" s="250" t="s">
        <v>43</v>
      </c>
      <c r="B93" s="251"/>
      <c r="C93" s="251"/>
      <c r="D93" s="361"/>
      <c r="E93" s="267"/>
      <c r="F93" s="266"/>
      <c r="G93" s="246"/>
      <c r="J93" s="246"/>
      <c r="K93" s="246"/>
      <c r="L93" s="246"/>
      <c r="M93" s="246"/>
    </row>
    <row r="94" spans="1:15" s="247" customFormat="1">
      <c r="A94" s="1029"/>
      <c r="B94" s="264"/>
      <c r="C94" s="264"/>
      <c r="D94" s="263"/>
      <c r="E94" s="263"/>
      <c r="F94" s="262"/>
      <c r="G94" s="246"/>
      <c r="J94" s="246"/>
      <c r="K94" s="246"/>
      <c r="L94" s="246"/>
      <c r="M94" s="246"/>
    </row>
    <row r="95" spans="1:15" s="247" customFormat="1">
      <c r="A95" s="265" t="s">
        <v>44</v>
      </c>
      <c r="B95" s="264"/>
      <c r="C95" s="264"/>
      <c r="D95" s="264"/>
      <c r="E95" s="263"/>
      <c r="F95" s="262"/>
      <c r="G95" s="246"/>
      <c r="J95" s="246"/>
      <c r="K95" s="246"/>
      <c r="L95" s="246"/>
      <c r="M95" s="246"/>
    </row>
    <row r="96" spans="1:15" s="247" customFormat="1">
      <c r="A96" s="1029"/>
      <c r="B96" s="264"/>
      <c r="C96" s="264"/>
      <c r="D96" s="263"/>
      <c r="E96" s="263"/>
      <c r="F96" s="262"/>
      <c r="G96" s="246"/>
      <c r="J96" s="246"/>
      <c r="K96" s="246"/>
      <c r="L96" s="246"/>
      <c r="M96" s="246"/>
    </row>
    <row r="97" spans="1:16" s="247" customFormat="1">
      <c r="A97" s="252" t="s">
        <v>961</v>
      </c>
      <c r="B97" s="253"/>
      <c r="C97" s="253" t="s">
        <v>956</v>
      </c>
      <c r="D97" s="253"/>
      <c r="E97" s="261"/>
      <c r="F97" s="260"/>
      <c r="G97" s="246"/>
      <c r="J97" s="246"/>
      <c r="K97" s="246"/>
      <c r="L97" s="246"/>
      <c r="M97" s="246"/>
    </row>
    <row r="98" spans="1:16" s="247" customFormat="1">
      <c r="A98" s="246"/>
      <c r="B98" s="246"/>
      <c r="C98" s="246"/>
      <c r="D98" s="246"/>
      <c r="E98" s="246"/>
      <c r="F98" s="246"/>
      <c r="G98" s="246"/>
      <c r="I98" s="246"/>
      <c r="J98" s="246"/>
      <c r="K98" s="246"/>
      <c r="L98" s="246"/>
      <c r="M98" s="246"/>
    </row>
    <row r="100" spans="1:16">
      <c r="O100" s="246"/>
      <c r="P100" s="246"/>
    </row>
    <row r="101" spans="1:16">
      <c r="O101" s="246"/>
      <c r="P101" s="246"/>
    </row>
    <row r="102" spans="1:16">
      <c r="O102" s="246"/>
      <c r="P102" s="246"/>
    </row>
    <row r="103" spans="1:16">
      <c r="O103" s="246"/>
      <c r="P103" s="246"/>
    </row>
    <row r="104" spans="1:16">
      <c r="O104" s="246"/>
      <c r="P104" s="246"/>
    </row>
    <row r="105" spans="1:16">
      <c r="O105" s="246"/>
      <c r="P105" s="246"/>
    </row>
    <row r="106" spans="1:16">
      <c r="O106" s="246"/>
      <c r="P106" s="246"/>
    </row>
    <row r="107" spans="1:16">
      <c r="O107" s="246"/>
      <c r="P107" s="246"/>
    </row>
    <row r="108" spans="1:16">
      <c r="O108" s="246"/>
      <c r="P108" s="246"/>
    </row>
    <row r="109" spans="1:16">
      <c r="O109" s="246"/>
      <c r="P109" s="246"/>
    </row>
    <row r="110" spans="1:16">
      <c r="O110" s="246"/>
      <c r="P110" s="246"/>
    </row>
    <row r="111" spans="1:16">
      <c r="O111" s="246"/>
      <c r="P111" s="246"/>
    </row>
    <row r="112" spans="1:16">
      <c r="O112" s="246"/>
      <c r="P112" s="246"/>
    </row>
    <row r="113" s="246" customFormat="1"/>
    <row r="114" s="246" customFormat="1"/>
    <row r="115" s="246" customFormat="1"/>
    <row r="116" s="246" customFormat="1"/>
    <row r="117" s="246" customFormat="1"/>
    <row r="118" s="246" customFormat="1"/>
    <row r="119" s="246" customFormat="1"/>
    <row r="120" s="246" customFormat="1"/>
    <row r="121" s="246" customFormat="1"/>
    <row r="122" s="246" customFormat="1"/>
    <row r="123" s="246" customFormat="1"/>
    <row r="124" s="246" customFormat="1"/>
    <row r="125" s="246" customFormat="1"/>
    <row r="126" s="246" customFormat="1"/>
    <row r="127" s="246" customFormat="1"/>
    <row r="128" s="246" customFormat="1"/>
    <row r="129" s="246" customFormat="1"/>
    <row r="130" s="246" customFormat="1"/>
    <row r="131" s="246" customFormat="1"/>
    <row r="132" s="246" customFormat="1"/>
    <row r="133" s="246" customFormat="1"/>
    <row r="134" s="246" customFormat="1"/>
    <row r="135" s="246" customFormat="1"/>
    <row r="136" s="246" customFormat="1"/>
    <row r="137" s="246" customFormat="1"/>
    <row r="138" s="246" customFormat="1"/>
    <row r="139" s="246" customFormat="1"/>
    <row r="140" s="246" customFormat="1"/>
    <row r="141" s="246" customFormat="1"/>
    <row r="142" s="246" customFormat="1"/>
    <row r="143" s="246" customFormat="1"/>
    <row r="144" s="246" customFormat="1"/>
    <row r="145" s="246" customFormat="1"/>
    <row r="146" s="246" customFormat="1"/>
    <row r="147" s="246" customFormat="1"/>
    <row r="148" s="246" customFormat="1"/>
    <row r="149" s="246" customFormat="1"/>
    <row r="150" s="246" customFormat="1"/>
    <row r="151" s="246" customFormat="1"/>
  </sheetData>
  <mergeCells count="3">
    <mergeCell ref="I10:J11"/>
    <mergeCell ref="L10:M11"/>
    <mergeCell ref="F10:G11"/>
  </mergeCells>
  <pageMargins left="0.74803149606299213" right="0.74803149606299213" top="0.98425196850393704" bottom="0.98425196850393704" header="0.51181102362204722" footer="0.51181102362204722"/>
  <pageSetup paperSize="8" scale="48" orientation="landscape" r:id="rId1"/>
  <headerFooter alignWithMargins="0">
    <oddFooter>&amp;R&amp;"CG Omega,Regular" Date: Feb 2010
Revision 13.0&amp;L&amp;"Calibri"&amp;11&amp;K000000&amp;"CG Omega,Regular"Table 1 of 10_x000D_&amp;1#&amp;"Arial"&amp;11&amp;K000000SW Private Commercial</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1B3E5-C650-46B5-A8A2-9B56E1A83557}">
  <sheetPr>
    <pageSetUpPr fitToPage="1"/>
  </sheetPr>
  <dimension ref="A1:HU57"/>
  <sheetViews>
    <sheetView zoomScaleNormal="100" zoomScalePageLayoutView="85" workbookViewId="0">
      <selection sqref="A1:XFD1048576"/>
    </sheetView>
  </sheetViews>
  <sheetFormatPr defaultColWidth="9.1796875" defaultRowHeight="12.5"/>
  <cols>
    <col min="1" max="1" width="10.1796875" style="84" customWidth="1"/>
    <col min="2" max="2" width="75.1796875" style="84" customWidth="1"/>
    <col min="3" max="4" width="13.1796875" style="84" customWidth="1"/>
    <col min="5" max="5" width="6.54296875" style="84" customWidth="1"/>
    <col min="6" max="6" width="11.453125" style="84" customWidth="1"/>
    <col min="7" max="7" width="6.453125" style="84" customWidth="1"/>
    <col min="8" max="8" width="9.81640625" style="84" customWidth="1"/>
    <col min="9" max="9" width="11.453125" style="84" customWidth="1"/>
    <col min="10" max="10" width="8.453125" style="84" customWidth="1"/>
    <col min="11" max="12" width="9.26953125" style="84" customWidth="1"/>
    <col min="13" max="16384" width="9.1796875" style="84"/>
  </cols>
  <sheetData>
    <row r="1" spans="1:229" s="20" customFormat="1" ht="20">
      <c r="A1" s="55" t="s">
        <v>0</v>
      </c>
      <c r="B1" s="55"/>
      <c r="C1" s="55"/>
      <c r="D1" s="55"/>
      <c r="G1" s="84"/>
      <c r="H1" s="84"/>
      <c r="I1" s="84"/>
    </row>
    <row r="2" spans="1:229" s="20" customFormat="1" ht="20">
      <c r="G2" s="84"/>
      <c r="H2" s="84"/>
      <c r="I2" s="84"/>
    </row>
    <row r="3" spans="1:229" s="20" customFormat="1" ht="20">
      <c r="A3" s="21" t="s">
        <v>1</v>
      </c>
      <c r="B3" s="21"/>
      <c r="C3" s="21"/>
      <c r="D3" s="21"/>
      <c r="E3" s="23"/>
      <c r="F3" s="23"/>
      <c r="G3" s="23"/>
      <c r="H3" s="23"/>
      <c r="I3" s="23"/>
      <c r="J3" s="23"/>
      <c r="K3" s="23"/>
    </row>
    <row r="4" spans="1:229" s="1" customFormat="1" ht="15.5">
      <c r="A4" s="24"/>
      <c r="B4" s="34"/>
      <c r="C4" s="34"/>
      <c r="D4" s="34"/>
    </row>
    <row r="5" spans="1:229" s="1" customFormat="1" ht="16" thickBot="1">
      <c r="A5" s="24"/>
      <c r="B5" s="34"/>
      <c r="C5" s="34"/>
      <c r="D5" s="34"/>
      <c r="G5" s="84"/>
      <c r="H5" s="84"/>
      <c r="I5" s="84"/>
    </row>
    <row r="6" spans="1:229" s="1" customFormat="1" ht="20">
      <c r="A6" s="57" t="s">
        <v>2</v>
      </c>
      <c r="B6" s="26"/>
      <c r="G6" s="84"/>
      <c r="H6" s="84"/>
      <c r="I6" s="84"/>
    </row>
    <row r="7" spans="1:229" s="1" customFormat="1" ht="20.5" thickBot="1">
      <c r="A7" s="1128" t="s">
        <v>468</v>
      </c>
      <c r="B7" s="28"/>
      <c r="G7" s="84"/>
      <c r="H7" s="84"/>
      <c r="I7" s="84"/>
    </row>
    <row r="8" spans="1:229" s="1" customFormat="1" ht="14.5" customHeight="1">
      <c r="A8" s="24"/>
      <c r="G8" s="84"/>
      <c r="H8" s="84"/>
      <c r="I8" s="84"/>
    </row>
    <row r="9" spans="1:229" s="1" customFormat="1" ht="15.65" customHeight="1" thickBot="1">
      <c r="G9" s="84"/>
      <c r="H9" s="84"/>
      <c r="I9" s="84"/>
      <c r="K9" s="84"/>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c r="FF9" s="29"/>
      <c r="FG9" s="29"/>
      <c r="FH9" s="29"/>
      <c r="FI9" s="29"/>
      <c r="FJ9" s="29"/>
      <c r="FK9" s="29"/>
      <c r="FL9" s="29"/>
      <c r="FM9" s="29"/>
      <c r="FN9" s="29"/>
      <c r="FO9" s="29"/>
      <c r="FP9" s="29"/>
      <c r="FQ9" s="29"/>
      <c r="FR9" s="29"/>
      <c r="FS9" s="29"/>
      <c r="FT9" s="29"/>
      <c r="FU9" s="29"/>
      <c r="FV9" s="29"/>
      <c r="FW9" s="29"/>
      <c r="FX9" s="29"/>
      <c r="FY9" s="29"/>
      <c r="FZ9" s="29"/>
      <c r="GA9" s="29"/>
      <c r="GB9" s="29"/>
      <c r="GC9" s="29"/>
      <c r="GD9" s="29"/>
      <c r="GE9" s="29"/>
      <c r="GF9" s="29"/>
      <c r="GG9" s="29"/>
      <c r="GH9" s="29"/>
      <c r="GI9" s="29"/>
      <c r="GJ9" s="29"/>
      <c r="GK9" s="29"/>
      <c r="GL9" s="29"/>
      <c r="GM9" s="29"/>
      <c r="GN9" s="29"/>
      <c r="GO9" s="29"/>
      <c r="GP9" s="29"/>
      <c r="GQ9" s="29"/>
      <c r="GR9" s="29"/>
      <c r="GS9" s="29"/>
      <c r="GT9" s="29"/>
      <c r="GU9" s="29"/>
      <c r="GV9" s="29"/>
      <c r="GW9" s="29"/>
      <c r="GX9" s="29"/>
      <c r="GY9" s="29"/>
      <c r="GZ9" s="29"/>
      <c r="HA9" s="29"/>
      <c r="HB9" s="29"/>
      <c r="HC9" s="29"/>
      <c r="HD9" s="29"/>
      <c r="HE9" s="29"/>
      <c r="HF9" s="29"/>
      <c r="HG9" s="29"/>
      <c r="HH9" s="29"/>
      <c r="HI9" s="29"/>
      <c r="HJ9" s="29"/>
      <c r="HK9" s="29"/>
      <c r="HL9" s="29"/>
      <c r="HM9" s="29"/>
      <c r="HN9" s="29"/>
      <c r="HO9" s="29"/>
      <c r="HP9" s="29"/>
      <c r="HQ9" s="29"/>
      <c r="HR9" s="29"/>
      <c r="HS9" s="29"/>
      <c r="HT9" s="29"/>
      <c r="HU9" s="29"/>
    </row>
    <row r="10" spans="1:229" s="3" customFormat="1" ht="15.75" customHeight="1">
      <c r="A10" s="30" t="s">
        <v>4</v>
      </c>
      <c r="B10" s="31" t="s">
        <v>5</v>
      </c>
      <c r="C10" s="32" t="s">
        <v>6</v>
      </c>
      <c r="D10" s="33" t="s">
        <v>7</v>
      </c>
      <c r="E10" s="84"/>
      <c r="F10" s="1297" t="s">
        <v>8</v>
      </c>
      <c r="G10" s="1342"/>
      <c r="H10" s="34"/>
      <c r="I10" s="1301" t="s">
        <v>46</v>
      </c>
      <c r="J10" s="1345"/>
      <c r="K10" s="34"/>
    </row>
    <row r="11" spans="1:229" s="3" customFormat="1" ht="15.5">
      <c r="A11" s="35" t="s">
        <v>10</v>
      </c>
      <c r="B11" s="36"/>
      <c r="C11" s="37"/>
      <c r="D11" s="38" t="s">
        <v>11</v>
      </c>
      <c r="E11" s="84"/>
      <c r="F11" s="1343"/>
      <c r="G11" s="1344"/>
      <c r="H11" s="34"/>
      <c r="I11" s="1346"/>
      <c r="J11" s="1347"/>
      <c r="K11" s="98"/>
    </row>
    <row r="12" spans="1:229" s="1" customFormat="1" ht="16" thickBot="1">
      <c r="A12" s="39"/>
      <c r="B12" s="40"/>
      <c r="C12" s="41"/>
      <c r="D12" s="42"/>
      <c r="E12" s="84"/>
      <c r="F12" s="53" t="s">
        <v>12</v>
      </c>
      <c r="G12" s="43" t="s">
        <v>13</v>
      </c>
      <c r="H12" s="34"/>
      <c r="I12" s="53" t="s">
        <v>14</v>
      </c>
      <c r="J12" s="43" t="s">
        <v>13</v>
      </c>
      <c r="K12" s="34"/>
    </row>
    <row r="13" spans="1:229" s="1" customFormat="1" ht="13" thickBot="1">
      <c r="B13" s="44"/>
      <c r="E13" s="84"/>
      <c r="F13" s="84"/>
      <c r="G13" s="84"/>
    </row>
    <row r="14" spans="1:229" s="1" customFormat="1" ht="16" thickBot="1">
      <c r="A14" s="74"/>
      <c r="B14" s="75" t="s">
        <v>469</v>
      </c>
      <c r="C14" s="76"/>
      <c r="D14" s="77"/>
      <c r="E14" s="67"/>
      <c r="F14" s="84"/>
      <c r="G14" s="84"/>
      <c r="H14" s="84"/>
      <c r="I14" s="67"/>
      <c r="J14" s="67"/>
      <c r="K14" s="67"/>
      <c r="L14" s="84"/>
    </row>
    <row r="15" spans="1:229" s="1" customFormat="1">
      <c r="A15" s="1233" t="s">
        <v>470</v>
      </c>
      <c r="B15" s="570" t="s">
        <v>471</v>
      </c>
      <c r="C15" s="160" t="s">
        <v>52</v>
      </c>
      <c r="D15" s="497" t="s">
        <v>472</v>
      </c>
      <c r="E15" s="67"/>
      <c r="F15" s="1168">
        <f>F28</f>
        <v>76.77</v>
      </c>
      <c r="G15" s="926" t="s">
        <v>20</v>
      </c>
      <c r="H15" s="84"/>
      <c r="I15" s="925" t="e">
        <f>I28</f>
        <v>#VALUE!</v>
      </c>
      <c r="J15" s="926" t="s">
        <v>27</v>
      </c>
      <c r="K15" s="67"/>
    </row>
    <row r="16" spans="1:229" s="1" customFormat="1">
      <c r="A16" s="429" t="s">
        <v>473</v>
      </c>
      <c r="B16" s="221" t="s">
        <v>474</v>
      </c>
      <c r="C16" s="152" t="s">
        <v>52</v>
      </c>
      <c r="D16" s="430" t="s">
        <v>24</v>
      </c>
      <c r="E16" s="67"/>
      <c r="F16" s="927">
        <v>1541</v>
      </c>
      <c r="G16" s="928" t="s">
        <v>25</v>
      </c>
      <c r="H16" s="84"/>
      <c r="I16" s="318" t="s">
        <v>26</v>
      </c>
      <c r="J16" s="319" t="s">
        <v>27</v>
      </c>
      <c r="K16" s="67"/>
      <c r="L16" s="84"/>
    </row>
    <row r="17" spans="1:12" s="1" customFormat="1">
      <c r="A17" s="429" t="s">
        <v>475</v>
      </c>
      <c r="B17" s="221" t="s">
        <v>476</v>
      </c>
      <c r="C17" s="152" t="s">
        <v>52</v>
      </c>
      <c r="D17" s="430" t="s">
        <v>24</v>
      </c>
      <c r="E17" s="67"/>
      <c r="F17" s="927">
        <v>8</v>
      </c>
      <c r="G17" s="928" t="s">
        <v>25</v>
      </c>
      <c r="H17" s="84"/>
      <c r="I17" s="318" t="s">
        <v>26</v>
      </c>
      <c r="J17" s="319" t="s">
        <v>27</v>
      </c>
      <c r="K17" s="67"/>
    </row>
    <row r="18" spans="1:12" s="1" customFormat="1">
      <c r="A18" s="429" t="s">
        <v>477</v>
      </c>
      <c r="B18" s="221" t="s">
        <v>478</v>
      </c>
      <c r="C18" s="152" t="s">
        <v>52</v>
      </c>
      <c r="D18" s="430" t="s">
        <v>24</v>
      </c>
      <c r="E18" s="67"/>
      <c r="F18" s="927">
        <v>0</v>
      </c>
      <c r="G18" s="928" t="s">
        <v>25</v>
      </c>
      <c r="H18" s="84"/>
      <c r="I18" s="318" t="s">
        <v>26</v>
      </c>
      <c r="J18" s="319" t="s">
        <v>27</v>
      </c>
      <c r="K18" s="67"/>
      <c r="L18" s="84"/>
    </row>
    <row r="19" spans="1:12" s="1" customFormat="1">
      <c r="A19" s="429" t="s">
        <v>479</v>
      </c>
      <c r="B19" s="221" t="s">
        <v>480</v>
      </c>
      <c r="C19" s="152" t="s">
        <v>52</v>
      </c>
      <c r="D19" s="430" t="s">
        <v>24</v>
      </c>
      <c r="E19" s="67"/>
      <c r="F19" s="927">
        <v>0</v>
      </c>
      <c r="G19" s="928" t="s">
        <v>25</v>
      </c>
      <c r="H19" s="84"/>
      <c r="I19" s="318" t="s">
        <v>26</v>
      </c>
      <c r="J19" s="319" t="s">
        <v>27</v>
      </c>
      <c r="K19" s="67"/>
    </row>
    <row r="20" spans="1:12" s="1" customFormat="1">
      <c r="A20" s="429" t="s">
        <v>481</v>
      </c>
      <c r="B20" s="221" t="s">
        <v>482</v>
      </c>
      <c r="C20" s="152" t="s">
        <v>30</v>
      </c>
      <c r="D20" s="430" t="s">
        <v>24</v>
      </c>
      <c r="E20" s="67"/>
      <c r="F20" s="927">
        <v>0.80559999999999998</v>
      </c>
      <c r="G20" s="929" t="s">
        <v>19</v>
      </c>
      <c r="H20" s="84"/>
      <c r="I20" s="318" t="s">
        <v>26</v>
      </c>
      <c r="J20" s="321" t="s">
        <v>27</v>
      </c>
      <c r="K20" s="67"/>
      <c r="L20" s="84"/>
    </row>
    <row r="21" spans="1:12" s="1" customFormat="1">
      <c r="A21" s="429" t="s">
        <v>483</v>
      </c>
      <c r="B21" s="221" t="s">
        <v>484</v>
      </c>
      <c r="C21" s="152" t="s">
        <v>30</v>
      </c>
      <c r="D21" s="430" t="s">
        <v>24</v>
      </c>
      <c r="E21" s="67"/>
      <c r="F21" s="927">
        <v>0.88970000000000005</v>
      </c>
      <c r="G21" s="928" t="s">
        <v>19</v>
      </c>
      <c r="H21" s="84"/>
      <c r="I21" s="318" t="s">
        <v>26</v>
      </c>
      <c r="J21" s="319" t="s">
        <v>27</v>
      </c>
      <c r="K21" s="67"/>
    </row>
    <row r="22" spans="1:12" s="1" customFormat="1">
      <c r="A22" s="429" t="s">
        <v>485</v>
      </c>
      <c r="B22" s="221" t="s">
        <v>486</v>
      </c>
      <c r="C22" s="152" t="s">
        <v>30</v>
      </c>
      <c r="D22" s="430" t="s">
        <v>487</v>
      </c>
      <c r="E22" s="67"/>
      <c r="F22" s="1164">
        <f>'B5'!F16</f>
        <v>0.93457470067409554</v>
      </c>
      <c r="G22" s="410" t="s">
        <v>19</v>
      </c>
      <c r="H22" s="84"/>
      <c r="I22" s="930" t="e">
        <f>'B5'!I16</f>
        <v>#VALUE!</v>
      </c>
      <c r="J22" s="410" t="s">
        <v>27</v>
      </c>
      <c r="K22" s="67"/>
      <c r="L22" s="84"/>
    </row>
    <row r="23" spans="1:12" s="1" customFormat="1">
      <c r="A23" s="429" t="s">
        <v>488</v>
      </c>
      <c r="B23" s="221" t="s">
        <v>489</v>
      </c>
      <c r="C23" s="152" t="s">
        <v>30</v>
      </c>
      <c r="D23" s="430" t="s">
        <v>24</v>
      </c>
      <c r="E23" s="67"/>
      <c r="F23" s="927">
        <v>0.5</v>
      </c>
      <c r="G23" s="929" t="s">
        <v>19</v>
      </c>
      <c r="H23" s="84"/>
      <c r="I23" s="927" t="s">
        <v>26</v>
      </c>
      <c r="J23" s="929" t="s">
        <v>27</v>
      </c>
      <c r="K23" s="67"/>
    </row>
    <row r="24" spans="1:12" s="1" customFormat="1">
      <c r="A24" s="535" t="s">
        <v>490</v>
      </c>
      <c r="B24" s="488" t="s">
        <v>491</v>
      </c>
      <c r="C24" s="551" t="s">
        <v>30</v>
      </c>
      <c r="D24" s="552" t="s">
        <v>24</v>
      </c>
      <c r="E24" s="67"/>
      <c r="F24" s="931">
        <v>0.49</v>
      </c>
      <c r="G24" s="932" t="s">
        <v>19</v>
      </c>
      <c r="H24" s="84"/>
      <c r="I24" s="931" t="s">
        <v>26</v>
      </c>
      <c r="J24" s="932" t="s">
        <v>27</v>
      </c>
      <c r="K24" s="67"/>
      <c r="L24" s="84"/>
    </row>
    <row r="25" spans="1:12" s="1" customFormat="1" ht="13" thickBot="1">
      <c r="A25" s="67"/>
      <c r="C25" s="67"/>
      <c r="D25" s="67"/>
      <c r="E25" s="67"/>
      <c r="F25" s="84"/>
      <c r="G25" s="84"/>
      <c r="H25" s="84"/>
      <c r="I25" s="67"/>
      <c r="J25" s="67"/>
      <c r="K25" s="67"/>
      <c r="L25" s="84"/>
    </row>
    <row r="26" spans="1:12" s="1" customFormat="1" ht="16" thickBot="1">
      <c r="A26" s="74"/>
      <c r="B26" s="75" t="s">
        <v>492</v>
      </c>
      <c r="C26" s="76"/>
      <c r="D26" s="77"/>
      <c r="E26" s="1112"/>
      <c r="F26" s="84"/>
      <c r="G26" s="84"/>
      <c r="H26" s="84"/>
      <c r="I26" s="67"/>
      <c r="J26" s="67"/>
      <c r="K26" s="67"/>
    </row>
    <row r="27" spans="1:12" s="1" customFormat="1" ht="12.65" customHeight="1">
      <c r="A27" s="337" t="s">
        <v>493</v>
      </c>
      <c r="B27" s="570" t="s">
        <v>494</v>
      </c>
      <c r="C27" s="1220" t="s">
        <v>52</v>
      </c>
      <c r="D27" s="1221" t="s">
        <v>24</v>
      </c>
      <c r="E27" s="1112"/>
      <c r="F27" s="880" t="s">
        <v>495</v>
      </c>
      <c r="G27" s="1101" t="s">
        <v>25</v>
      </c>
      <c r="H27" s="84"/>
      <c r="I27" s="924" t="s">
        <v>26</v>
      </c>
      <c r="J27" s="1113" t="s">
        <v>27</v>
      </c>
      <c r="K27" s="67"/>
    </row>
    <row r="28" spans="1:12" s="1" customFormat="1">
      <c r="A28" s="153" t="s">
        <v>496</v>
      </c>
      <c r="B28" s="221" t="s">
        <v>497</v>
      </c>
      <c r="C28" s="163" t="s">
        <v>52</v>
      </c>
      <c r="D28" s="164" t="s">
        <v>31</v>
      </c>
      <c r="E28" s="67"/>
      <c r="F28" s="377">
        <f>ROUNDDOWN(F34+F29,2)</f>
        <v>76.77</v>
      </c>
      <c r="G28" s="1114" t="s">
        <v>20</v>
      </c>
      <c r="H28" s="84"/>
      <c r="I28" s="377" t="e">
        <f>ROUNDDOWN(I34+I29,2)</f>
        <v>#VALUE!</v>
      </c>
      <c r="J28" s="1115" t="s">
        <v>27</v>
      </c>
      <c r="K28" s="44"/>
    </row>
    <row r="29" spans="1:12" s="1" customFormat="1">
      <c r="A29" s="153" t="s">
        <v>498</v>
      </c>
      <c r="B29" s="221" t="s">
        <v>499</v>
      </c>
      <c r="C29" s="163" t="s">
        <v>52</v>
      </c>
      <c r="D29" s="164" t="s">
        <v>24</v>
      </c>
      <c r="E29" s="67"/>
      <c r="F29" s="1116">
        <v>39.608759421034598</v>
      </c>
      <c r="G29" s="1114" t="s">
        <v>25</v>
      </c>
      <c r="H29" s="84"/>
      <c r="I29" s="318" t="s">
        <v>26</v>
      </c>
      <c r="J29" s="1115" t="s">
        <v>27</v>
      </c>
      <c r="K29" s="44"/>
    </row>
    <row r="30" spans="1:12" s="1" customFormat="1">
      <c r="A30" s="153" t="s">
        <v>500</v>
      </c>
      <c r="B30" s="221" t="s">
        <v>501</v>
      </c>
      <c r="C30" s="163" t="s">
        <v>52</v>
      </c>
      <c r="D30" s="164" t="s">
        <v>24</v>
      </c>
      <c r="E30" s="67"/>
      <c r="F30" s="1116">
        <v>10.31</v>
      </c>
      <c r="G30" s="1114" t="s">
        <v>25</v>
      </c>
      <c r="H30" s="84"/>
      <c r="I30" s="318" t="s">
        <v>26</v>
      </c>
      <c r="J30" s="1115" t="s">
        <v>27</v>
      </c>
      <c r="K30" s="67"/>
    </row>
    <row r="31" spans="1:12" s="1" customFormat="1">
      <c r="A31" s="153" t="s">
        <v>502</v>
      </c>
      <c r="B31" s="221" t="s">
        <v>503</v>
      </c>
      <c r="C31" s="163" t="s">
        <v>52</v>
      </c>
      <c r="D31" s="164" t="s">
        <v>24</v>
      </c>
      <c r="E31" s="67"/>
      <c r="F31" s="1116">
        <v>0.08</v>
      </c>
      <c r="G31" s="1114" t="s">
        <v>25</v>
      </c>
      <c r="H31" s="84"/>
      <c r="I31" s="318" t="s">
        <v>26</v>
      </c>
      <c r="J31" s="1115" t="s">
        <v>27</v>
      </c>
      <c r="K31" s="67"/>
    </row>
    <row r="32" spans="1:12" s="1" customFormat="1">
      <c r="A32" s="153" t="s">
        <v>504</v>
      </c>
      <c r="B32" s="221" t="s">
        <v>505</v>
      </c>
      <c r="C32" s="163" t="s">
        <v>52</v>
      </c>
      <c r="D32" s="164" t="s">
        <v>24</v>
      </c>
      <c r="E32" s="67"/>
      <c r="F32" s="1116">
        <v>0</v>
      </c>
      <c r="G32" s="1114" t="s">
        <v>25</v>
      </c>
      <c r="H32" s="84"/>
      <c r="I32" s="318" t="s">
        <v>26</v>
      </c>
      <c r="J32" s="1115" t="s">
        <v>27</v>
      </c>
      <c r="K32" s="67"/>
    </row>
    <row r="33" spans="1:14" s="1" customFormat="1">
      <c r="A33" s="153" t="s">
        <v>506</v>
      </c>
      <c r="B33" s="221" t="s">
        <v>507</v>
      </c>
      <c r="C33" s="163" t="s">
        <v>52</v>
      </c>
      <c r="D33" s="164" t="s">
        <v>24</v>
      </c>
      <c r="E33" s="67"/>
      <c r="F33" s="1116">
        <v>0</v>
      </c>
      <c r="G33" s="1114" t="s">
        <v>25</v>
      </c>
      <c r="H33" s="84"/>
      <c r="I33" s="318" t="s">
        <v>26</v>
      </c>
      <c r="J33" s="1115" t="s">
        <v>27</v>
      </c>
      <c r="K33" s="67"/>
    </row>
    <row r="34" spans="1:14" s="1" customFormat="1">
      <c r="A34" s="153" t="s">
        <v>508</v>
      </c>
      <c r="B34" s="221" t="s">
        <v>509</v>
      </c>
      <c r="C34" s="163" t="s">
        <v>52</v>
      </c>
      <c r="D34" s="164" t="s">
        <v>24</v>
      </c>
      <c r="E34" s="67"/>
      <c r="F34" s="1132">
        <v>37.169958333333334</v>
      </c>
      <c r="G34" s="1114" t="s">
        <v>19</v>
      </c>
      <c r="H34" s="84"/>
      <c r="I34" s="318" t="s">
        <v>26</v>
      </c>
      <c r="J34" s="1115" t="s">
        <v>27</v>
      </c>
      <c r="K34" s="67"/>
    </row>
    <row r="35" spans="1:14" s="1" customFormat="1">
      <c r="A35" s="153" t="s">
        <v>510</v>
      </c>
      <c r="B35" s="221" t="s">
        <v>511</v>
      </c>
      <c r="C35" s="163" t="s">
        <v>52</v>
      </c>
      <c r="D35" s="164" t="s">
        <v>24</v>
      </c>
      <c r="E35" s="67"/>
      <c r="F35" s="1116">
        <v>2.75</v>
      </c>
      <c r="G35" s="1114" t="s">
        <v>19</v>
      </c>
      <c r="H35" s="84"/>
      <c r="I35" s="318" t="s">
        <v>26</v>
      </c>
      <c r="J35" s="1115" t="s">
        <v>27</v>
      </c>
      <c r="K35" s="67"/>
    </row>
    <row r="36" spans="1:14" s="1" customFormat="1">
      <c r="A36" s="153" t="s">
        <v>512</v>
      </c>
      <c r="B36" s="221" t="s">
        <v>513</v>
      </c>
      <c r="C36" s="163" t="s">
        <v>52</v>
      </c>
      <c r="D36" s="164" t="s">
        <v>24</v>
      </c>
      <c r="E36" s="67"/>
      <c r="F36" s="1116">
        <v>2.84</v>
      </c>
      <c r="G36" s="1114" t="s">
        <v>19</v>
      </c>
      <c r="H36" s="84"/>
      <c r="I36" s="318" t="s">
        <v>26</v>
      </c>
      <c r="J36" s="1115" t="s">
        <v>27</v>
      </c>
      <c r="K36" s="67"/>
    </row>
    <row r="37" spans="1:14" s="1" customFormat="1">
      <c r="A37" s="153" t="s">
        <v>514</v>
      </c>
      <c r="B37" s="221" t="s">
        <v>515</v>
      </c>
      <c r="C37" s="163" t="s">
        <v>52</v>
      </c>
      <c r="D37" s="164" t="s">
        <v>24</v>
      </c>
      <c r="E37" s="67"/>
      <c r="F37" s="1116">
        <v>1.35</v>
      </c>
      <c r="G37" s="1114" t="s">
        <v>19</v>
      </c>
      <c r="H37" s="84"/>
      <c r="I37" s="318" t="s">
        <v>26</v>
      </c>
      <c r="J37" s="1115" t="s">
        <v>27</v>
      </c>
      <c r="K37" s="67"/>
    </row>
    <row r="38" spans="1:14" s="1" customFormat="1">
      <c r="A38" s="153" t="s">
        <v>516</v>
      </c>
      <c r="B38" s="221" t="s">
        <v>517</v>
      </c>
      <c r="C38" s="163" t="s">
        <v>52</v>
      </c>
      <c r="D38" s="164" t="s">
        <v>24</v>
      </c>
      <c r="E38" s="67"/>
      <c r="F38" s="1116">
        <v>2.92</v>
      </c>
      <c r="G38" s="1114" t="s">
        <v>19</v>
      </c>
      <c r="H38" s="84"/>
      <c r="I38" s="318" t="s">
        <v>26</v>
      </c>
      <c r="J38" s="1115" t="s">
        <v>27</v>
      </c>
      <c r="K38" s="67"/>
    </row>
    <row r="39" spans="1:14" s="1" customFormat="1">
      <c r="A39" s="200" t="s">
        <v>518</v>
      </c>
      <c r="B39" s="222" t="s">
        <v>519</v>
      </c>
      <c r="C39" s="169" t="s">
        <v>52</v>
      </c>
      <c r="D39" s="73" t="s">
        <v>24</v>
      </c>
      <c r="E39" s="67"/>
      <c r="F39" s="881">
        <v>2.98</v>
      </c>
      <c r="G39" s="230" t="s">
        <v>19</v>
      </c>
      <c r="H39" s="84"/>
      <c r="I39" s="322" t="s">
        <v>26</v>
      </c>
      <c r="J39" s="230" t="s">
        <v>27</v>
      </c>
      <c r="K39" s="67"/>
    </row>
    <row r="40" spans="1:14" s="1" customFormat="1">
      <c r="A40" s="67"/>
      <c r="B40" s="216"/>
      <c r="C40" s="67"/>
      <c r="D40" s="67"/>
      <c r="E40" s="67"/>
      <c r="F40" s="67"/>
      <c r="G40" s="67"/>
      <c r="H40" s="323"/>
      <c r="I40" s="324"/>
      <c r="J40" s="84"/>
      <c r="K40" s="323"/>
      <c r="L40" s="84"/>
      <c r="M40" s="84"/>
      <c r="N40" s="84"/>
    </row>
    <row r="41" spans="1:14" s="1" customFormat="1" ht="12.65" customHeight="1">
      <c r="A41" s="67"/>
      <c r="B41" s="216"/>
      <c r="C41" s="67"/>
      <c r="D41" s="67"/>
      <c r="E41" s="67"/>
      <c r="F41" s="67"/>
      <c r="G41" s="67"/>
      <c r="H41" s="323"/>
      <c r="I41" s="324"/>
      <c r="J41" s="84"/>
      <c r="K41" s="323"/>
      <c r="L41" s="84"/>
      <c r="M41" s="84"/>
      <c r="N41" s="84"/>
    </row>
    <row r="42" spans="1:14" s="1" customFormat="1" ht="13" thickBot="1">
      <c r="A42" s="67"/>
      <c r="B42" s="216"/>
      <c r="C42" s="67"/>
      <c r="D42" s="67"/>
      <c r="E42" s="67"/>
      <c r="F42" s="67"/>
      <c r="G42" s="67"/>
      <c r="H42" s="323"/>
      <c r="I42" s="324"/>
      <c r="J42" s="84"/>
      <c r="K42" s="323"/>
      <c r="L42" s="84"/>
      <c r="M42" s="84"/>
      <c r="N42" s="84"/>
    </row>
    <row r="43" spans="1:14" s="1" customFormat="1">
      <c r="A43" s="15" t="s">
        <v>43</v>
      </c>
      <c r="B43" s="4"/>
      <c r="C43" s="4"/>
      <c r="D43" s="4"/>
      <c r="E43" s="1117"/>
      <c r="F43" s="1118"/>
      <c r="G43" s="67"/>
      <c r="H43" s="323"/>
      <c r="I43" s="324"/>
      <c r="J43" s="84"/>
      <c r="K43" s="323"/>
      <c r="L43" s="84"/>
      <c r="M43" s="84"/>
      <c r="N43" s="84"/>
    </row>
    <row r="44" spans="1:14" s="1" customFormat="1">
      <c r="A44" s="1040"/>
      <c r="B44" s="2"/>
      <c r="C44" s="2"/>
      <c r="D44" s="1119"/>
      <c r="E44" s="1119"/>
      <c r="F44" s="1120"/>
      <c r="G44" s="67"/>
      <c r="H44" s="323"/>
      <c r="I44" s="324"/>
      <c r="J44" s="84"/>
      <c r="K44" s="323"/>
      <c r="L44" s="84"/>
      <c r="M44" s="84"/>
      <c r="N44" s="84"/>
    </row>
    <row r="45" spans="1:14" s="1" customFormat="1">
      <c r="A45" s="7" t="s">
        <v>44</v>
      </c>
      <c r="B45" s="2"/>
      <c r="C45" s="2"/>
      <c r="D45" s="2"/>
      <c r="E45" s="1119"/>
      <c r="F45" s="1120"/>
      <c r="G45" s="67"/>
      <c r="H45" s="323"/>
      <c r="I45" s="324"/>
      <c r="J45" s="84"/>
      <c r="K45" s="323"/>
      <c r="L45" s="84"/>
      <c r="M45" s="84"/>
      <c r="N45" s="84"/>
    </row>
    <row r="46" spans="1:14" s="1" customFormat="1">
      <c r="A46" s="1040"/>
      <c r="B46" s="2"/>
      <c r="C46" s="2"/>
      <c r="D46" s="1119"/>
      <c r="E46" s="1119"/>
      <c r="F46" s="1120"/>
      <c r="G46" s="67"/>
      <c r="H46" s="323"/>
      <c r="I46" s="324"/>
      <c r="J46" s="84"/>
      <c r="K46" s="323"/>
      <c r="L46" s="84"/>
      <c r="M46" s="84"/>
      <c r="N46" s="84"/>
    </row>
    <row r="47" spans="1:14" s="1" customFormat="1" ht="13" thickBot="1">
      <c r="A47" s="252" t="s">
        <v>961</v>
      </c>
      <c r="B47" s="253"/>
      <c r="C47" s="253" t="s">
        <v>956</v>
      </c>
      <c r="D47" s="12"/>
      <c r="E47" s="1121"/>
      <c r="F47" s="1122"/>
      <c r="G47" s="67"/>
      <c r="H47" s="323"/>
      <c r="I47" s="324"/>
      <c r="J47" s="84"/>
      <c r="K47" s="323"/>
      <c r="L47" s="84"/>
      <c r="M47" s="84"/>
      <c r="N47" s="84"/>
    </row>
    <row r="48" spans="1:14" s="1" customFormat="1">
      <c r="A48" s="67"/>
      <c r="B48" s="216"/>
      <c r="C48" s="67"/>
      <c r="D48" s="67"/>
      <c r="E48" s="67"/>
      <c r="F48" s="67"/>
      <c r="G48" s="67"/>
      <c r="H48" s="323"/>
      <c r="I48" s="324"/>
      <c r="J48" s="84"/>
      <c r="K48" s="323"/>
      <c r="L48" s="84"/>
      <c r="M48" s="84"/>
      <c r="N48" s="84"/>
    </row>
    <row r="49" spans="1:14" s="1" customFormat="1">
      <c r="A49" s="67"/>
      <c r="C49" s="67"/>
      <c r="D49" s="67"/>
      <c r="E49" s="67"/>
      <c r="F49" s="67"/>
      <c r="G49" s="67"/>
      <c r="H49" s="67"/>
      <c r="I49" s="67"/>
      <c r="J49" s="67"/>
      <c r="L49" s="84"/>
      <c r="M49" s="84"/>
      <c r="N49" s="84"/>
    </row>
    <row r="50" spans="1:14" s="1" customFormat="1" ht="15.5">
      <c r="A50" s="67"/>
      <c r="B50" s="84"/>
      <c r="C50" s="84"/>
      <c r="D50" s="84"/>
      <c r="E50" s="84"/>
      <c r="F50" s="84"/>
      <c r="G50" s="84"/>
      <c r="H50" s="45"/>
      <c r="I50" s="84"/>
      <c r="J50" s="84"/>
      <c r="K50" s="84"/>
    </row>
    <row r="51" spans="1:14" s="1" customFormat="1">
      <c r="G51" s="84"/>
      <c r="H51" s="84"/>
      <c r="I51" s="84"/>
      <c r="J51" s="84"/>
    </row>
    <row r="52" spans="1:14" s="1" customFormat="1">
      <c r="G52" s="84"/>
      <c r="H52" s="84"/>
      <c r="I52" s="84"/>
      <c r="J52" s="84"/>
    </row>
    <row r="53" spans="1:14" s="1" customFormat="1">
      <c r="G53" s="84"/>
      <c r="H53" s="84"/>
      <c r="I53" s="84"/>
      <c r="J53" s="84"/>
    </row>
    <row r="54" spans="1:14" s="1" customFormat="1">
      <c r="G54" s="84"/>
      <c r="H54" s="84"/>
      <c r="I54" s="84"/>
      <c r="J54" s="84"/>
    </row>
    <row r="55" spans="1:14" s="1" customFormat="1">
      <c r="G55" s="84"/>
      <c r="H55" s="84"/>
      <c r="I55" s="84"/>
      <c r="J55" s="84"/>
    </row>
    <row r="56" spans="1:14" s="1" customFormat="1">
      <c r="B56" s="84"/>
      <c r="C56" s="84"/>
      <c r="D56" s="84"/>
      <c r="E56" s="84"/>
      <c r="F56" s="84"/>
      <c r="G56" s="84"/>
      <c r="H56" s="84"/>
      <c r="I56" s="84"/>
      <c r="J56" s="84"/>
    </row>
    <row r="57" spans="1:14" s="1" customFormat="1">
      <c r="A57" s="84"/>
      <c r="B57" s="84"/>
      <c r="C57" s="84"/>
      <c r="D57" s="84"/>
      <c r="E57" s="84"/>
      <c r="F57" s="84"/>
      <c r="G57" s="84"/>
      <c r="H57" s="84"/>
      <c r="I57" s="84"/>
      <c r="J57" s="84"/>
      <c r="K57" s="84"/>
    </row>
  </sheetData>
  <mergeCells count="2">
    <mergeCell ref="F10:G11"/>
    <mergeCell ref="I10:J11"/>
  </mergeCells>
  <phoneticPr fontId="26" type="noConversion"/>
  <pageMargins left="0.74803149606299213" right="0.74803149606299213" top="0.98425196850393704" bottom="0.98425196850393704" header="0.51181102362204722" footer="0.51181102362204722"/>
  <pageSetup paperSize="8" scale="91" orientation="landscape" r:id="rId1"/>
  <headerFooter alignWithMargins="0">
    <oddFooter>&amp;R&amp;"CG Omega,Regular" Date: Feb 2010
Revision 13.0&amp;L&amp;"Calibri"&amp;11&amp;K000000&amp;"CG Omega,Regular"Table 1 of 10_x000D_&amp;1#&amp;"Arial"&amp;11&amp;K000000SW Private Commercial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2092E-DBDA-43A4-97B7-345F545915AE}">
  <sheetPr>
    <pageSetUpPr fitToPage="1"/>
  </sheetPr>
  <dimension ref="A1:K130"/>
  <sheetViews>
    <sheetView zoomScaleNormal="100" workbookViewId="0">
      <selection sqref="A1:XFD1048576"/>
    </sheetView>
  </sheetViews>
  <sheetFormatPr defaultColWidth="8.7265625" defaultRowHeight="12.5"/>
  <cols>
    <col min="1" max="1" width="9.1796875" style="84" bestFit="1" customWidth="1"/>
    <col min="2" max="2" width="91.36328125" style="84" customWidth="1"/>
    <col min="3" max="5" width="8.7265625" style="84"/>
    <col min="6" max="6" width="12.81640625" style="84" customWidth="1"/>
    <col min="7" max="7" width="5.81640625" style="84" customWidth="1"/>
    <col min="8" max="8" width="8.7265625" style="84"/>
    <col min="9" max="9" width="12.26953125" style="84" customWidth="1"/>
    <col min="10" max="10" width="5.26953125" style="84" customWidth="1"/>
    <col min="11" max="13" width="8.7265625" style="84" customWidth="1"/>
    <col min="14" max="16384" width="8.7265625" style="84"/>
  </cols>
  <sheetData>
    <row r="1" spans="1:11" ht="20">
      <c r="A1" s="55" t="s">
        <v>0</v>
      </c>
      <c r="B1" s="55"/>
      <c r="C1" s="55"/>
      <c r="D1" s="55"/>
      <c r="E1" s="55"/>
    </row>
    <row r="2" spans="1:11" ht="20">
      <c r="A2" s="20"/>
      <c r="B2" s="1"/>
      <c r="C2" s="1"/>
      <c r="D2" s="1"/>
      <c r="E2" s="1"/>
    </row>
    <row r="3" spans="1:11" ht="20">
      <c r="A3" s="21" t="s">
        <v>1</v>
      </c>
      <c r="B3" s="21"/>
      <c r="C3" s="21"/>
      <c r="D3" s="21"/>
      <c r="E3" s="21"/>
      <c r="F3" s="21"/>
      <c r="G3" s="21"/>
      <c r="H3" s="21"/>
      <c r="I3" s="21"/>
      <c r="J3" s="21"/>
      <c r="K3" s="1134"/>
    </row>
    <row r="6" spans="1:11" ht="20">
      <c r="A6" s="57" t="s">
        <v>2</v>
      </c>
      <c r="B6" s="26"/>
    </row>
    <row r="7" spans="1:11" ht="20">
      <c r="A7" s="27" t="s">
        <v>520</v>
      </c>
      <c r="B7" s="28"/>
      <c r="C7" s="68"/>
      <c r="D7" s="68"/>
      <c r="E7" s="68"/>
    </row>
    <row r="8" spans="1:11" ht="15.5">
      <c r="A8" s="24"/>
      <c r="B8" s="1"/>
      <c r="C8" s="1"/>
      <c r="D8" s="1"/>
      <c r="E8" s="1"/>
    </row>
    <row r="9" spans="1:11" ht="15.5">
      <c r="A9" s="24"/>
      <c r="B9" s="1"/>
      <c r="C9" s="1"/>
      <c r="D9" s="1"/>
      <c r="E9" s="1"/>
    </row>
    <row r="10" spans="1:11" ht="15.5">
      <c r="A10" s="30" t="s">
        <v>4</v>
      </c>
      <c r="B10" s="197" t="s">
        <v>5</v>
      </c>
      <c r="C10" s="32" t="s">
        <v>6</v>
      </c>
      <c r="D10" s="33" t="s">
        <v>7</v>
      </c>
      <c r="E10" s="1"/>
      <c r="F10" s="1348" t="s">
        <v>338</v>
      </c>
      <c r="G10" s="1349"/>
      <c r="I10" s="1348" t="s">
        <v>8</v>
      </c>
      <c r="J10" s="1349"/>
    </row>
    <row r="11" spans="1:11" ht="15.5">
      <c r="A11" s="35" t="s">
        <v>10</v>
      </c>
      <c r="B11" s="36"/>
      <c r="C11" s="37"/>
      <c r="D11" s="38" t="s">
        <v>11</v>
      </c>
      <c r="E11" s="1"/>
      <c r="F11" s="1350"/>
      <c r="G11" s="1351"/>
      <c r="I11" s="1350"/>
      <c r="J11" s="1351"/>
    </row>
    <row r="12" spans="1:11" ht="16" thickBot="1">
      <c r="A12" s="39"/>
      <c r="B12" s="198"/>
      <c r="C12" s="41"/>
      <c r="D12" s="42"/>
      <c r="E12" s="1"/>
      <c r="F12" s="1083" t="s">
        <v>521</v>
      </c>
      <c r="G12" s="1208" t="s">
        <v>13</v>
      </c>
      <c r="I12" s="1083" t="s">
        <v>522</v>
      </c>
      <c r="J12" s="1208" t="s">
        <v>13</v>
      </c>
    </row>
    <row r="13" spans="1:11" ht="13" thickBot="1">
      <c r="E13" s="1"/>
    </row>
    <row r="14" spans="1:11" ht="56.25" customHeight="1">
      <c r="A14" s="1055" t="s">
        <v>523</v>
      </c>
      <c r="B14" s="403" t="s">
        <v>524</v>
      </c>
      <c r="C14" s="49"/>
      <c r="D14" s="50"/>
      <c r="E14" s="1"/>
    </row>
    <row r="15" spans="1:11">
      <c r="A15" s="199" t="s">
        <v>525</v>
      </c>
      <c r="B15" s="69" t="s">
        <v>526</v>
      </c>
      <c r="C15" s="151" t="s">
        <v>52</v>
      </c>
      <c r="D15" s="70" t="s">
        <v>24</v>
      </c>
      <c r="E15" s="1"/>
      <c r="F15" s="383">
        <v>0</v>
      </c>
      <c r="G15" s="384" t="s">
        <v>64</v>
      </c>
      <c r="I15" s="383">
        <v>0</v>
      </c>
      <c r="J15" s="384" t="s">
        <v>64</v>
      </c>
    </row>
    <row r="16" spans="1:11">
      <c r="A16" s="153" t="s">
        <v>527</v>
      </c>
      <c r="B16" s="71" t="s">
        <v>528</v>
      </c>
      <c r="C16" s="152" t="s">
        <v>52</v>
      </c>
      <c r="D16" s="72" t="s">
        <v>24</v>
      </c>
      <c r="E16" s="1"/>
      <c r="F16" s="385">
        <v>24</v>
      </c>
      <c r="G16" s="386" t="s">
        <v>25</v>
      </c>
      <c r="I16" s="385">
        <v>12</v>
      </c>
      <c r="J16" s="386" t="s">
        <v>25</v>
      </c>
    </row>
    <row r="17" spans="1:10">
      <c r="A17" s="153" t="s">
        <v>529</v>
      </c>
      <c r="B17" s="71" t="s">
        <v>1412</v>
      </c>
      <c r="C17" s="152" t="s">
        <v>52</v>
      </c>
      <c r="D17" s="72" t="s">
        <v>31</v>
      </c>
      <c r="E17" s="1"/>
      <c r="F17" s="387">
        <f>SUM(F15:F16)</f>
        <v>24</v>
      </c>
      <c r="G17" s="386" t="s">
        <v>25</v>
      </c>
      <c r="I17" s="387">
        <f>SUM(I15:I16)</f>
        <v>12</v>
      </c>
      <c r="J17" s="386" t="s">
        <v>25</v>
      </c>
    </row>
    <row r="18" spans="1:10">
      <c r="A18" s="200" t="s">
        <v>530</v>
      </c>
      <c r="B18" s="168" t="s">
        <v>531</v>
      </c>
      <c r="C18" s="169" t="s">
        <v>532</v>
      </c>
      <c r="D18" s="73" t="s">
        <v>24</v>
      </c>
      <c r="E18" s="1"/>
      <c r="F18" s="388">
        <v>830</v>
      </c>
      <c r="G18" s="389" t="s">
        <v>25</v>
      </c>
      <c r="I18" s="388">
        <v>390</v>
      </c>
      <c r="J18" s="389" t="s">
        <v>25</v>
      </c>
    </row>
    <row r="19" spans="1:10">
      <c r="E19" s="1"/>
    </row>
    <row r="20" spans="1:10" ht="45" customHeight="1">
      <c r="A20" s="1055" t="s">
        <v>523</v>
      </c>
      <c r="B20" s="403" t="s">
        <v>533</v>
      </c>
      <c r="C20" s="49"/>
      <c r="D20" s="50"/>
      <c r="E20" s="1"/>
    </row>
    <row r="21" spans="1:10">
      <c r="A21" s="533" t="s">
        <v>534</v>
      </c>
      <c r="B21" s="534" t="s">
        <v>535</v>
      </c>
      <c r="C21" s="486" t="s">
        <v>52</v>
      </c>
      <c r="D21" s="487" t="s">
        <v>24</v>
      </c>
      <c r="E21" s="1"/>
      <c r="F21" s="383">
        <v>0</v>
      </c>
      <c r="G21" s="384" t="s">
        <v>64</v>
      </c>
      <c r="I21" s="383">
        <v>0</v>
      </c>
      <c r="J21" s="384" t="s">
        <v>64</v>
      </c>
    </row>
    <row r="22" spans="1:10">
      <c r="A22" s="429" t="s">
        <v>536</v>
      </c>
      <c r="B22" s="71" t="s">
        <v>537</v>
      </c>
      <c r="C22" s="152" t="s">
        <v>52</v>
      </c>
      <c r="D22" s="430" t="s">
        <v>24</v>
      </c>
      <c r="E22" s="1"/>
      <c r="F22" s="385">
        <v>16</v>
      </c>
      <c r="G22" s="386" t="s">
        <v>25</v>
      </c>
      <c r="I22" s="385">
        <v>58</v>
      </c>
      <c r="J22" s="386" t="s">
        <v>25</v>
      </c>
    </row>
    <row r="23" spans="1:10">
      <c r="A23" s="429" t="s">
        <v>538</v>
      </c>
      <c r="B23" s="71" t="s">
        <v>539</v>
      </c>
      <c r="C23" s="152" t="s">
        <v>52</v>
      </c>
      <c r="D23" s="430" t="s">
        <v>24</v>
      </c>
      <c r="E23" s="1"/>
      <c r="F23" s="120" t="s">
        <v>26</v>
      </c>
      <c r="G23" s="90" t="s">
        <v>27</v>
      </c>
      <c r="I23" s="120" t="s">
        <v>26</v>
      </c>
      <c r="J23" s="90" t="s">
        <v>27</v>
      </c>
    </row>
    <row r="24" spans="1:10">
      <c r="A24" s="429" t="s">
        <v>540</v>
      </c>
      <c r="B24" s="71" t="s">
        <v>541</v>
      </c>
      <c r="C24" s="152" t="s">
        <v>52</v>
      </c>
      <c r="D24" s="430" t="s">
        <v>24</v>
      </c>
      <c r="E24" s="1"/>
      <c r="F24" s="120" t="s">
        <v>26</v>
      </c>
      <c r="G24" s="90" t="s">
        <v>27</v>
      </c>
      <c r="I24" s="120" t="s">
        <v>26</v>
      </c>
      <c r="J24" s="90" t="s">
        <v>27</v>
      </c>
    </row>
    <row r="25" spans="1:10">
      <c r="A25" s="429" t="s">
        <v>542</v>
      </c>
      <c r="B25" s="71" t="s">
        <v>543</v>
      </c>
      <c r="C25" s="152" t="s">
        <v>52</v>
      </c>
      <c r="D25" s="430" t="s">
        <v>24</v>
      </c>
      <c r="E25" s="1"/>
      <c r="F25" s="120" t="s">
        <v>26</v>
      </c>
      <c r="G25" s="90" t="s">
        <v>27</v>
      </c>
      <c r="I25" s="120" t="s">
        <v>26</v>
      </c>
      <c r="J25" s="90" t="s">
        <v>27</v>
      </c>
    </row>
    <row r="26" spans="1:10">
      <c r="A26" s="429" t="s">
        <v>544</v>
      </c>
      <c r="B26" s="71" t="s">
        <v>545</v>
      </c>
      <c r="C26" s="152" t="s">
        <v>52</v>
      </c>
      <c r="D26" s="430" t="s">
        <v>24</v>
      </c>
      <c r="E26" s="1"/>
      <c r="F26" s="120" t="s">
        <v>26</v>
      </c>
      <c r="G26" s="90" t="s">
        <v>27</v>
      </c>
      <c r="I26" s="120" t="s">
        <v>26</v>
      </c>
      <c r="J26" s="90" t="s">
        <v>27</v>
      </c>
    </row>
    <row r="27" spans="1:10">
      <c r="A27" s="429" t="s">
        <v>546</v>
      </c>
      <c r="B27" s="71" t="s">
        <v>1411</v>
      </c>
      <c r="C27" s="152" t="s">
        <v>52</v>
      </c>
      <c r="D27" s="430" t="s">
        <v>24</v>
      </c>
      <c r="E27" s="1"/>
      <c r="F27" s="390">
        <f>SUM(F21:F26)</f>
        <v>16</v>
      </c>
      <c r="G27" s="391" t="s">
        <v>25</v>
      </c>
      <c r="I27" s="390">
        <f>SUM(I21:I26)</f>
        <v>58</v>
      </c>
      <c r="J27" s="391" t="s">
        <v>25</v>
      </c>
    </row>
    <row r="28" spans="1:10">
      <c r="A28" s="535" t="s">
        <v>547</v>
      </c>
      <c r="B28" s="499" t="s">
        <v>548</v>
      </c>
      <c r="C28" s="432" t="s">
        <v>532</v>
      </c>
      <c r="D28" s="433" t="s">
        <v>24</v>
      </c>
      <c r="E28" s="1"/>
      <c r="F28" s="388">
        <v>570</v>
      </c>
      <c r="G28" s="389" t="s">
        <v>25</v>
      </c>
      <c r="I28" s="388">
        <v>2275</v>
      </c>
      <c r="J28" s="389" t="s">
        <v>25</v>
      </c>
    </row>
    <row r="29" spans="1:10">
      <c r="E29" s="1"/>
    </row>
    <row r="30" spans="1:10" ht="42" customHeight="1">
      <c r="A30" s="1055" t="s">
        <v>523</v>
      </c>
      <c r="B30" s="403" t="s">
        <v>549</v>
      </c>
      <c r="C30" s="49"/>
      <c r="D30" s="50"/>
      <c r="E30" s="1"/>
    </row>
    <row r="31" spans="1:10">
      <c r="A31" s="533" t="s">
        <v>550</v>
      </c>
      <c r="B31" s="536" t="s">
        <v>551</v>
      </c>
      <c r="C31" s="486" t="s">
        <v>52</v>
      </c>
      <c r="D31" s="487" t="s">
        <v>24</v>
      </c>
      <c r="E31" s="1"/>
      <c r="F31" s="122">
        <v>165</v>
      </c>
      <c r="G31" s="93" t="s">
        <v>25</v>
      </c>
      <c r="I31" s="122">
        <v>124</v>
      </c>
      <c r="J31" s="93" t="s">
        <v>25</v>
      </c>
    </row>
    <row r="32" spans="1:10">
      <c r="A32" s="429" t="s">
        <v>552</v>
      </c>
      <c r="B32" s="223" t="s">
        <v>553</v>
      </c>
      <c r="C32" s="152" t="s">
        <v>52</v>
      </c>
      <c r="D32" s="430" t="s">
        <v>24</v>
      </c>
      <c r="E32" s="1"/>
      <c r="F32" s="392">
        <v>113</v>
      </c>
      <c r="G32" s="391" t="s">
        <v>25</v>
      </c>
      <c r="I32" s="392">
        <v>111</v>
      </c>
      <c r="J32" s="391" t="s">
        <v>25</v>
      </c>
    </row>
    <row r="33" spans="1:10">
      <c r="A33" s="429" t="s">
        <v>554</v>
      </c>
      <c r="B33" s="223" t="s">
        <v>555</v>
      </c>
      <c r="C33" s="152" t="s">
        <v>532</v>
      </c>
      <c r="D33" s="430" t="s">
        <v>24</v>
      </c>
      <c r="E33" s="1"/>
      <c r="F33" s="393">
        <v>32357.31</v>
      </c>
      <c r="G33" s="167" t="s">
        <v>25</v>
      </c>
      <c r="I33" s="393">
        <v>36000.300000000003</v>
      </c>
      <c r="J33" s="90" t="s">
        <v>25</v>
      </c>
    </row>
    <row r="34" spans="1:10">
      <c r="A34" s="429" t="s">
        <v>556</v>
      </c>
      <c r="B34" s="223" t="s">
        <v>557</v>
      </c>
      <c r="C34" s="152" t="s">
        <v>532</v>
      </c>
      <c r="D34" s="430" t="s">
        <v>24</v>
      </c>
      <c r="E34" s="1"/>
      <c r="F34" s="394">
        <v>30043</v>
      </c>
      <c r="G34" s="391" t="s">
        <v>25</v>
      </c>
      <c r="I34" s="394">
        <v>30138.26</v>
      </c>
      <c r="J34" s="391" t="s">
        <v>25</v>
      </c>
    </row>
    <row r="35" spans="1:10">
      <c r="A35" s="429" t="s">
        <v>558</v>
      </c>
      <c r="B35" s="223" t="s">
        <v>559</v>
      </c>
      <c r="C35" s="152" t="s">
        <v>52</v>
      </c>
      <c r="D35" s="430" t="s">
        <v>24</v>
      </c>
      <c r="E35" s="1"/>
      <c r="F35" s="120" t="s">
        <v>26</v>
      </c>
      <c r="G35" s="167" t="s">
        <v>27</v>
      </c>
      <c r="I35" s="120" t="s">
        <v>26</v>
      </c>
      <c r="J35" s="90" t="s">
        <v>27</v>
      </c>
    </row>
    <row r="36" spans="1:10">
      <c r="A36" s="429" t="s">
        <v>560</v>
      </c>
      <c r="B36" s="223" t="s">
        <v>561</v>
      </c>
      <c r="C36" s="152" t="s">
        <v>52</v>
      </c>
      <c r="D36" s="430" t="s">
        <v>24</v>
      </c>
      <c r="E36" s="1"/>
      <c r="F36" s="392">
        <v>66</v>
      </c>
      <c r="G36" s="391" t="s">
        <v>25</v>
      </c>
      <c r="I36" s="392">
        <v>110</v>
      </c>
      <c r="J36" s="391" t="s">
        <v>25</v>
      </c>
    </row>
    <row r="37" spans="1:10">
      <c r="A37" s="429" t="s">
        <v>562</v>
      </c>
      <c r="B37" s="223" t="s">
        <v>563</v>
      </c>
      <c r="C37" s="152" t="s">
        <v>532</v>
      </c>
      <c r="D37" s="430" t="s">
        <v>24</v>
      </c>
      <c r="E37" s="1"/>
      <c r="F37" s="120" t="s">
        <v>26</v>
      </c>
      <c r="G37" s="167" t="s">
        <v>27</v>
      </c>
      <c r="I37" s="120" t="s">
        <v>26</v>
      </c>
      <c r="J37" s="90" t="s">
        <v>27</v>
      </c>
    </row>
    <row r="38" spans="1:10">
      <c r="A38" s="535" t="s">
        <v>564</v>
      </c>
      <c r="B38" s="537" t="s">
        <v>565</v>
      </c>
      <c r="C38" s="432" t="s">
        <v>532</v>
      </c>
      <c r="D38" s="433" t="s">
        <v>24</v>
      </c>
      <c r="E38" s="1"/>
      <c r="F38" s="395">
        <v>39618</v>
      </c>
      <c r="G38" s="396" t="s">
        <v>25</v>
      </c>
      <c r="I38" s="395">
        <v>78016.259999999995</v>
      </c>
      <c r="J38" s="396" t="s">
        <v>25</v>
      </c>
    </row>
    <row r="39" spans="1:10">
      <c r="E39" s="1"/>
    </row>
    <row r="40" spans="1:10" ht="38.25" customHeight="1">
      <c r="A40" s="1055" t="s">
        <v>523</v>
      </c>
      <c r="B40" s="403" t="s">
        <v>566</v>
      </c>
      <c r="C40" s="49"/>
      <c r="D40" s="50"/>
      <c r="E40" s="1"/>
    </row>
    <row r="41" spans="1:10">
      <c r="A41" s="533" t="s">
        <v>567</v>
      </c>
      <c r="B41" s="534" t="s">
        <v>568</v>
      </c>
      <c r="C41" s="486" t="s">
        <v>52</v>
      </c>
      <c r="D41" s="487" t="s">
        <v>24</v>
      </c>
      <c r="E41" s="1"/>
      <c r="F41" s="119">
        <v>8</v>
      </c>
      <c r="G41" s="384" t="s">
        <v>25</v>
      </c>
      <c r="I41" s="119">
        <v>8</v>
      </c>
      <c r="J41" s="384" t="s">
        <v>25</v>
      </c>
    </row>
    <row r="42" spans="1:10">
      <c r="A42" s="429" t="s">
        <v>569</v>
      </c>
      <c r="B42" s="71" t="s">
        <v>570</v>
      </c>
      <c r="C42" s="152" t="s">
        <v>532</v>
      </c>
      <c r="D42" s="430" t="s">
        <v>24</v>
      </c>
      <c r="E42" s="1"/>
      <c r="F42" s="397">
        <v>1360</v>
      </c>
      <c r="G42" s="391" t="s">
        <v>25</v>
      </c>
      <c r="I42" s="397">
        <v>1284.3</v>
      </c>
      <c r="J42" s="391" t="s">
        <v>25</v>
      </c>
    </row>
    <row r="43" spans="1:10">
      <c r="A43" s="429" t="s">
        <v>571</v>
      </c>
      <c r="B43" s="71" t="s">
        <v>572</v>
      </c>
      <c r="C43" s="152" t="s">
        <v>52</v>
      </c>
      <c r="D43" s="430" t="s">
        <v>24</v>
      </c>
      <c r="E43" s="1"/>
      <c r="F43" s="120" t="s">
        <v>26</v>
      </c>
      <c r="G43" s="391" t="s">
        <v>27</v>
      </c>
      <c r="I43" s="120" t="s">
        <v>26</v>
      </c>
      <c r="J43" s="391" t="s">
        <v>27</v>
      </c>
    </row>
    <row r="44" spans="1:10">
      <c r="A44" s="535" t="s">
        <v>573</v>
      </c>
      <c r="B44" s="499" t="s">
        <v>574</v>
      </c>
      <c r="C44" s="432" t="s">
        <v>532</v>
      </c>
      <c r="D44" s="433" t="s">
        <v>24</v>
      </c>
      <c r="E44" s="1"/>
      <c r="F44" s="121" t="s">
        <v>26</v>
      </c>
      <c r="G44" s="396" t="s">
        <v>27</v>
      </c>
      <c r="I44" s="121" t="s">
        <v>26</v>
      </c>
      <c r="J44" s="396" t="s">
        <v>27</v>
      </c>
    </row>
    <row r="45" spans="1:10" ht="13" thickBot="1">
      <c r="E45" s="1"/>
    </row>
    <row r="46" spans="1:10" ht="43.5" customHeight="1" thickBot="1">
      <c r="A46" s="1055" t="s">
        <v>523</v>
      </c>
      <c r="B46" s="538" t="s">
        <v>575</v>
      </c>
      <c r="C46" s="49"/>
      <c r="D46" s="50"/>
      <c r="E46" s="1"/>
    </row>
    <row r="47" spans="1:10">
      <c r="A47" s="539" t="s">
        <v>576</v>
      </c>
      <c r="B47" s="406" t="s">
        <v>577</v>
      </c>
      <c r="C47" s="407" t="s">
        <v>52</v>
      </c>
      <c r="D47" s="421" t="s">
        <v>24</v>
      </c>
      <c r="E47" s="1"/>
      <c r="F47" s="383">
        <v>0</v>
      </c>
      <c r="G47" s="398" t="s">
        <v>64</v>
      </c>
      <c r="I47" s="383">
        <v>0</v>
      </c>
      <c r="J47" s="398" t="s">
        <v>64</v>
      </c>
    </row>
    <row r="48" spans="1:10">
      <c r="A48" s="540" t="s">
        <v>578</v>
      </c>
      <c r="B48" s="404" t="s">
        <v>579</v>
      </c>
      <c r="C48" s="405" t="s">
        <v>52</v>
      </c>
      <c r="D48" s="422" t="s">
        <v>24</v>
      </c>
      <c r="E48" s="1"/>
      <c r="F48" s="392">
        <v>0</v>
      </c>
      <c r="G48" s="399" t="s">
        <v>64</v>
      </c>
      <c r="I48" s="392">
        <v>0</v>
      </c>
      <c r="J48" s="399" t="s">
        <v>64</v>
      </c>
    </row>
    <row r="49" spans="1:10">
      <c r="A49" s="540" t="s">
        <v>580</v>
      </c>
      <c r="B49" s="404" t="s">
        <v>581</v>
      </c>
      <c r="C49" s="405" t="s">
        <v>52</v>
      </c>
      <c r="D49" s="422" t="s">
        <v>31</v>
      </c>
      <c r="E49" s="1"/>
      <c r="F49" s="392">
        <v>0</v>
      </c>
      <c r="G49" s="399" t="s">
        <v>64</v>
      </c>
      <c r="I49" s="392">
        <v>0</v>
      </c>
      <c r="J49" s="399" t="s">
        <v>64</v>
      </c>
    </row>
    <row r="50" spans="1:10">
      <c r="A50" s="540" t="s">
        <v>582</v>
      </c>
      <c r="B50" s="404" t="s">
        <v>583</v>
      </c>
      <c r="C50" s="405" t="s">
        <v>52</v>
      </c>
      <c r="D50" s="422" t="s">
        <v>31</v>
      </c>
      <c r="E50" s="1"/>
      <c r="F50" s="1056">
        <f>SUM(F48:F49)</f>
        <v>0</v>
      </c>
      <c r="G50" s="399" t="s">
        <v>64</v>
      </c>
      <c r="I50" s="1056">
        <f>SUM(I48:I49)</f>
        <v>0</v>
      </c>
      <c r="J50" s="399" t="s">
        <v>64</v>
      </c>
    </row>
    <row r="51" spans="1:10">
      <c r="A51" s="541" t="s">
        <v>584</v>
      </c>
      <c r="B51" s="408" t="s">
        <v>585</v>
      </c>
      <c r="C51" s="409" t="s">
        <v>532</v>
      </c>
      <c r="D51" s="423" t="s">
        <v>24</v>
      </c>
      <c r="E51" s="1"/>
      <c r="F51" s="1082">
        <v>0</v>
      </c>
      <c r="G51" s="400" t="s">
        <v>64</v>
      </c>
      <c r="I51" s="395">
        <v>0</v>
      </c>
      <c r="J51" s="400" t="s">
        <v>64</v>
      </c>
    </row>
    <row r="52" spans="1:10" ht="13" thickBot="1">
      <c r="E52" s="1"/>
    </row>
    <row r="53" spans="1:10" ht="31.5" customHeight="1" thickBot="1">
      <c r="A53" s="1055" t="s">
        <v>523</v>
      </c>
      <c r="B53" s="403" t="s">
        <v>586</v>
      </c>
      <c r="C53" s="49"/>
      <c r="D53" s="50"/>
      <c r="E53" s="1"/>
    </row>
    <row r="54" spans="1:10">
      <c r="A54" s="539" t="s">
        <v>587</v>
      </c>
      <c r="B54" s="406" t="s">
        <v>577</v>
      </c>
      <c r="C54" s="407" t="s">
        <v>52</v>
      </c>
      <c r="D54" s="421" t="s">
        <v>24</v>
      </c>
      <c r="E54" s="1"/>
      <c r="F54" s="383">
        <v>0</v>
      </c>
      <c r="G54" s="384" t="s">
        <v>64</v>
      </c>
      <c r="I54" s="383">
        <v>0</v>
      </c>
      <c r="J54" s="384" t="s">
        <v>64</v>
      </c>
    </row>
    <row r="55" spans="1:10">
      <c r="A55" s="540" t="s">
        <v>588</v>
      </c>
      <c r="B55" s="404" t="s">
        <v>579</v>
      </c>
      <c r="C55" s="405" t="s">
        <v>52</v>
      </c>
      <c r="D55" s="422" t="s">
        <v>24</v>
      </c>
      <c r="E55" s="1"/>
      <c r="F55" s="385">
        <v>0</v>
      </c>
      <c r="G55" s="386" t="s">
        <v>64</v>
      </c>
      <c r="I55" s="385">
        <v>0</v>
      </c>
      <c r="J55" s="386" t="s">
        <v>64</v>
      </c>
    </row>
    <row r="56" spans="1:10">
      <c r="A56" s="540" t="s">
        <v>589</v>
      </c>
      <c r="B56" s="404" t="s">
        <v>581</v>
      </c>
      <c r="C56" s="405" t="s">
        <v>52</v>
      </c>
      <c r="D56" s="422" t="s">
        <v>24</v>
      </c>
      <c r="E56" s="1"/>
      <c r="F56" s="385">
        <v>0</v>
      </c>
      <c r="G56" s="386" t="s">
        <v>64</v>
      </c>
      <c r="I56" s="385">
        <v>0</v>
      </c>
      <c r="J56" s="386" t="s">
        <v>64</v>
      </c>
    </row>
    <row r="57" spans="1:10">
      <c r="A57" s="540" t="s">
        <v>590</v>
      </c>
      <c r="B57" s="404" t="s">
        <v>583</v>
      </c>
      <c r="C57" s="405" t="s">
        <v>52</v>
      </c>
      <c r="D57" s="422" t="s">
        <v>31</v>
      </c>
      <c r="E57" s="1"/>
      <c r="F57" s="387">
        <f>SUM(F55:F56)</f>
        <v>0</v>
      </c>
      <c r="G57" s="386" t="s">
        <v>64</v>
      </c>
      <c r="I57" s="387">
        <f>SUM(I55:I56)</f>
        <v>0</v>
      </c>
      <c r="J57" s="386" t="s">
        <v>64</v>
      </c>
    </row>
    <row r="58" spans="1:10">
      <c r="A58" s="541" t="s">
        <v>591</v>
      </c>
      <c r="B58" s="408" t="s">
        <v>585</v>
      </c>
      <c r="C58" s="409" t="s">
        <v>532</v>
      </c>
      <c r="D58" s="423" t="s">
        <v>24</v>
      </c>
      <c r="E58" s="1"/>
      <c r="F58" s="1081">
        <v>0</v>
      </c>
      <c r="G58" s="389" t="s">
        <v>64</v>
      </c>
      <c r="I58" s="388">
        <v>0</v>
      </c>
      <c r="J58" s="389" t="s">
        <v>64</v>
      </c>
    </row>
    <row r="59" spans="1:10" ht="13" thickBot="1">
      <c r="E59" s="1"/>
    </row>
    <row r="60" spans="1:10" ht="30" customHeight="1" thickBot="1">
      <c r="A60" s="1055" t="s">
        <v>523</v>
      </c>
      <c r="B60" s="403" t="s">
        <v>592</v>
      </c>
      <c r="C60" s="49"/>
      <c r="D60" s="50"/>
      <c r="E60" s="1"/>
    </row>
    <row r="61" spans="1:10" ht="12.65" customHeight="1">
      <c r="A61" s="539" t="s">
        <v>593</v>
      </c>
      <c r="B61" s="406" t="s">
        <v>594</v>
      </c>
      <c r="C61" s="407" t="s">
        <v>52</v>
      </c>
      <c r="D61" s="421" t="s">
        <v>24</v>
      </c>
      <c r="E61" s="1"/>
      <c r="F61" s="122" t="s">
        <v>26</v>
      </c>
      <c r="G61" s="93" t="s">
        <v>27</v>
      </c>
      <c r="I61" s="122">
        <v>2487</v>
      </c>
      <c r="J61" s="93" t="s">
        <v>20</v>
      </c>
    </row>
    <row r="62" spans="1:10" ht="12.65" customHeight="1">
      <c r="A62" s="540" t="s">
        <v>595</v>
      </c>
      <c r="B62" s="404" t="s">
        <v>596</v>
      </c>
      <c r="C62" s="405" t="s">
        <v>30</v>
      </c>
      <c r="D62" s="422" t="s">
        <v>24</v>
      </c>
      <c r="E62" s="1"/>
      <c r="F62" s="195" t="s">
        <v>26</v>
      </c>
      <c r="G62" s="167" t="s">
        <v>27</v>
      </c>
      <c r="I62" s="401">
        <v>0.98632891033373538</v>
      </c>
      <c r="J62" s="167" t="s">
        <v>20</v>
      </c>
    </row>
    <row r="63" spans="1:10" ht="12.65" customHeight="1">
      <c r="A63" s="540" t="s">
        <v>597</v>
      </c>
      <c r="B63" s="404" t="s">
        <v>598</v>
      </c>
      <c r="C63" s="405" t="s">
        <v>52</v>
      </c>
      <c r="D63" s="422" t="s">
        <v>24</v>
      </c>
      <c r="E63" s="1"/>
      <c r="F63" s="195" t="s">
        <v>26</v>
      </c>
      <c r="G63" s="167" t="s">
        <v>27</v>
      </c>
      <c r="I63" s="195">
        <v>2487</v>
      </c>
      <c r="J63" s="167" t="s">
        <v>20</v>
      </c>
    </row>
    <row r="64" spans="1:10" ht="12.65" customHeight="1">
      <c r="A64" s="540" t="s">
        <v>599</v>
      </c>
      <c r="B64" s="404" t="s">
        <v>600</v>
      </c>
      <c r="C64" s="405" t="s">
        <v>30</v>
      </c>
      <c r="D64" s="422" t="s">
        <v>24</v>
      </c>
      <c r="E64" s="1"/>
      <c r="F64" s="195" t="s">
        <v>26</v>
      </c>
      <c r="G64" s="167" t="s">
        <v>27</v>
      </c>
      <c r="I64" s="401">
        <v>0.98632891033373538</v>
      </c>
      <c r="J64" s="167" t="s">
        <v>20</v>
      </c>
    </row>
    <row r="65" spans="1:10" ht="12.65" customHeight="1">
      <c r="A65" s="540" t="s">
        <v>601</v>
      </c>
      <c r="B65" s="404" t="s">
        <v>602</v>
      </c>
      <c r="C65" s="405" t="s">
        <v>52</v>
      </c>
      <c r="D65" s="422" t="s">
        <v>24</v>
      </c>
      <c r="E65" s="1"/>
      <c r="F65" s="392">
        <v>8</v>
      </c>
      <c r="G65" s="391" t="s">
        <v>25</v>
      </c>
      <c r="I65" s="402">
        <v>32</v>
      </c>
      <c r="J65" s="391" t="s">
        <v>25</v>
      </c>
    </row>
    <row r="66" spans="1:10" ht="12.65" customHeight="1">
      <c r="A66" s="540" t="s">
        <v>603</v>
      </c>
      <c r="B66" s="1057" t="s">
        <v>604</v>
      </c>
      <c r="C66" s="405" t="s">
        <v>52</v>
      </c>
      <c r="D66" s="422" t="s">
        <v>24</v>
      </c>
      <c r="E66" s="1"/>
      <c r="F66" s="1079">
        <v>1</v>
      </c>
      <c r="G66" s="391" t="s">
        <v>64</v>
      </c>
      <c r="I66" s="1058">
        <v>10</v>
      </c>
      <c r="J66" s="391" t="s">
        <v>64</v>
      </c>
    </row>
    <row r="67" spans="1:10" ht="12.65" customHeight="1">
      <c r="A67" s="540" t="s">
        <v>605</v>
      </c>
      <c r="B67" s="1057" t="s">
        <v>606</v>
      </c>
      <c r="C67" s="405" t="s">
        <v>52</v>
      </c>
      <c r="D67" s="422" t="s">
        <v>31</v>
      </c>
      <c r="E67" s="1"/>
      <c r="F67" s="1059">
        <f>SUM(F65:F66)</f>
        <v>9</v>
      </c>
      <c r="G67" s="391" t="s">
        <v>25</v>
      </c>
      <c r="I67" s="1059">
        <f>SUM(I65:I66)</f>
        <v>42</v>
      </c>
      <c r="J67" s="391" t="s">
        <v>25</v>
      </c>
    </row>
    <row r="68" spans="1:10" ht="13" customHeight="1">
      <c r="A68" s="541" t="s">
        <v>607</v>
      </c>
      <c r="B68" s="1060" t="s">
        <v>608</v>
      </c>
      <c r="C68" s="409" t="s">
        <v>532</v>
      </c>
      <c r="D68" s="423" t="s">
        <v>24</v>
      </c>
      <c r="E68" s="1"/>
      <c r="F68" s="1080">
        <v>270</v>
      </c>
      <c r="G68" s="396" t="s">
        <v>25</v>
      </c>
      <c r="I68" s="1061" t="s">
        <v>609</v>
      </c>
      <c r="J68" s="396" t="s">
        <v>25</v>
      </c>
    </row>
    <row r="69" spans="1:10">
      <c r="E69" s="1"/>
    </row>
    <row r="70" spans="1:10" ht="38.25" customHeight="1">
      <c r="A70" s="1055" t="s">
        <v>523</v>
      </c>
      <c r="B70" s="538" t="s">
        <v>610</v>
      </c>
      <c r="C70" s="49"/>
      <c r="D70" s="50"/>
      <c r="E70" s="1"/>
    </row>
    <row r="71" spans="1:10">
      <c r="A71" s="539" t="s">
        <v>611</v>
      </c>
      <c r="B71" s="406" t="s">
        <v>577</v>
      </c>
      <c r="C71" s="407" t="s">
        <v>52</v>
      </c>
      <c r="D71" s="421" t="s">
        <v>24</v>
      </c>
      <c r="E71" s="1"/>
      <c r="F71" s="383">
        <v>0</v>
      </c>
      <c r="G71" s="384" t="s">
        <v>64</v>
      </c>
      <c r="I71" s="383">
        <v>0</v>
      </c>
      <c r="J71" s="384" t="s">
        <v>64</v>
      </c>
    </row>
    <row r="72" spans="1:10">
      <c r="A72" s="540" t="s">
        <v>612</v>
      </c>
      <c r="B72" s="404" t="s">
        <v>579</v>
      </c>
      <c r="C72" s="405" t="s">
        <v>52</v>
      </c>
      <c r="D72" s="422" t="s">
        <v>24</v>
      </c>
      <c r="E72" s="1"/>
      <c r="F72" s="392">
        <v>0</v>
      </c>
      <c r="G72" s="391" t="s">
        <v>64</v>
      </c>
      <c r="I72" s="392">
        <v>0</v>
      </c>
      <c r="J72" s="391" t="s">
        <v>64</v>
      </c>
    </row>
    <row r="73" spans="1:10">
      <c r="A73" s="540" t="s">
        <v>613</v>
      </c>
      <c r="B73" s="404" t="s">
        <v>581</v>
      </c>
      <c r="C73" s="405" t="s">
        <v>52</v>
      </c>
      <c r="D73" s="422" t="s">
        <v>24</v>
      </c>
      <c r="E73" s="1"/>
      <c r="F73" s="392">
        <v>0</v>
      </c>
      <c r="G73" s="391" t="s">
        <v>64</v>
      </c>
      <c r="I73" s="392">
        <v>0</v>
      </c>
      <c r="J73" s="391" t="s">
        <v>64</v>
      </c>
    </row>
    <row r="74" spans="1:10">
      <c r="A74" s="540" t="s">
        <v>614</v>
      </c>
      <c r="B74" s="404" t="s">
        <v>583</v>
      </c>
      <c r="C74" s="405" t="s">
        <v>52</v>
      </c>
      <c r="D74" s="422" t="s">
        <v>31</v>
      </c>
      <c r="E74" s="1"/>
      <c r="F74" s="390">
        <f>SUM(F72:F73)</f>
        <v>0</v>
      </c>
      <c r="G74" s="391" t="s">
        <v>64</v>
      </c>
      <c r="I74" s="390">
        <f>SUM(I72:I73)</f>
        <v>0</v>
      </c>
      <c r="J74" s="391" t="s">
        <v>64</v>
      </c>
    </row>
    <row r="75" spans="1:10">
      <c r="A75" s="541" t="s">
        <v>615</v>
      </c>
      <c r="B75" s="408" t="s">
        <v>585</v>
      </c>
      <c r="C75" s="409" t="s">
        <v>532</v>
      </c>
      <c r="D75" s="423" t="s">
        <v>24</v>
      </c>
      <c r="E75" s="1"/>
      <c r="F75" s="395">
        <v>0</v>
      </c>
      <c r="G75" s="396" t="s">
        <v>64</v>
      </c>
      <c r="I75" s="395">
        <v>0</v>
      </c>
      <c r="J75" s="396" t="s">
        <v>64</v>
      </c>
    </row>
    <row r="76" spans="1:10">
      <c r="E76" s="1"/>
    </row>
    <row r="77" spans="1:10" ht="36" customHeight="1">
      <c r="A77" s="1055" t="s">
        <v>523</v>
      </c>
      <c r="B77" s="538" t="s">
        <v>616</v>
      </c>
      <c r="C77" s="49"/>
      <c r="D77" s="50"/>
      <c r="E77" s="1"/>
    </row>
    <row r="78" spans="1:10">
      <c r="A78" s="539" t="s">
        <v>617</v>
      </c>
      <c r="B78" s="406" t="s">
        <v>577</v>
      </c>
      <c r="C78" s="407" t="s">
        <v>52</v>
      </c>
      <c r="D78" s="421" t="s">
        <v>24</v>
      </c>
      <c r="E78" s="1"/>
      <c r="F78" s="383">
        <v>0</v>
      </c>
      <c r="G78" s="384" t="s">
        <v>64</v>
      </c>
      <c r="I78" s="383">
        <v>0</v>
      </c>
      <c r="J78" s="384" t="s">
        <v>64</v>
      </c>
    </row>
    <row r="79" spans="1:10">
      <c r="A79" s="540" t="s">
        <v>618</v>
      </c>
      <c r="B79" s="404" t="s">
        <v>579</v>
      </c>
      <c r="C79" s="405" t="s">
        <v>52</v>
      </c>
      <c r="D79" s="422" t="s">
        <v>24</v>
      </c>
      <c r="E79" s="1"/>
      <c r="F79" s="392">
        <v>0</v>
      </c>
      <c r="G79" s="391" t="s">
        <v>64</v>
      </c>
      <c r="I79" s="392">
        <v>0</v>
      </c>
      <c r="J79" s="391" t="s">
        <v>64</v>
      </c>
    </row>
    <row r="80" spans="1:10">
      <c r="A80" s="540" t="s">
        <v>619</v>
      </c>
      <c r="B80" s="404" t="s">
        <v>581</v>
      </c>
      <c r="C80" s="405" t="s">
        <v>52</v>
      </c>
      <c r="D80" s="422" t="s">
        <v>24</v>
      </c>
      <c r="E80" s="1"/>
      <c r="F80" s="392">
        <v>0</v>
      </c>
      <c r="G80" s="391" t="s">
        <v>64</v>
      </c>
      <c r="I80" s="392">
        <v>0</v>
      </c>
      <c r="J80" s="391" t="s">
        <v>64</v>
      </c>
    </row>
    <row r="81" spans="1:10">
      <c r="A81" s="540" t="s">
        <v>620</v>
      </c>
      <c r="B81" s="404" t="s">
        <v>583</v>
      </c>
      <c r="C81" s="405" t="s">
        <v>52</v>
      </c>
      <c r="D81" s="422" t="s">
        <v>31</v>
      </c>
      <c r="E81" s="1"/>
      <c r="F81" s="390">
        <f>SUM(F79:F80)</f>
        <v>0</v>
      </c>
      <c r="G81" s="391" t="s">
        <v>64</v>
      </c>
      <c r="I81" s="390">
        <f>SUM(I79:I80)</f>
        <v>0</v>
      </c>
      <c r="J81" s="391" t="s">
        <v>64</v>
      </c>
    </row>
    <row r="82" spans="1:10">
      <c r="A82" s="541" t="s">
        <v>621</v>
      </c>
      <c r="B82" s="408" t="s">
        <v>585</v>
      </c>
      <c r="C82" s="409" t="s">
        <v>532</v>
      </c>
      <c r="D82" s="423" t="s">
        <v>24</v>
      </c>
      <c r="E82" s="1"/>
      <c r="F82" s="395">
        <v>0</v>
      </c>
      <c r="G82" s="396" t="s">
        <v>64</v>
      </c>
      <c r="I82" s="395">
        <v>0</v>
      </c>
      <c r="J82" s="396" t="s">
        <v>64</v>
      </c>
    </row>
    <row r="83" spans="1:10">
      <c r="E83" s="1"/>
    </row>
    <row r="84" spans="1:10" ht="34.5" customHeight="1">
      <c r="A84" s="1055" t="s">
        <v>523</v>
      </c>
      <c r="B84" s="538" t="s">
        <v>622</v>
      </c>
      <c r="C84" s="49"/>
      <c r="D84" s="50"/>
      <c r="E84" s="1"/>
    </row>
    <row r="85" spans="1:10">
      <c r="A85" s="539" t="s">
        <v>623</v>
      </c>
      <c r="B85" s="406" t="s">
        <v>624</v>
      </c>
      <c r="C85" s="407" t="s">
        <v>52</v>
      </c>
      <c r="D85" s="421" t="s">
        <v>24</v>
      </c>
      <c r="E85" s="1"/>
      <c r="F85" s="122">
        <v>19</v>
      </c>
      <c r="G85" s="398" t="s">
        <v>25</v>
      </c>
      <c r="I85" s="416">
        <v>48</v>
      </c>
      <c r="J85" s="417" t="s">
        <v>25</v>
      </c>
    </row>
    <row r="86" spans="1:10">
      <c r="A86" s="540" t="s">
        <v>625</v>
      </c>
      <c r="B86" s="404" t="s">
        <v>577</v>
      </c>
      <c r="C86" s="405" t="s">
        <v>52</v>
      </c>
      <c r="D86" s="422" t="s">
        <v>24</v>
      </c>
      <c r="E86" s="1"/>
      <c r="F86" s="392">
        <v>0</v>
      </c>
      <c r="G86" s="391" t="s">
        <v>25</v>
      </c>
      <c r="I86" s="544">
        <v>0</v>
      </c>
      <c r="J86" s="545" t="s">
        <v>25</v>
      </c>
    </row>
    <row r="87" spans="1:10">
      <c r="A87" s="540" t="s">
        <v>626</v>
      </c>
      <c r="B87" s="404" t="s">
        <v>579</v>
      </c>
      <c r="C87" s="405" t="s">
        <v>52</v>
      </c>
      <c r="D87" s="422" t="s">
        <v>24</v>
      </c>
      <c r="E87" s="1"/>
      <c r="F87" s="392">
        <v>0</v>
      </c>
      <c r="G87" s="391" t="s">
        <v>25</v>
      </c>
      <c r="I87" s="544">
        <v>0</v>
      </c>
      <c r="J87" s="545" t="s">
        <v>25</v>
      </c>
    </row>
    <row r="88" spans="1:10">
      <c r="A88" s="540" t="s">
        <v>627</v>
      </c>
      <c r="B88" s="404" t="s">
        <v>581</v>
      </c>
      <c r="C88" s="405" t="s">
        <v>52</v>
      </c>
      <c r="D88" s="422" t="s">
        <v>24</v>
      </c>
      <c r="E88" s="1"/>
      <c r="F88" s="392">
        <v>2</v>
      </c>
      <c r="G88" s="391" t="s">
        <v>25</v>
      </c>
      <c r="I88" s="544">
        <v>0</v>
      </c>
      <c r="J88" s="545" t="s">
        <v>25</v>
      </c>
    </row>
    <row r="89" spans="1:10">
      <c r="A89" s="540" t="s">
        <v>628</v>
      </c>
      <c r="B89" s="404" t="s">
        <v>583</v>
      </c>
      <c r="C89" s="405" t="s">
        <v>52</v>
      </c>
      <c r="D89" s="422" t="s">
        <v>31</v>
      </c>
      <c r="E89" s="1"/>
      <c r="F89" s="390">
        <f>SUM(F87:F88)</f>
        <v>2</v>
      </c>
      <c r="G89" s="391" t="s">
        <v>25</v>
      </c>
      <c r="I89" s="546">
        <f>SUM(I87:I88)</f>
        <v>0</v>
      </c>
      <c r="J89" s="545" t="s">
        <v>25</v>
      </c>
    </row>
    <row r="90" spans="1:10" ht="13" thickBot="1">
      <c r="A90" s="541" t="s">
        <v>629</v>
      </c>
      <c r="B90" s="408" t="s">
        <v>585</v>
      </c>
      <c r="C90" s="409" t="s">
        <v>532</v>
      </c>
      <c r="D90" s="423" t="s">
        <v>24</v>
      </c>
      <c r="E90" s="1"/>
      <c r="F90" s="395">
        <v>4489.4399999999996</v>
      </c>
      <c r="G90" s="396" t="s">
        <v>25</v>
      </c>
      <c r="I90" s="547">
        <v>12517.45</v>
      </c>
      <c r="J90" s="548" t="s">
        <v>25</v>
      </c>
    </row>
    <row r="91" spans="1:10">
      <c r="E91" s="1"/>
    </row>
    <row r="92" spans="1:10" ht="35.25" customHeight="1">
      <c r="A92" s="1055" t="s">
        <v>523</v>
      </c>
      <c r="B92" s="538" t="s">
        <v>630</v>
      </c>
      <c r="C92" s="49"/>
      <c r="D92" s="50"/>
      <c r="E92" s="1"/>
    </row>
    <row r="93" spans="1:10">
      <c r="A93" s="539" t="s">
        <v>631</v>
      </c>
      <c r="B93" s="406" t="s">
        <v>632</v>
      </c>
      <c r="C93" s="407" t="s">
        <v>52</v>
      </c>
      <c r="D93" s="421" t="s">
        <v>24</v>
      </c>
      <c r="E93" s="1"/>
      <c r="F93" s="383">
        <v>0</v>
      </c>
      <c r="G93" s="398" t="s">
        <v>64</v>
      </c>
      <c r="I93" s="383">
        <v>0</v>
      </c>
      <c r="J93" s="398" t="s">
        <v>64</v>
      </c>
    </row>
    <row r="94" spans="1:10">
      <c r="A94" s="540" t="s">
        <v>633</v>
      </c>
      <c r="B94" s="404" t="s">
        <v>634</v>
      </c>
      <c r="C94" s="405" t="s">
        <v>52</v>
      </c>
      <c r="D94" s="422" t="s">
        <v>24</v>
      </c>
      <c r="E94" s="1"/>
      <c r="F94" s="392">
        <v>0</v>
      </c>
      <c r="G94" s="399" t="s">
        <v>64</v>
      </c>
      <c r="I94" s="392">
        <v>0</v>
      </c>
      <c r="J94" s="399" t="s">
        <v>64</v>
      </c>
    </row>
    <row r="95" spans="1:10">
      <c r="A95" s="540" t="s">
        <v>635</v>
      </c>
      <c r="B95" s="404" t="s">
        <v>636</v>
      </c>
      <c r="C95" s="405" t="s">
        <v>52</v>
      </c>
      <c r="D95" s="422" t="s">
        <v>24</v>
      </c>
      <c r="E95" s="1"/>
      <c r="F95" s="392">
        <v>0</v>
      </c>
      <c r="G95" s="399" t="s">
        <v>64</v>
      </c>
      <c r="I95" s="392">
        <v>0</v>
      </c>
      <c r="J95" s="399" t="s">
        <v>64</v>
      </c>
    </row>
    <row r="96" spans="1:10">
      <c r="A96" s="541" t="s">
        <v>637</v>
      </c>
      <c r="B96" s="408" t="s">
        <v>638</v>
      </c>
      <c r="C96" s="409" t="s">
        <v>532</v>
      </c>
      <c r="D96" s="423" t="s">
        <v>24</v>
      </c>
      <c r="E96" s="1"/>
      <c r="F96" s="395">
        <v>0</v>
      </c>
      <c r="G96" s="400" t="s">
        <v>64</v>
      </c>
      <c r="I96" s="395">
        <v>0</v>
      </c>
      <c r="J96" s="400" t="s">
        <v>64</v>
      </c>
    </row>
    <row r="97" spans="1:10" ht="13" thickBot="1">
      <c r="E97" s="1"/>
    </row>
    <row r="98" spans="1:10" ht="27.75" customHeight="1" thickBot="1">
      <c r="A98" s="1055" t="s">
        <v>523</v>
      </c>
      <c r="B98" s="403" t="s">
        <v>639</v>
      </c>
      <c r="C98" s="49"/>
      <c r="D98" s="50"/>
      <c r="E98" s="1"/>
    </row>
    <row r="99" spans="1:10">
      <c r="A99" s="539" t="s">
        <v>640</v>
      </c>
      <c r="B99" s="406" t="s">
        <v>641</v>
      </c>
      <c r="C99" s="407" t="s">
        <v>52</v>
      </c>
      <c r="D99" s="421" t="s">
        <v>24</v>
      </c>
      <c r="E99" s="1"/>
      <c r="F99" s="383">
        <v>0</v>
      </c>
      <c r="G99" s="398" t="s">
        <v>64</v>
      </c>
      <c r="I99" s="383">
        <v>0</v>
      </c>
      <c r="J99" s="398" t="s">
        <v>64</v>
      </c>
    </row>
    <row r="100" spans="1:10">
      <c r="A100" s="540" t="s">
        <v>642</v>
      </c>
      <c r="B100" s="542" t="s">
        <v>643</v>
      </c>
      <c r="C100" s="405" t="s">
        <v>52</v>
      </c>
      <c r="D100" s="422" t="s">
        <v>24</v>
      </c>
      <c r="E100" s="1"/>
      <c r="F100" s="392">
        <v>0</v>
      </c>
      <c r="G100" s="399" t="s">
        <v>64</v>
      </c>
      <c r="I100" s="392">
        <v>0</v>
      </c>
      <c r="J100" s="399" t="s">
        <v>64</v>
      </c>
    </row>
    <row r="101" spans="1:10">
      <c r="A101" s="540" t="s">
        <v>644</v>
      </c>
      <c r="B101" s="404" t="s">
        <v>1396</v>
      </c>
      <c r="C101" s="405" t="s">
        <v>52</v>
      </c>
      <c r="D101" s="422" t="s">
        <v>24</v>
      </c>
      <c r="E101" s="1"/>
      <c r="F101" s="392">
        <v>0</v>
      </c>
      <c r="G101" s="399" t="s">
        <v>64</v>
      </c>
      <c r="I101" s="392">
        <v>0</v>
      </c>
      <c r="J101" s="399" t="s">
        <v>64</v>
      </c>
    </row>
    <row r="102" spans="1:10">
      <c r="A102" s="540" t="s">
        <v>645</v>
      </c>
      <c r="B102" s="404" t="s">
        <v>646</v>
      </c>
      <c r="C102" s="405" t="s">
        <v>52</v>
      </c>
      <c r="D102" s="422" t="s">
        <v>24</v>
      </c>
      <c r="E102" s="1"/>
      <c r="F102" s="392">
        <v>0</v>
      </c>
      <c r="G102" s="399" t="s">
        <v>64</v>
      </c>
      <c r="I102" s="392">
        <v>0</v>
      </c>
      <c r="J102" s="399" t="s">
        <v>64</v>
      </c>
    </row>
    <row r="103" spans="1:10">
      <c r="A103" s="540" t="s">
        <v>647</v>
      </c>
      <c r="B103" s="404" t="s">
        <v>648</v>
      </c>
      <c r="C103" s="405" t="s">
        <v>52</v>
      </c>
      <c r="D103" s="422" t="s">
        <v>31</v>
      </c>
      <c r="E103" s="1"/>
      <c r="F103" s="390">
        <f>F101+F102</f>
        <v>0</v>
      </c>
      <c r="G103" s="399" t="s">
        <v>64</v>
      </c>
      <c r="I103" s="390">
        <f>I101+I102</f>
        <v>0</v>
      </c>
      <c r="J103" s="399" t="s">
        <v>64</v>
      </c>
    </row>
    <row r="104" spans="1:10">
      <c r="A104" s="541" t="s">
        <v>649</v>
      </c>
      <c r="B104" s="408" t="s">
        <v>585</v>
      </c>
      <c r="C104" s="409" t="s">
        <v>532</v>
      </c>
      <c r="D104" s="423" t="s">
        <v>24</v>
      </c>
      <c r="E104" s="1"/>
      <c r="F104" s="395">
        <v>0</v>
      </c>
      <c r="G104" s="400" t="s">
        <v>64</v>
      </c>
      <c r="I104" s="395">
        <v>0</v>
      </c>
      <c r="J104" s="400" t="s">
        <v>64</v>
      </c>
    </row>
    <row r="105" spans="1:10">
      <c r="E105" s="1"/>
    </row>
    <row r="106" spans="1:10" ht="15.5">
      <c r="A106" s="47"/>
      <c r="B106" s="48" t="s">
        <v>650</v>
      </c>
      <c r="C106" s="49"/>
      <c r="D106" s="50"/>
      <c r="E106" s="1"/>
    </row>
    <row r="107" spans="1:10">
      <c r="A107" s="539" t="s">
        <v>651</v>
      </c>
      <c r="B107" s="1062" t="s">
        <v>652</v>
      </c>
      <c r="C107" s="407" t="s">
        <v>52</v>
      </c>
      <c r="D107" s="421" t="s">
        <v>24</v>
      </c>
      <c r="E107" s="1"/>
      <c r="F107" s="1063">
        <v>312</v>
      </c>
      <c r="G107" s="384" t="s">
        <v>25</v>
      </c>
      <c r="I107" s="1063">
        <v>2405</v>
      </c>
      <c r="J107" s="384" t="s">
        <v>25</v>
      </c>
    </row>
    <row r="108" spans="1:10">
      <c r="A108" s="541" t="s">
        <v>653</v>
      </c>
      <c r="B108" s="1060" t="s">
        <v>654</v>
      </c>
      <c r="C108" s="409" t="s">
        <v>532</v>
      </c>
      <c r="D108" s="423" t="s">
        <v>24</v>
      </c>
      <c r="E108" s="1"/>
      <c r="F108" s="395">
        <v>61271</v>
      </c>
      <c r="G108" s="400" t="s">
        <v>25</v>
      </c>
      <c r="I108" s="395">
        <v>228122.77</v>
      </c>
      <c r="J108" s="400" t="s">
        <v>25</v>
      </c>
    </row>
    <row r="109" spans="1:10">
      <c r="E109" s="1"/>
    </row>
    <row r="110" spans="1:10" ht="15.5">
      <c r="A110" s="74"/>
      <c r="B110" s="75" t="s">
        <v>655</v>
      </c>
      <c r="C110" s="76"/>
      <c r="D110" s="77"/>
      <c r="E110" s="1"/>
    </row>
    <row r="111" spans="1:10" ht="15.5">
      <c r="A111" s="543"/>
      <c r="B111" s="48" t="s">
        <v>656</v>
      </c>
      <c r="C111" s="49"/>
      <c r="D111" s="50"/>
      <c r="E111" s="1"/>
    </row>
    <row r="112" spans="1:10">
      <c r="A112" s="539" t="s">
        <v>657</v>
      </c>
      <c r="B112" s="406" t="s">
        <v>658</v>
      </c>
      <c r="C112" s="407" t="s">
        <v>52</v>
      </c>
      <c r="D112" s="421" t="s">
        <v>24</v>
      </c>
      <c r="E112" s="1"/>
      <c r="F112" s="383">
        <v>0</v>
      </c>
      <c r="G112" s="384" t="s">
        <v>64</v>
      </c>
      <c r="I112" s="383">
        <v>0</v>
      </c>
      <c r="J112" s="384" t="s">
        <v>64</v>
      </c>
    </row>
    <row r="113" spans="1:10">
      <c r="A113" s="540" t="s">
        <v>659</v>
      </c>
      <c r="B113" s="404" t="s">
        <v>579</v>
      </c>
      <c r="C113" s="405" t="s">
        <v>52</v>
      </c>
      <c r="D113" s="422" t="s">
        <v>24</v>
      </c>
      <c r="E113" s="1"/>
      <c r="F113" s="392">
        <v>0</v>
      </c>
      <c r="G113" s="391" t="s">
        <v>64</v>
      </c>
      <c r="I113" s="392">
        <v>0</v>
      </c>
      <c r="J113" s="391" t="s">
        <v>64</v>
      </c>
    </row>
    <row r="114" spans="1:10">
      <c r="A114" s="540" t="s">
        <v>660</v>
      </c>
      <c r="B114" s="404" t="s">
        <v>581</v>
      </c>
      <c r="C114" s="405" t="s">
        <v>52</v>
      </c>
      <c r="D114" s="422" t="s">
        <v>24</v>
      </c>
      <c r="E114" s="1"/>
      <c r="F114" s="392">
        <v>0</v>
      </c>
      <c r="G114" s="391" t="s">
        <v>64</v>
      </c>
      <c r="I114" s="392">
        <v>0</v>
      </c>
      <c r="J114" s="391" t="s">
        <v>64</v>
      </c>
    </row>
    <row r="115" spans="1:10">
      <c r="A115" s="540" t="s">
        <v>661</v>
      </c>
      <c r="B115" s="404" t="s">
        <v>583</v>
      </c>
      <c r="C115" s="405" t="s">
        <v>52</v>
      </c>
      <c r="D115" s="422" t="s">
        <v>31</v>
      </c>
      <c r="E115" s="1"/>
      <c r="F115" s="390">
        <f>SUM(F113:F114)</f>
        <v>0</v>
      </c>
      <c r="G115" s="391" t="s">
        <v>64</v>
      </c>
      <c r="I115" s="390">
        <f>SUM(I113:I114)</f>
        <v>0</v>
      </c>
      <c r="J115" s="391" t="s">
        <v>64</v>
      </c>
    </row>
    <row r="116" spans="1:10">
      <c r="A116" s="554" t="s">
        <v>662</v>
      </c>
      <c r="B116" s="555" t="s">
        <v>663</v>
      </c>
      <c r="C116" s="556" t="s">
        <v>532</v>
      </c>
      <c r="D116" s="557" t="s">
        <v>24</v>
      </c>
      <c r="E116" s="1"/>
      <c r="F116" s="395">
        <v>0</v>
      </c>
      <c r="G116" s="396" t="s">
        <v>64</v>
      </c>
      <c r="I116" s="395">
        <v>0</v>
      </c>
      <c r="J116" s="396" t="s">
        <v>64</v>
      </c>
    </row>
    <row r="117" spans="1:10" ht="15.5">
      <c r="A117" s="553"/>
      <c r="B117" s="412" t="s">
        <v>664</v>
      </c>
      <c r="C117" s="413"/>
      <c r="D117" s="414"/>
      <c r="E117" s="1"/>
    </row>
    <row r="118" spans="1:10">
      <c r="A118" s="558" t="s">
        <v>665</v>
      </c>
      <c r="B118" s="559" t="s">
        <v>658</v>
      </c>
      <c r="C118" s="560" t="s">
        <v>52</v>
      </c>
      <c r="D118" s="561" t="s">
        <v>24</v>
      </c>
      <c r="E118" s="1"/>
      <c r="F118" s="383">
        <v>0</v>
      </c>
      <c r="G118" s="384" t="s">
        <v>64</v>
      </c>
      <c r="I118" s="383">
        <v>0</v>
      </c>
      <c r="J118" s="384" t="s">
        <v>64</v>
      </c>
    </row>
    <row r="119" spans="1:10">
      <c r="A119" s="540" t="s">
        <v>666</v>
      </c>
      <c r="B119" s="404" t="s">
        <v>579</v>
      </c>
      <c r="C119" s="405" t="s">
        <v>52</v>
      </c>
      <c r="D119" s="422" t="s">
        <v>24</v>
      </c>
      <c r="E119" s="1"/>
      <c r="F119" s="392">
        <v>0</v>
      </c>
      <c r="G119" s="391" t="s">
        <v>64</v>
      </c>
      <c r="I119" s="392">
        <v>0</v>
      </c>
      <c r="J119" s="391" t="s">
        <v>64</v>
      </c>
    </row>
    <row r="120" spans="1:10">
      <c r="A120" s="540" t="s">
        <v>667</v>
      </c>
      <c r="B120" s="404" t="s">
        <v>581</v>
      </c>
      <c r="C120" s="405" t="s">
        <v>52</v>
      </c>
      <c r="D120" s="422" t="s">
        <v>24</v>
      </c>
      <c r="E120" s="1"/>
      <c r="F120" s="392">
        <v>0</v>
      </c>
      <c r="G120" s="391" t="s">
        <v>64</v>
      </c>
      <c r="I120" s="392">
        <v>0</v>
      </c>
      <c r="J120" s="391" t="s">
        <v>64</v>
      </c>
    </row>
    <row r="121" spans="1:10">
      <c r="A121" s="540" t="s">
        <v>668</v>
      </c>
      <c r="B121" s="404" t="s">
        <v>583</v>
      </c>
      <c r="C121" s="405" t="s">
        <v>52</v>
      </c>
      <c r="D121" s="422" t="s">
        <v>31</v>
      </c>
      <c r="E121" s="1"/>
      <c r="F121" s="390">
        <f>SUM(F119:F120)</f>
        <v>0</v>
      </c>
      <c r="G121" s="391" t="s">
        <v>64</v>
      </c>
      <c r="I121" s="390">
        <f>SUM(I119:I120)</f>
        <v>0</v>
      </c>
      <c r="J121" s="391" t="s">
        <v>64</v>
      </c>
    </row>
    <row r="122" spans="1:10">
      <c r="A122" s="541" t="s">
        <v>669</v>
      </c>
      <c r="B122" s="408" t="s">
        <v>663</v>
      </c>
      <c r="C122" s="409" t="s">
        <v>532</v>
      </c>
      <c r="D122" s="423" t="s">
        <v>24</v>
      </c>
      <c r="E122" s="1"/>
      <c r="F122" s="395">
        <v>0</v>
      </c>
      <c r="G122" s="396" t="s">
        <v>64</v>
      </c>
      <c r="I122" s="395">
        <v>0</v>
      </c>
      <c r="J122" s="396" t="s">
        <v>64</v>
      </c>
    </row>
    <row r="123" spans="1:10">
      <c r="E123" s="1"/>
    </row>
    <row r="125" spans="1:10" ht="13" thickBot="1"/>
    <row r="126" spans="1:10">
      <c r="A126" s="15" t="s">
        <v>670</v>
      </c>
      <c r="B126" s="4"/>
      <c r="C126" s="4"/>
      <c r="D126" s="4"/>
      <c r="E126" s="236"/>
      <c r="F126" s="16"/>
    </row>
    <row r="127" spans="1:10">
      <c r="A127" s="10"/>
      <c r="B127" s="2"/>
      <c r="C127" s="2"/>
      <c r="D127" s="2"/>
      <c r="E127" s="237"/>
      <c r="F127" s="17"/>
    </row>
    <row r="128" spans="1:10">
      <c r="A128" s="7" t="s">
        <v>44</v>
      </c>
      <c r="B128" s="2"/>
      <c r="C128" s="2"/>
      <c r="D128" s="2"/>
      <c r="E128" s="237"/>
      <c r="F128" s="17"/>
    </row>
    <row r="129" spans="1:6">
      <c r="A129" s="10"/>
      <c r="B129" s="2"/>
      <c r="C129" s="2"/>
      <c r="D129" s="2"/>
      <c r="E129" s="237"/>
      <c r="F129" s="17"/>
    </row>
    <row r="130" spans="1:6" ht="13" thickBot="1">
      <c r="A130" s="252" t="s">
        <v>961</v>
      </c>
      <c r="B130" s="253"/>
      <c r="C130" s="253" t="s">
        <v>956</v>
      </c>
      <c r="D130" s="12"/>
      <c r="E130" s="238"/>
      <c r="F130" s="18"/>
    </row>
  </sheetData>
  <mergeCells count="2">
    <mergeCell ref="I10:J11"/>
    <mergeCell ref="F10:G11"/>
  </mergeCells>
  <phoneticPr fontId="68" type="noConversion"/>
  <pageMargins left="0.74803149606299213" right="0.74803149606299213" top="0.98425196850393704" bottom="0.98425196850393704" header="0.51181102362204722" footer="0.51181102362204722"/>
  <pageSetup paperSize="8" scale="34" orientation="landscape" r:id="rId1"/>
  <headerFooter alignWithMargins="0">
    <oddFooter>&amp;R&amp;"CG Omega,Regular" Date: Feb 2010
Revision 13.0&amp;L&amp;"Calibri"&amp;11&amp;K000000&amp;"CG Omega,Regular"Table 1 of 10_x000D_&amp;1#&amp;"Arial"&amp;11&amp;K000000SW Private Commercial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673E8A027AD84478D085E8578848EF7" ma:contentTypeVersion="20" ma:contentTypeDescription="Create a new document." ma:contentTypeScope="" ma:versionID="969b792b490c1a97e9d53099f43bf660">
  <xsd:schema xmlns:xsd="http://www.w3.org/2001/XMLSchema" xmlns:xs="http://www.w3.org/2001/XMLSchema" xmlns:p="http://schemas.microsoft.com/office/2006/metadata/properties" xmlns:ns1="http://schemas.microsoft.com/sharepoint/v3" xmlns:ns2="717ab7f6-fd44-4bc6-8ec0-b60b0dae7a6c" xmlns:ns3="dfc5cf3b-63a0-41eb-9e2d-d2b6491b4379" targetNamespace="http://schemas.microsoft.com/office/2006/metadata/properties" ma:root="true" ma:fieldsID="dc0fa0d0b120e147306ce181d01daeef" ns1:_="" ns2:_="" ns3:_="">
    <xsd:import namespace="http://schemas.microsoft.com/sharepoint/v3"/>
    <xsd:import namespace="717ab7f6-fd44-4bc6-8ec0-b60b0dae7a6c"/>
    <xsd:import namespace="dfc5cf3b-63a0-41eb-9e2d-d2b6491b4379"/>
    <xsd:element name="properties">
      <xsd:complexType>
        <xsd:sequence>
          <xsd:element name="documentManagement">
            <xsd:complexType>
              <xsd:all>
                <xsd:element ref="ns2:cf592852341843f8bdfae7ca25eef972" minOccurs="0"/>
                <xsd:element ref="ns3:TaxCatchAll" minOccurs="0"/>
                <xsd:element ref="ns3:bfc079fce85f491ab29dd2fc5176ac66" minOccurs="0"/>
                <xsd:element ref="ns3:SharedWithUsers" minOccurs="0"/>
                <xsd:element ref="ns3:SharedWithDetails" minOccurs="0"/>
                <xsd:element ref="ns2:MediaServiceMetadata" minOccurs="0"/>
                <xsd:element ref="ns2:MediaServiceFastMetadata" minOccurs="0"/>
                <xsd:element ref="ns1:_ip_UnifiedCompliancePolicyProperties" minOccurs="0"/>
                <xsd:element ref="ns1:_ip_UnifiedCompliancePolicyUIAction"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7ab7f6-fd44-4bc6-8ec0-b60b0dae7a6c" elementFormDefault="qualified">
    <xsd:import namespace="http://schemas.microsoft.com/office/2006/documentManagement/types"/>
    <xsd:import namespace="http://schemas.microsoft.com/office/infopath/2007/PartnerControls"/>
    <xsd:element name="cf592852341843f8bdfae7ca25eef972" ma:index="9" nillable="true" ma:taxonomy="true" ma:internalName="cf592852341843f8bdfae7ca25eef972" ma:taxonomyFieldName="Data_x0020_Area" ma:displayName="Data Area" ma:indexed="true" ma:default="" ma:fieldId="{cf592852-3418-43f8-bdfa-e7ca25eef972}" ma:sspId="f924a736-b285-4c68-8cdb-5ccf3ff341b6" ma:termSetId="7a5625a2-4e1a-4ba2-934b-4b033497e6b1" ma:anchorId="00000000-0000-0000-0000-000000000000" ma:open="false" ma:isKeyword="false">
      <xsd:complexType>
        <xsd:sequence>
          <xsd:element ref="pc:Terms" minOccurs="0" maxOccurs="1"/>
        </xsd:sequence>
      </xsd:complexType>
    </xsd:element>
    <xsd:element name="MediaServiceMetadata" ma:index="15" nillable="true" ma:displayName="MediaServiceMetadata" ma:description="" ma:hidden="true" ma:internalName="MediaServiceMetadata" ma:readOnly="true">
      <xsd:simpleType>
        <xsd:restriction base="dms:Note"/>
      </xsd:simpleType>
    </xsd:element>
    <xsd:element name="MediaServiceFastMetadata" ma:index="16" nillable="true" ma:displayName="MediaServiceFastMetadata" ma:description="" ma:hidden="true" ma:internalName="MediaServiceFastMetadata" ma:readOnly="true">
      <xsd:simpleType>
        <xsd:restriction base="dms:Note"/>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AutoTags" ma:index="21" nillable="true" ma:displayName="Tags" ma:internalName="MediaServiceAutoTag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c5cf3b-63a0-41eb-9e2d-d2b6491b4379" elementFormDefault="qualified">
    <xsd:import namespace="http://schemas.microsoft.com/office/2006/documentManagement/types"/>
    <xsd:import namespace="http://schemas.microsoft.com/office/infopath/2007/PartnerControls"/>
    <xsd:element name="TaxCatchAll" ma:index="10" nillable="true" ma:displayName="Taxonomy Catch All Column" ma:description="" ma:hidden="true" ma:list="{611ec8d2-c813-4531-b966-1319a11e9c0f}" ma:internalName="TaxCatchAll" ma:showField="CatchAllData" ma:web="dfc5cf3b-63a0-41eb-9e2d-d2b6491b4379">
      <xsd:complexType>
        <xsd:complexContent>
          <xsd:extension base="dms:MultiChoiceLookup">
            <xsd:sequence>
              <xsd:element name="Value" type="dms:Lookup" maxOccurs="unbounded" minOccurs="0" nillable="true"/>
            </xsd:sequence>
          </xsd:extension>
        </xsd:complexContent>
      </xsd:complexType>
    </xsd:element>
    <xsd:element name="bfc079fce85f491ab29dd2fc5176ac66" ma:index="12" nillable="true" ma:taxonomy="true" ma:internalName="bfc079fce85f491ab29dd2fc5176ac66" ma:taxonomyFieldName="Financial_x0020_Year" ma:displayName="Financial Year" ma:indexed="true" ma:default="" ma:fieldId="{bfc079fc-e85f-491a-b29d-d2fc5176ac66}" ma:sspId="f924a736-b285-4c68-8cdb-5ccf3ff341b6" ma:termSetId="e3db7dc0-d157-4e6b-95e0-f2d210bd78ba" ma:anchorId="00000000-0000-0000-0000-000000000000" ma:open="false" ma:isKeyword="false">
      <xsd:complexType>
        <xsd:sequence>
          <xsd:element ref="pc:Terms" minOccurs="0" maxOccurs="1"/>
        </xsd:sequence>
      </xsd:complexType>
    </xsd:element>
    <xsd:element name="SharedWithUsers" ma:index="1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customXsn xmlns="http://schemas.microsoft.com/office/2006/metadata/customXsn">
  <xsnLocation/>
  <cached>True</cached>
  <openByDefault>True</openByDefault>
  <xsnScope/>
</customXsn>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cf592852341843f8bdfae7ca25eef972 xmlns="717ab7f6-fd44-4bc6-8ec0-b60b0dae7a6c">
      <Terms xmlns="http://schemas.microsoft.com/office/infopath/2007/PartnerControls"/>
    </cf592852341843f8bdfae7ca25eef972>
    <_ip_UnifiedCompliancePolicyUIAction xmlns="http://schemas.microsoft.com/sharepoint/v3" xsi:nil="true"/>
    <_ip_UnifiedCompliancePolicyProperties xmlns="http://schemas.microsoft.com/sharepoint/v3" xsi:nil="true"/>
    <SharedWithUsers xmlns="dfc5cf3b-63a0-41eb-9e2d-d2b6491b4379">
      <UserInfo>
        <DisplayName>David Main</DisplayName>
        <AccountId>94</AccountId>
        <AccountType/>
      </UserInfo>
      <UserInfo>
        <DisplayName>Barbara Barbarito</DisplayName>
        <AccountId>309</AccountId>
        <AccountType/>
      </UserInfo>
      <UserInfo>
        <DisplayName>James Poole</DisplayName>
        <AccountId>489</AccountId>
        <AccountType/>
      </UserInfo>
      <UserInfo>
        <DisplayName>Kiri Walker</DisplayName>
        <AccountId>4620</AccountId>
        <AccountType/>
      </UserInfo>
      <UserInfo>
        <DisplayName>Keith Allan</DisplayName>
        <AccountId>860</AccountId>
        <AccountType/>
      </UserInfo>
      <UserInfo>
        <DisplayName>Elaine Hutchison</DisplayName>
        <AccountId>1995</AccountId>
        <AccountType/>
      </UserInfo>
      <UserInfo>
        <DisplayName>Elaine Langlands</DisplayName>
        <AccountId>350</AccountId>
        <AccountType/>
      </UserInfo>
      <UserInfo>
        <DisplayName>Kristopher Alexander</DisplayName>
        <AccountId>705</AccountId>
        <AccountType/>
      </UserInfo>
      <UserInfo>
        <DisplayName>Glen Rooke</DisplayName>
        <AccountId>712</AccountId>
        <AccountType/>
      </UserInfo>
      <UserInfo>
        <DisplayName>Clare Smith</DisplayName>
        <AccountId>17613</AccountId>
        <AccountType/>
      </UserInfo>
    </SharedWithUsers>
    <bfc079fce85f491ab29dd2fc5176ac66 xmlns="dfc5cf3b-63a0-41eb-9e2d-d2b6491b4379">
      <Terms xmlns="http://schemas.microsoft.com/office/infopath/2007/PartnerControls"/>
    </bfc079fce85f491ab29dd2fc5176ac66>
    <TaxCatchAll xmlns="dfc5cf3b-63a0-41eb-9e2d-d2b6491b4379" xsi:nil="true"/>
  </documentManagement>
</p:properties>
</file>

<file path=customXml/itemProps1.xml><?xml version="1.0" encoding="utf-8"?>
<ds:datastoreItem xmlns:ds="http://schemas.openxmlformats.org/officeDocument/2006/customXml" ds:itemID="{16B52D8D-71BC-4E62-A83B-06261B800BD1}">
  <ds:schemaRefs>
    <ds:schemaRef ds:uri="http://schemas.microsoft.com/office/2006/metadata/longProperties"/>
  </ds:schemaRefs>
</ds:datastoreItem>
</file>

<file path=customXml/itemProps2.xml><?xml version="1.0" encoding="utf-8"?>
<ds:datastoreItem xmlns:ds="http://schemas.openxmlformats.org/officeDocument/2006/customXml" ds:itemID="{FE82CAB5-53D0-4EA4-845C-70EF30554C18}"/>
</file>

<file path=customXml/itemProps3.xml><?xml version="1.0" encoding="utf-8"?>
<ds:datastoreItem xmlns:ds="http://schemas.openxmlformats.org/officeDocument/2006/customXml" ds:itemID="{E72F9265-8A68-4EEF-B921-04A72613554F}"/>
</file>

<file path=customXml/itemProps4.xml><?xml version="1.0" encoding="utf-8"?>
<ds:datastoreItem xmlns:ds="http://schemas.openxmlformats.org/officeDocument/2006/customXml" ds:itemID="{D2573026-88FF-4CC2-A034-540EAFD83EFC}"/>
</file>

<file path=customXml/itemProps5.xml><?xml version="1.0" encoding="utf-8"?>
<ds:datastoreItem xmlns:ds="http://schemas.openxmlformats.org/officeDocument/2006/customXml" ds:itemID="{67ACA27B-7342-4CC2-8B7F-EBBC667F26E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5</vt:i4>
      </vt:variant>
    </vt:vector>
  </HeadingPairs>
  <TitlesOfParts>
    <vt:vector size="27" baseType="lpstr">
      <vt:lpstr>B1</vt:lpstr>
      <vt:lpstr>B2</vt:lpstr>
      <vt:lpstr>B3</vt:lpstr>
      <vt:lpstr>B3a</vt:lpstr>
      <vt:lpstr>B4</vt:lpstr>
      <vt:lpstr>B5</vt:lpstr>
      <vt:lpstr>B6</vt:lpstr>
      <vt:lpstr>B6A</vt:lpstr>
      <vt:lpstr>B7</vt:lpstr>
      <vt:lpstr>B8</vt:lpstr>
      <vt:lpstr>B9</vt:lpstr>
      <vt:lpstr>B9a</vt:lpstr>
      <vt:lpstr>B9b</vt:lpstr>
      <vt:lpstr>B9c</vt:lpstr>
      <vt:lpstr>B9d</vt:lpstr>
      <vt:lpstr>B9e</vt:lpstr>
      <vt:lpstr>B9f</vt:lpstr>
      <vt:lpstr>B10</vt:lpstr>
      <vt:lpstr>B11a</vt:lpstr>
      <vt:lpstr>B11b</vt:lpstr>
      <vt:lpstr>B11c</vt:lpstr>
      <vt:lpstr>B11d</vt:lpstr>
      <vt:lpstr>B11d!Print_Area</vt:lpstr>
      <vt:lpstr>'B2'!Print_Area</vt:lpstr>
      <vt:lpstr>'B3'!Print_Area</vt:lpstr>
      <vt:lpstr>'B6'!Print_Area</vt:lpstr>
      <vt:lpstr>B6A!Print_Area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2024-03-22T10:56:40Z</dcterms:created>
  <dcterms:modified xsi:type="dcterms:W3CDTF">2024-03-22T10:56:47Z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MediaServiceImageTags">
    <vt:lpwstr/>
  </property>
  <property fmtid="{D5CDD505-2E9C-101B-9397-08002B2CF9AE}" pid="4" name="MSIP_Label_d05122c0-0fb2-4403-b18a-1a7c83cd382f_Name">
    <vt:lpwstr>d05122c0-0fb2-4403-b18a-1a7c83cd382f</vt:lpwstr>
  </property>
  <property fmtid="{D5CDD505-2E9C-101B-9397-08002B2CF9AE}" pid="5" name="ContentTypeId">
    <vt:lpwstr>0x0101000673E8A027AD84478D085E8578848EF7</vt:lpwstr>
  </property>
  <property fmtid="{D5CDD505-2E9C-101B-9397-08002B2CF9AE}" pid="6" name="SV_HIDDEN_GRID_QUERY_LIST_4F35BF76-6C0D-4D9B-82B2-816C12CF3733">
    <vt:lpwstr>empty_477D106A-C0D6-4607-AEBD-E2C9D60EA279</vt:lpwstr>
  </property>
  <property fmtid="{D5CDD505-2E9C-101B-9397-08002B2CF9AE}" pid="7" name="_dlc_DocIdItemGuid">
    <vt:lpwstr>4e10a45f-96bd-46cb-84ec-765ac6fbeb70</vt:lpwstr>
  </property>
  <property fmtid="{D5CDD505-2E9C-101B-9397-08002B2CF9AE}" pid="8" name="MSIP_Label_d05122c0-0fb2-4403-b18a-1a7c83cd382f_ContentBits">
    <vt:lpwstr>2</vt:lpwstr>
  </property>
  <property fmtid="{D5CDD505-2E9C-101B-9397-08002B2CF9AE}" pid="9" name="Financial Year">
    <vt:lpwstr/>
  </property>
  <property fmtid="{D5CDD505-2E9C-101B-9397-08002B2CF9AE}" pid="10" name="MSIP_Label_d05122c0-0fb2-4403-b18a-1a7c83cd382f_ActionId">
    <vt:lpwstr>833487e7-f7c3-4492-a18c-b7c520360ff9</vt:lpwstr>
  </property>
  <property fmtid="{D5CDD505-2E9C-101B-9397-08002B2CF9AE}" pid="11" name="MSIP_Label_d05122c0-0fb2-4403-b18a-1a7c83cd382f_SiteId">
    <vt:lpwstr>f90bd2e7-b5c0-4b25-9e27-226ff8b6c17b</vt:lpwstr>
  </property>
  <property fmtid="{D5CDD505-2E9C-101B-9397-08002B2CF9AE}" pid="12" name="MSIP_Label_d05122c0-0fb2-4403-b18a-1a7c83cd382f_Method">
    <vt:lpwstr>Privileged</vt:lpwstr>
  </property>
  <property fmtid="{D5CDD505-2E9C-101B-9397-08002B2CF9AE}" pid="13" name="MSIP_Label_d05122c0-0fb2-4403-b18a-1a7c83cd382f_Enabled">
    <vt:lpwstr>true</vt:lpwstr>
  </property>
  <property fmtid="{D5CDD505-2E9C-101B-9397-08002B2CF9AE}" pid="14" name="Data Area">
    <vt:lpwstr/>
  </property>
  <property fmtid="{D5CDD505-2E9C-101B-9397-08002B2CF9AE}" pid="15" name="MSIP_Label_d05122c0-0fb2-4403-b18a-1a7c83cd382f_SetDate">
    <vt:lpwstr>2022-09-27T10:12:31Z</vt:lpwstr>
  </property>
</Properties>
</file>