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codeName="ThisWorkbook" defaultThemeVersion="166925"/>
  <xr:revisionPtr revIDLastSave="0" documentId="8_{6EC99CDC-BAC2-426E-9833-68BC50C69E8A}" xr6:coauthVersionLast="47" xr6:coauthVersionMax="47" xr10:uidLastSave="{00000000-0000-0000-0000-000000000000}"/>
  <bookViews>
    <workbookView xWindow="0" yWindow="3800" windowWidth="38400" windowHeight="12530" tabRatio="722" activeTab="1" xr2:uid="{1BE6F39E-3DCF-44BE-9FBD-D93DC97FB0B7}"/>
  </bookViews>
  <sheets>
    <sheet name="Analysis===&gt;" sheetId="8" r:id="rId1"/>
    <sheet name="Analysis per head of population" sheetId="2" r:id="rId2"/>
    <sheet name="Data ===&gt;" sheetId="1" r:id="rId3"/>
    <sheet name="W + WW Populations" sheetId="3" r:id="rId4"/>
    <sheet name="W CAPEX 2002-20" sheetId="4" r:id="rId5"/>
    <sheet name="WW CAPEX 2002-20" sheetId="5" r:id="rId6"/>
    <sheet name="G Tables" sheetId="6" r:id="rId7"/>
    <sheet name="G1 - Investment" sheetId="7" r:id="rId8"/>
    <sheet name="G1 - Investment 2019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 localSheetId="1">#REF!</definedName>
    <definedName name="\0" localSheetId="8">#REF!</definedName>
    <definedName name="\0">#REF!</definedName>
    <definedName name="\A" localSheetId="1">#REF!</definedName>
    <definedName name="\A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W" localSheetId="1">#REF!</definedName>
    <definedName name="\W">#REF!</definedName>
    <definedName name="____net1" localSheetId="6" hidden="1">{"NET",#N/A,FALSE,"401C11"}</definedName>
    <definedName name="____net1" localSheetId="7" hidden="1">{"NET",#N/A,FALSE,"401C11"}</definedName>
    <definedName name="____net1" localSheetId="8" hidden="1">{"NET",#N/A,FALSE,"401C11"}</definedName>
    <definedName name="____net1" localSheetId="4" hidden="1">{"NET",#N/A,FALSE,"401C11"}</definedName>
    <definedName name="____net1" localSheetId="5" hidden="1">{"NET",#N/A,FALSE,"401C11"}</definedName>
    <definedName name="____net1" hidden="1">{"NET",#N/A,FALSE,"401C11"}</definedName>
    <definedName name="__123Graph_A" localSheetId="1" hidden="1">'[1]2002PCTs'!#REF!</definedName>
    <definedName name="__123Graph_A" hidden="1">'[1]2002PCTs'!#REF!</definedName>
    <definedName name="__123Graph_B" localSheetId="1" hidden="1">[2]Dnurse!#REF!</definedName>
    <definedName name="__123Graph_B" hidden="1">[2]Dnurse!#REF!</definedName>
    <definedName name="__123Graph_C" localSheetId="1" hidden="1">[2]Dnurse!#REF!</definedName>
    <definedName name="__123Graph_C" hidden="1">[2]Dnurse!#REF!</definedName>
    <definedName name="__123Graph_X" localSheetId="1" hidden="1">[2]Dnurse!#REF!</definedName>
    <definedName name="__123Graph_X" hidden="1">[2]Dnurse!#REF!</definedName>
    <definedName name="__net1" localSheetId="6" hidden="1">{"NET",#N/A,FALSE,"401C11"}</definedName>
    <definedName name="__net1" localSheetId="7" hidden="1">{"NET",#N/A,FALSE,"401C11"}</definedName>
    <definedName name="__net1" localSheetId="8" hidden="1">{"NET",#N/A,FALSE,"401C11"}</definedName>
    <definedName name="__net1" localSheetId="4" hidden="1">{"NET",#N/A,FALSE,"401C11"}</definedName>
    <definedName name="__net1" localSheetId="5" hidden="1">{"NET",#N/A,FALSE,"401C11"}</definedName>
    <definedName name="__net1" hidden="1">{"NET",#N/A,FALSE,"401C11"}</definedName>
    <definedName name="_1_0__123Grap" localSheetId="1" hidden="1">'[3]#REF'!#REF!</definedName>
    <definedName name="_1_0__123Grap" hidden="1">'[3]#REF'!#REF!</definedName>
    <definedName name="_1_123Grap" localSheetId="1" hidden="1">'[4]#REF'!#REF!</definedName>
    <definedName name="_1_123Grap" hidden="1">'[4]#REF'!#REF!</definedName>
    <definedName name="_123Graph_F" hidden="1">'[5]Chelmsford '!$G$18:$G$28</definedName>
    <definedName name="_2_0__123Grap" localSheetId="1" hidden="1">'[4]#REF'!#REF!</definedName>
    <definedName name="_2_0__123Grap" localSheetId="8" hidden="1">'[4]#REF'!#REF!</definedName>
    <definedName name="_2_0__123Grap" hidden="1">'[4]#REF'!#REF!</definedName>
    <definedName name="_2_123Grap" localSheetId="1" hidden="1">'[2]#REF'!#REF!</definedName>
    <definedName name="_2_123Grap" localSheetId="8" hidden="1">'[2]#REF'!#REF!</definedName>
    <definedName name="_2_123Grap" hidden="1">'[2]#REF'!#REF!</definedName>
    <definedName name="_3_0_S" localSheetId="1" hidden="1">'[3]#REF'!#REF!</definedName>
    <definedName name="_3_0_S" hidden="1">'[3]#REF'!#REF!</definedName>
    <definedName name="_3_123Grap" localSheetId="1" hidden="1">'[4]#REF'!#REF!</definedName>
    <definedName name="_3_123Grap" hidden="1">'[4]#REF'!#REF!</definedName>
    <definedName name="_34_123Grap" localSheetId="1" hidden="1">'[4]#REF'!#REF!</definedName>
    <definedName name="_34_123Grap" hidden="1">'[4]#REF'!#REF!</definedName>
    <definedName name="_42S" localSheetId="1" hidden="1">'[4]#REF'!#REF!</definedName>
    <definedName name="_42S" hidden="1">'[4]#REF'!#REF!</definedName>
    <definedName name="_4S" localSheetId="1" hidden="1">'[4]#REF'!#REF!</definedName>
    <definedName name="_4S" hidden="1">'[4]#REF'!#REF!</definedName>
    <definedName name="_5_0__123Grap" localSheetId="1" hidden="1">'[4]#REF'!#REF!</definedName>
    <definedName name="_5_0__123Grap" hidden="1">'[4]#REF'!#REF!</definedName>
    <definedName name="_6_0_S" localSheetId="1" hidden="1">'[4]#REF'!#REF!</definedName>
    <definedName name="_6_0_S" hidden="1">'[4]#REF'!#REF!</definedName>
    <definedName name="_6_123Grap" localSheetId="1" hidden="1">'[2]#REF'!#REF!</definedName>
    <definedName name="_6_123Grap" hidden="1">'[2]#REF'!#REF!</definedName>
    <definedName name="_8_123Grap" localSheetId="1" hidden="1">'[4]#REF'!#REF!</definedName>
    <definedName name="_8_123Grap" hidden="1">'[4]#REF'!#REF!</definedName>
    <definedName name="_8S" localSheetId="1" hidden="1">'[2]#REF'!#REF!</definedName>
    <definedName name="_8S" hidden="1">'[2]#REF'!#REF!</definedName>
    <definedName name="_AtRisk_SimSetting_AutomaticallyGenerateReports" hidden="1">FALSE</definedName>
    <definedName name="_AtRisk_SimSetting_AutomaticResultsDisplayMode" localSheetId="6" hidden="1">0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localSheetId="6" hidden="1">1</definedName>
    <definedName name="_AtRisk_SimSetting_MacroRecalculationBehavior" hidden="1">1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localSheetId="8" hidden="1">2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localSheetId="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localSheetId="6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localSheetId="6" hidden="1">TRUE</definedName>
    <definedName name="_AtRisk_SimSetting_SmartSensitivityAnalysisEnabled" localSheetId="8" hidden="1">TRUE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localSheetId="1" hidden="1">#REF!</definedName>
    <definedName name="_Dist_Values" hidden="1">#REF!</definedName>
    <definedName name="_Fill" localSheetId="1" hidden="1">#REF!</definedName>
    <definedName name="_Fill" hidden="1">#REF!</definedName>
    <definedName name="_Key1" localSheetId="1" hidden="1">'[2]#REF'!#REF!</definedName>
    <definedName name="_Key1" hidden="1">'[2]#REF'!#REF!</definedName>
    <definedName name="_Key2" localSheetId="1" hidden="1">#REF!</definedName>
    <definedName name="_Key2" localSheetId="8" hidden="1">#REF!</definedName>
    <definedName name="_Key2" hidden="1">#REF!</definedName>
    <definedName name="_net1" localSheetId="6" hidden="1">{"NET",#N/A,FALSE,"401C11"}</definedName>
    <definedName name="_net1" localSheetId="7" hidden="1">{"NET",#N/A,FALSE,"401C11"}</definedName>
    <definedName name="_net1" localSheetId="8" hidden="1">{"NET",#N/A,FALSE,"401C11"}</definedName>
    <definedName name="_net1" localSheetId="4" hidden="1">{"NET",#N/A,FALSE,"401C11"}</definedName>
    <definedName name="_net1" localSheetId="5" hidden="1">{"NET",#N/A,FALSE,"401C11"}</definedName>
    <definedName name="_net1" hidden="1">{"NET",#N/A,FALSE,"401C11"}</definedName>
    <definedName name="_Order1" hidden="1">255</definedName>
    <definedName name="_Order2" hidden="1">255</definedName>
    <definedName name="_Sort" localSheetId="1" hidden="1">#REF!</definedName>
    <definedName name="_Sort" localSheetId="8" hidden="1">#REF!</definedName>
    <definedName name="_Sort" hidden="1">#REF!</definedName>
    <definedName name="a" localSheetId="6" hidden="1">{"CHARGE",#N/A,FALSE,"401C11"}</definedName>
    <definedName name="a" localSheetId="7" hidden="1">{"CHARGE",#N/A,FALSE,"401C11"}</definedName>
    <definedName name="a" localSheetId="8" hidden="1">{"CHARGE",#N/A,FALSE,"401C11"}</definedName>
    <definedName name="a" localSheetId="4" hidden="1">{"CHARGE",#N/A,FALSE,"401C11"}</definedName>
    <definedName name="a" localSheetId="5" hidden="1">{"CHARGE",#N/A,FALSE,"401C11"}</definedName>
    <definedName name="a" hidden="1">{"CHARGE",#N/A,FALSE,"401C11"}</definedName>
    <definedName name="aa" localSheetId="6" hidden="1">{"CHARGE",#N/A,FALSE,"401C11"}</definedName>
    <definedName name="aa" localSheetId="7" hidden="1">{"CHARGE",#N/A,FALSE,"401C11"}</definedName>
    <definedName name="aa" localSheetId="8" hidden="1">{"CHARGE",#N/A,FALSE,"401C11"}</definedName>
    <definedName name="aa" localSheetId="4" hidden="1">{"CHARGE",#N/A,FALSE,"401C11"}</definedName>
    <definedName name="aa" localSheetId="5" hidden="1">{"CHARGE",#N/A,FALSE,"401C11"}</definedName>
    <definedName name="aa" hidden="1">{"CHARGE",#N/A,FALSE,"401C11"}</definedName>
    <definedName name="aaa" localSheetId="6" hidden="1">{"CHARGE",#N/A,FALSE,"401C11"}</definedName>
    <definedName name="aaa" localSheetId="7" hidden="1">{"CHARGE",#N/A,FALSE,"401C11"}</definedName>
    <definedName name="aaa" localSheetId="8" hidden="1">{"CHARGE",#N/A,FALSE,"401C11"}</definedName>
    <definedName name="aaa" localSheetId="4" hidden="1">{"CHARGE",#N/A,FALSE,"401C11"}</definedName>
    <definedName name="aaa" localSheetId="5" hidden="1">{"CHARGE",#N/A,FALSE,"401C11"}</definedName>
    <definedName name="aaa" hidden="1">{"CHARGE",#N/A,FALSE,"401C11"}</definedName>
    <definedName name="aaaa" localSheetId="6" hidden="1">{"CHARGE",#N/A,FALSE,"401C11"}</definedName>
    <definedName name="aaaa" localSheetId="7" hidden="1">{"CHARGE",#N/A,FALSE,"401C11"}</definedName>
    <definedName name="aaaa" localSheetId="8" hidden="1">{"CHARGE",#N/A,FALSE,"401C11"}</definedName>
    <definedName name="aaaa" localSheetId="4" hidden="1">{"CHARGE",#N/A,FALSE,"401C11"}</definedName>
    <definedName name="aaaa" localSheetId="5" hidden="1">{"CHARGE",#N/A,FALSE,"401C11"}</definedName>
    <definedName name="aaaa" hidden="1">{"CHARGE",#N/A,FALSE,"401C11"}</definedName>
    <definedName name="abc" localSheetId="6" hidden="1">{"NET",#N/A,FALSE,"401C11"}</definedName>
    <definedName name="abc" localSheetId="7" hidden="1">{"NET",#N/A,FALSE,"401C11"}</definedName>
    <definedName name="abc" localSheetId="8" hidden="1">{"NET",#N/A,FALSE,"401C11"}</definedName>
    <definedName name="abc" localSheetId="4" hidden="1">{"NET",#N/A,FALSE,"401C11"}</definedName>
    <definedName name="abc" localSheetId="5" hidden="1">{"NET",#N/A,FALSE,"401C11"}</definedName>
    <definedName name="abc" hidden="1">{"NET",#N/A,FALSE,"401C11"}</definedName>
    <definedName name="adbr" localSheetId="6" hidden="1">{"CHARGE",#N/A,FALSE,"401C11"}</definedName>
    <definedName name="adbr" localSheetId="7" hidden="1">{"CHARGE",#N/A,FALSE,"401C11"}</definedName>
    <definedName name="adbr" localSheetId="8" hidden="1">{"CHARGE",#N/A,FALSE,"401C11"}</definedName>
    <definedName name="adbr" localSheetId="4" hidden="1">{"CHARGE",#N/A,FALSE,"401C11"}</definedName>
    <definedName name="adbr" localSheetId="5" hidden="1">{"CHARGE",#N/A,FALSE,"401C11"}</definedName>
    <definedName name="adbr" hidden="1">{"CHARGE",#N/A,FALSE,"401C11"}</definedName>
    <definedName name="ANH" localSheetId="1">#REF!</definedName>
    <definedName name="ANH" localSheetId="8">#REF!</definedName>
    <definedName name="ANH">#REF!</definedName>
    <definedName name="b" localSheetId="6" hidden="1">{"CHARGE",#N/A,FALSE,"401C11"}</definedName>
    <definedName name="b" localSheetId="7" hidden="1">{"CHARGE",#N/A,FALSE,"401C11"}</definedName>
    <definedName name="b" localSheetId="8" hidden="1">{"CHARGE",#N/A,FALSE,"401C11"}</definedName>
    <definedName name="b" localSheetId="4" hidden="1">{"CHARGE",#N/A,FALSE,"401C11"}</definedName>
    <definedName name="b" localSheetId="5" hidden="1">{"CHARGE",#N/A,FALSE,"401C11"}</definedName>
    <definedName name="b" hidden="1">{"CHARGE",#N/A,FALSE,"401C11"}</definedName>
    <definedName name="BASE_YEAR" localSheetId="1">#REF!</definedName>
    <definedName name="BASE_YEAR" localSheetId="8">#REF!</definedName>
    <definedName name="BASE_YEAR">#REF!</definedName>
    <definedName name="BMGHIndex" hidden="1">"O"</definedName>
    <definedName name="BRL" localSheetId="1">#REF!</definedName>
    <definedName name="BRL" localSheetId="8">#REF!</definedName>
    <definedName name="BRL">#REF!</definedName>
    <definedName name="BWH" localSheetId="1">#REF!</definedName>
    <definedName name="BWH">#REF!</definedName>
    <definedName name="CAM" localSheetId="1">#REF!</definedName>
    <definedName name="CAM">#REF!</definedName>
    <definedName name="capex">'[6]Control Sheet'!$J$4</definedName>
    <definedName name="change1" localSheetId="6" hidden="1">{"CHARGE",#N/A,FALSE,"401C11"}</definedName>
    <definedName name="change1" localSheetId="7" hidden="1">{"CHARGE",#N/A,FALSE,"401C11"}</definedName>
    <definedName name="change1" localSheetId="8" hidden="1">{"CHARGE",#N/A,FALSE,"401C11"}</definedName>
    <definedName name="change1" localSheetId="4" hidden="1">{"CHARGE",#N/A,FALSE,"401C11"}</definedName>
    <definedName name="change1" localSheetId="5" hidden="1">{"CHARGE",#N/A,FALSE,"401C11"}</definedName>
    <definedName name="change1" hidden="1">{"CHARGE",#N/A,FALSE,"401C11"}</definedName>
    <definedName name="charge" localSheetId="6" hidden="1">{"CHARGE",#N/A,FALSE,"401C11"}</definedName>
    <definedName name="charge" localSheetId="7" hidden="1">{"CHARGE",#N/A,FALSE,"401C11"}</definedName>
    <definedName name="charge" localSheetId="8" hidden="1">{"CHARGE",#N/A,FALSE,"401C11"}</definedName>
    <definedName name="charge" localSheetId="4" hidden="1">{"CHARGE",#N/A,FALSE,"401C11"}</definedName>
    <definedName name="charge" localSheetId="5" hidden="1">{"CHARGE",#N/A,FALSE,"401C11"}</definedName>
    <definedName name="charge" hidden="1">{"CHARGE",#N/A,FALSE,"401C11"}</definedName>
    <definedName name="CHOICES" localSheetId="1">#REF!</definedName>
    <definedName name="CHOICES" localSheetId="8">#REF!</definedName>
    <definedName name="CHOICES">#REF!</definedName>
    <definedName name="CHOOSE" localSheetId="1">#REF!</definedName>
    <definedName name="CHOOSE">#REF!</definedName>
    <definedName name="COMPANY_ACRONYM" localSheetId="1">#REF!</definedName>
    <definedName name="COMPANY_ACRONYM">#REF!</definedName>
    <definedName name="CURRENT_YEAR" localSheetId="1">#REF!</definedName>
    <definedName name="CURRENT_YEAR">#REF!</definedName>
    <definedName name="da" localSheetId="1" hidden="1">#REF!</definedName>
    <definedName name="da" hidden="1">#REF!</definedName>
    <definedName name="dog" localSheetId="6" hidden="1">{"NET",#N/A,FALSE,"401C11"}</definedName>
    <definedName name="dog" localSheetId="7" hidden="1">{"NET",#N/A,FALSE,"401C11"}</definedName>
    <definedName name="dog" localSheetId="8" hidden="1">{"NET",#N/A,FALSE,"401C11"}</definedName>
    <definedName name="dog" localSheetId="4" hidden="1">{"NET",#N/A,FALSE,"401C11"}</definedName>
    <definedName name="dog" localSheetId="5" hidden="1">{"NET",#N/A,FALSE,"401C11"}</definedName>
    <definedName name="dog" hidden="1">{"NET",#N/A,FALSE,"401C11"}</definedName>
    <definedName name="dsg" hidden="1">"$F$31"</definedName>
    <definedName name="dsga" hidden="1">1000</definedName>
    <definedName name="DVW" localSheetId="1">#REF!</definedName>
    <definedName name="DVW" localSheetId="8">#REF!</definedName>
    <definedName name="DVW">#REF!</definedName>
    <definedName name="EV__LASTREFTIME__" hidden="1">40339.4799074074</definedName>
    <definedName name="Expired" hidden="1">FALSE</definedName>
    <definedName name="F" localSheetId="6" hidden="1">{"bal",#N/A,FALSE,"working papers";"income",#N/A,FALSE,"working papers"}</definedName>
    <definedName name="F" localSheetId="7" hidden="1">{"bal",#N/A,FALSE,"working papers";"income",#N/A,FALSE,"working papers"}</definedName>
    <definedName name="F" localSheetId="8" hidden="1">{"bal",#N/A,FALSE,"working papers";"income",#N/A,FALSE,"working papers"}</definedName>
    <definedName name="F" localSheetId="4" hidden="1">{"bal",#N/A,FALSE,"working papers";"income",#N/A,FALSE,"working papers"}</definedName>
    <definedName name="F" localSheetId="5" hidden="1">{"bal",#N/A,FALSE,"working papers";"income",#N/A,FALSE,"working papers"}</definedName>
    <definedName name="F" hidden="1">{"bal",#N/A,FALSE,"working papers";"income",#N/A,FALSE,"working papers"}</definedName>
    <definedName name="fdraf" localSheetId="6" hidden="1">{"bal",#N/A,FALSE,"working papers";"income",#N/A,FALSE,"working papers"}</definedName>
    <definedName name="fdraf" localSheetId="7" hidden="1">{"bal",#N/A,FALSE,"working papers";"income",#N/A,FALSE,"working papers"}</definedName>
    <definedName name="fdraf" localSheetId="8" hidden="1">{"bal",#N/A,FALSE,"working papers";"income",#N/A,FALSE,"working papers"}</definedName>
    <definedName name="fdraf" localSheetId="4" hidden="1">{"bal",#N/A,FALSE,"working papers";"income",#N/A,FALSE,"working papers"}</definedName>
    <definedName name="fdraf" localSheetId="5" hidden="1">{"bal",#N/A,FALSE,"working papers";"income",#N/A,FALSE,"working papers"}</definedName>
    <definedName name="fdraf" hidden="1">{"bal",#N/A,FALSE,"working papers";"income",#N/A,FALSE,"working papers"}</definedName>
    <definedName name="Fdraft" localSheetId="6" hidden="1">{"bal",#N/A,FALSE,"working papers";"income",#N/A,FALSE,"working papers"}</definedName>
    <definedName name="Fdraft" localSheetId="7" hidden="1">{"bal",#N/A,FALSE,"working papers";"income",#N/A,FALSE,"working papers"}</definedName>
    <definedName name="Fdraft" localSheetId="8" hidden="1">{"bal",#N/A,FALSE,"working papers";"income",#N/A,FALSE,"working papers"}</definedName>
    <definedName name="Fdraft" localSheetId="4" hidden="1">{"bal",#N/A,FALSE,"working papers";"income",#N/A,FALSE,"working papers"}</definedName>
    <definedName name="Fdraft" localSheetId="5" hidden="1">{"bal",#N/A,FALSE,"working papers";"income",#N/A,FALSE,"working papers"}</definedName>
    <definedName name="Fdraft" hidden="1">{"bal",#N/A,FALSE,"working papers";"income",#N/A,FALSE,"working papers"}</definedName>
    <definedName name="FLK" localSheetId="1">#REF!</definedName>
    <definedName name="FLK" localSheetId="8">#REF!</definedName>
    <definedName name="FLK">#REF!</definedName>
    <definedName name="FOLLOWING_YEAR" localSheetId="1">#REF!</definedName>
    <definedName name="FOLLOWING_YEAR">#REF!</definedName>
    <definedName name="Foutput" localSheetId="1" hidden="1">#REF!</definedName>
    <definedName name="Foutput" hidden="1">#REF!</definedName>
    <definedName name="fsdfffd" localSheetId="1" hidden="1">#REF!</definedName>
    <definedName name="fsdfffd" hidden="1">#REF!</definedName>
    <definedName name="fsdfsd" localSheetId="1" hidden="1">#REF!</definedName>
    <definedName name="fsdfsd" hidden="1">#REF!</definedName>
    <definedName name="fsfds" localSheetId="1" hidden="1">#REF!</definedName>
    <definedName name="fsfds" hidden="1">#REF!</definedName>
    <definedName name="fsfsd" localSheetId="1" hidden="1">#REF!</definedName>
    <definedName name="fsfsd" hidden="1">#REF!</definedName>
    <definedName name="FY_1" localSheetId="1">#REF!</definedName>
    <definedName name="FY_1">#REF!</definedName>
    <definedName name="FY_10" localSheetId="1">#REF!</definedName>
    <definedName name="FY_10">#REF!</definedName>
    <definedName name="FY_11" localSheetId="1">#REF!</definedName>
    <definedName name="FY_11">#REF!</definedName>
    <definedName name="FY_12" localSheetId="1">#REF!</definedName>
    <definedName name="FY_12">#REF!</definedName>
    <definedName name="FY_13" localSheetId="1">#REF!</definedName>
    <definedName name="FY_13">#REF!</definedName>
    <definedName name="FY_14" localSheetId="1">#REF!</definedName>
    <definedName name="FY_14">#REF!</definedName>
    <definedName name="FY_15" localSheetId="1">#REF!</definedName>
    <definedName name="FY_15">#REF!</definedName>
    <definedName name="FY_2" localSheetId="1">#REF!</definedName>
    <definedName name="FY_2">#REF!</definedName>
    <definedName name="FY_3" localSheetId="1">#REF!</definedName>
    <definedName name="FY_3">#REF!</definedName>
    <definedName name="FY_4" localSheetId="1">#REF!</definedName>
    <definedName name="FY_4">#REF!</definedName>
    <definedName name="FY_5" localSheetId="1">#REF!</definedName>
    <definedName name="FY_5">#REF!</definedName>
    <definedName name="FY_6" localSheetId="1">#REF!</definedName>
    <definedName name="FY_6">#REF!</definedName>
    <definedName name="FY_7" localSheetId="1">#REF!</definedName>
    <definedName name="FY_7">#REF!</definedName>
    <definedName name="FY_8" localSheetId="1">#REF!</definedName>
    <definedName name="FY_8">#REF!</definedName>
    <definedName name="FY_9" localSheetId="1">#REF!</definedName>
    <definedName name="FY_9">#REF!</definedName>
    <definedName name="gfff" localSheetId="6" hidden="1">{"CHARGE",#N/A,FALSE,"401C11"}</definedName>
    <definedName name="gfff" localSheetId="7" hidden="1">{"CHARGE",#N/A,FALSE,"401C11"}</definedName>
    <definedName name="gfff" localSheetId="8" hidden="1">{"CHARGE",#N/A,FALSE,"401C11"}</definedName>
    <definedName name="gfff" localSheetId="4" hidden="1">{"CHARGE",#N/A,FALSE,"401C11"}</definedName>
    <definedName name="gfff" localSheetId="5" hidden="1">{"CHARGE",#N/A,FALSE,"401C11"}</definedName>
    <definedName name="gfff" hidden="1">{"CHARGE",#N/A,FALSE,"401C11"}</definedName>
    <definedName name="GOHOME" localSheetId="1">#REF!</definedName>
    <definedName name="GOHOME" localSheetId="8">#REF!</definedName>
    <definedName name="GOHOME">#REF!</definedName>
    <definedName name="gross" localSheetId="6" hidden="1">{"GROSS",#N/A,FALSE,"401C11"}</definedName>
    <definedName name="gross" localSheetId="7" hidden="1">{"GROSS",#N/A,FALSE,"401C11"}</definedName>
    <definedName name="gross" localSheetId="8" hidden="1">{"GROSS",#N/A,FALSE,"401C11"}</definedName>
    <definedName name="gross" localSheetId="4" hidden="1">{"GROSS",#N/A,FALSE,"401C11"}</definedName>
    <definedName name="gross" localSheetId="5" hidden="1">{"GROSS",#N/A,FALSE,"401C11"}</definedName>
    <definedName name="gross" hidden="1">{"GROSS",#N/A,FALSE,"401C11"}</definedName>
    <definedName name="gross1" localSheetId="6" hidden="1">{"GROSS",#N/A,FALSE,"401C11"}</definedName>
    <definedName name="gross1" localSheetId="7" hidden="1">{"GROSS",#N/A,FALSE,"401C11"}</definedName>
    <definedName name="gross1" localSheetId="8" hidden="1">{"GROSS",#N/A,FALSE,"401C11"}</definedName>
    <definedName name="gross1" localSheetId="4" hidden="1">{"GROSS",#N/A,FALSE,"401C11"}</definedName>
    <definedName name="gross1" localSheetId="5" hidden="1">{"GROSS",#N/A,FALSE,"401C11"}</definedName>
    <definedName name="gross1" hidden="1">{"GROSS",#N/A,FALSE,"401C11"}</definedName>
    <definedName name="hasdfjklhklj" localSheetId="6" hidden="1">{"NET",#N/A,FALSE,"401C11"}</definedName>
    <definedName name="hasdfjklhklj" localSheetId="7" hidden="1">{"NET",#N/A,FALSE,"401C11"}</definedName>
    <definedName name="hasdfjklhklj" localSheetId="8" hidden="1">{"NET",#N/A,FALSE,"401C11"}</definedName>
    <definedName name="hasdfjklhklj" localSheetId="4" hidden="1">{"NET",#N/A,FALSE,"401C11"}</definedName>
    <definedName name="hasdfjklhklj" localSheetId="5" hidden="1">{"NET",#N/A,FALSE,"401C11"}</definedName>
    <definedName name="hasdfjklhklj" hidden="1">{"NET",#N/A,FALSE,"401C11"}</definedName>
    <definedName name="help" localSheetId="6" hidden="1">{"CHARGE",#N/A,FALSE,"401C11"}</definedName>
    <definedName name="help" localSheetId="7" hidden="1">{"CHARGE",#N/A,FALSE,"401C11"}</definedName>
    <definedName name="help" localSheetId="8" hidden="1">{"CHARGE",#N/A,FALSE,"401C11"}</definedName>
    <definedName name="help" localSheetId="4" hidden="1">{"CHARGE",#N/A,FALSE,"401C11"}</definedName>
    <definedName name="help" localSheetId="5" hidden="1">{"CHARGE",#N/A,FALSE,"401C11"}</definedName>
    <definedName name="help" hidden="1">{"CHARGE",#N/A,FALSE,"401C11"}</definedName>
    <definedName name="hghghhj" localSheetId="6" hidden="1">{"CHARGE",#N/A,FALSE,"401C11"}</definedName>
    <definedName name="hghghhj" localSheetId="7" hidden="1">{"CHARGE",#N/A,FALSE,"401C11"}</definedName>
    <definedName name="hghghhj" localSheetId="8" hidden="1">{"CHARGE",#N/A,FALSE,"401C11"}</definedName>
    <definedName name="hghghhj" localSheetId="4" hidden="1">{"CHARGE",#N/A,FALSE,"401C11"}</definedName>
    <definedName name="hghghhj" localSheetId="5" hidden="1">{"CHARGE",#N/A,FALSE,"401C11"}</definedName>
    <definedName name="hghghhj" hidden="1">{"CHARGE",#N/A,FALSE,"401C11"}</definedName>
    <definedName name="HOMER" localSheetId="1">#REF!</definedName>
    <definedName name="HOMER" localSheetId="8">#REF!</definedName>
    <definedName name="HOMER">#REF!</definedName>
    <definedName name="HTML_CodePage" hidden="1">1252</definedName>
    <definedName name="HTML_Control" localSheetId="6" hidden="1">{"'Trust by name'!$A$6:$E$350","'Trust by name'!$A$1:$D$348"}</definedName>
    <definedName name="HTML_Control" localSheetId="7" hidden="1">{"'Trust by name'!$A$6:$E$350","'Trust by name'!$A$1:$D$348"}</definedName>
    <definedName name="HTML_Control" localSheetId="8" hidden="1">{"'Trust by name'!$A$6:$E$350","'Trust by name'!$A$1:$D$348"}</definedName>
    <definedName name="HTML_Control" localSheetId="4" hidden="1">{"'Trust by name'!$A$6:$E$350","'Trust by name'!$A$1:$D$348"}</definedName>
    <definedName name="HTML_Control" localSheetId="5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NDICES" localSheetId="1">#REF!</definedName>
    <definedName name="INDICES" localSheetId="8">#REF!</definedName>
    <definedName name="INDICE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80019595006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41366.3748958333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ELL" localSheetId="1" hidden="1">#REF!</definedName>
    <definedName name="JFELL" hidden="1">#REF!</definedName>
    <definedName name="JR_LAST_YEAR" localSheetId="1">#REF!</definedName>
    <definedName name="JR_LAST_YEAR">#REF!</definedName>
    <definedName name="JR_REPORT_YEAR" localSheetId="1">#REF!</definedName>
    <definedName name="JR_REPORT_YEAR">#REF!</definedName>
    <definedName name="JR_YEAR_B4_LAST" localSheetId="1">#REF!</definedName>
    <definedName name="JR_YEAR_B4_LAST">#REF!</definedName>
    <definedName name="JR_YEAR_B5_LAST" localSheetId="1">#REF!</definedName>
    <definedName name="JR_YEAR_B5_LAST">#REF!</definedName>
    <definedName name="LAST_YEAR" localSheetId="1">#REF!</definedName>
    <definedName name="LAST_YEAR">#REF!</definedName>
    <definedName name="MKT" localSheetId="1">#REF!</definedName>
    <definedName name="MKT">#REF!</definedName>
    <definedName name="MSE" localSheetId="1">#REF!</definedName>
    <definedName name="MSE">#REF!</definedName>
    <definedName name="NES" localSheetId="1">#REF!</definedName>
    <definedName name="NES">#REF!</definedName>
    <definedName name="New" localSheetId="1" hidden="1">#REF!</definedName>
    <definedName name="New" hidden="1">#REF!</definedName>
    <definedName name="nne" localSheetId="1">#REF!</definedName>
    <definedName name="nne">#REF!</definedName>
    <definedName name="NWT" localSheetId="1">#REF!</definedName>
    <definedName name="NWT">#REF!</definedName>
    <definedName name="OISIII" localSheetId="1" hidden="1">#REF!</definedName>
    <definedName name="OISIII" hidden="1">#REF!</definedName>
    <definedName name="Pal_Workbook_GUID" localSheetId="6" hidden="1">"YJM78LN23BDEQL627WDYQDAB"</definedName>
    <definedName name="Pal_Workbook_GUID" hidden="1">"J64CBSKJM2SLQEYWC33D9S93"</definedName>
    <definedName name="price">'[6]Control Sheet'!$E$27</definedName>
    <definedName name="Print_Area_MI">'[7]Monthly actuals'!$BN$1:$CA$52</definedName>
    <definedName name="PRT" localSheetId="1">#REF!</definedName>
    <definedName name="PRT" localSheetId="8">#REF!</definedName>
    <definedName name="PRT">#REF!</definedName>
    <definedName name="PRTCOUNT" localSheetId="1">#REF!</definedName>
    <definedName name="PRTCOUNT">#REF!</definedName>
    <definedName name="PRTEND" localSheetId="1">#REF!</definedName>
    <definedName name="PRTEND">#REF!</definedName>
    <definedName name="PRTSTART" localSheetId="1">#REF!</definedName>
    <definedName name="PRTSTART">#REF!</definedName>
    <definedName name="PSETUP" localSheetId="1">#REF!</definedName>
    <definedName name="PSETUP">#REF!</definedName>
    <definedName name="PTABLE" localSheetId="1">#REF!</definedName>
    <definedName name="PTABLE">#REF!</definedName>
    <definedName name="qfx" localSheetId="6" hidden="1">{"NET",#N/A,FALSE,"401C11"}</definedName>
    <definedName name="qfx" localSheetId="7" hidden="1">{"NET",#N/A,FALSE,"401C11"}</definedName>
    <definedName name="qfx" localSheetId="8" hidden="1">{"NET",#N/A,FALSE,"401C11"}</definedName>
    <definedName name="qfx" localSheetId="4" hidden="1">{"NET",#N/A,FALSE,"401C11"}</definedName>
    <definedName name="qfx" localSheetId="5" hidden="1">{"NET",#N/A,FALSE,"401C11"}</definedName>
    <definedName name="qfx" hidden="1">{"NET",#N/A,FALSE,"401C11"}</definedName>
    <definedName name="qwefqefa" localSheetId="1" hidden="1">#REF!</definedName>
    <definedName name="qwefqefa" localSheetId="8" hidden="1">#REF!</definedName>
    <definedName name="qwefqefa" hidden="1">#REF!</definedName>
    <definedName name="real" localSheetId="1" hidden="1">#REF!</definedName>
    <definedName name="real" hidden="1">#REF!</definedName>
    <definedName name="REPORT_YEAR" localSheetId="1">#REF!</definedName>
    <definedName name="REPORT_YEAR">#REF!</definedName>
    <definedName name="reportminus1">'[8]report year index'!$C$6</definedName>
    <definedName name="reportminus2">'[8]report year index'!$C$5</definedName>
    <definedName name="reportminus3">'[8]report year index'!$C$4</definedName>
    <definedName name="reportminus4">'[8]report year index'!$C$3</definedName>
    <definedName name="reportyear">'[8]report year index'!$C$7</definedName>
    <definedName name="RESULT" localSheetId="1">#REF!</definedName>
    <definedName name="RESULT" localSheetId="8">#REF!</definedName>
    <definedName name="RESUL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8" hidden="1">8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localSheetId="8" hidden="1">FALSE</definedName>
    <definedName name="RiskMultipleCPUSupportEnabled" hidden="1">TRUE</definedName>
    <definedName name="RiskNumIterations" localSheetId="6" hidden="1">1000</definedName>
    <definedName name="RiskNumIterations" localSheetId="8" hidden="1">1000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"$J$3"</definedName>
    <definedName name="RiskSelectedNameCell1" hidden="1">"$B$12"</definedName>
    <definedName name="RiskSelectedNameCell2" hidden="1">"$G$2"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localSheetId="8" hidden="1">FALSE</definedName>
    <definedName name="RiskUseMultipleCPUs" hidden="1">TRUE</definedName>
    <definedName name="rytry" localSheetId="6" hidden="1">{"NET",#N/A,FALSE,"401C11"}</definedName>
    <definedName name="rytry" localSheetId="7" hidden="1">{"NET",#N/A,FALSE,"401C11"}</definedName>
    <definedName name="rytry" localSheetId="8" hidden="1">{"NET",#N/A,FALSE,"401C11"}</definedName>
    <definedName name="rytry" localSheetId="4" hidden="1">{"NET",#N/A,FALSE,"401C11"}</definedName>
    <definedName name="rytry" localSheetId="5" hidden="1">{"NET",#N/A,FALSE,"401C11"}</definedName>
    <definedName name="rytry" hidden="1">{"NET",#N/A,FALSE,"401C11"}</definedName>
    <definedName name="sadg" hidden="1">"$J$31"</definedName>
    <definedName name="SAPBEXrevision" hidden="1">1</definedName>
    <definedName name="SAPBEXsysID" hidden="1">"BWB"</definedName>
    <definedName name="SAPBEXwbID" hidden="1">"49ZLUKBQR0WG29D9LLI3IBIIT"</definedName>
    <definedName name="SES" localSheetId="1">#REF!</definedName>
    <definedName name="SES" localSheetId="8">#REF!</definedName>
    <definedName name="SES">#REF!</definedName>
    <definedName name="SEW" localSheetId="1">#REF!</definedName>
    <definedName name="SEW">#REF!</definedName>
    <definedName name="sgag">'[9]Control Sheet'!$J$4</definedName>
    <definedName name="sort" localSheetId="1" hidden="1">#REF!</definedName>
    <definedName name="sort" localSheetId="8" hidden="1">#REF!</definedName>
    <definedName name="sort" hidden="1">#REF!</definedName>
    <definedName name="SRN" localSheetId="1">#REF!</definedName>
    <definedName name="SRN">#REF!</definedName>
    <definedName name="SST" localSheetId="1">#REF!</definedName>
    <definedName name="SST">#REF!</definedName>
    <definedName name="SVT" localSheetId="1">#REF!</definedName>
    <definedName name="SVT">#REF!</definedName>
    <definedName name="SWT" localSheetId="1">#REF!</definedName>
    <definedName name="SWT">#REF!</definedName>
    <definedName name="TABLE0" localSheetId="1">#REF!</definedName>
    <definedName name="TABLE0">#REF!</definedName>
    <definedName name="TABLE11" localSheetId="1">#REF!</definedName>
    <definedName name="TABLE11">#REF!</definedName>
    <definedName name="TABLE15" localSheetId="1">#REF!</definedName>
    <definedName name="TABLE15">#REF!</definedName>
    <definedName name="TABLE16" localSheetId="1">#REF!</definedName>
    <definedName name="TABLE16">#REF!</definedName>
    <definedName name="TABLE18" localSheetId="1">#REF!</definedName>
    <definedName name="TABLE18">#REF!</definedName>
    <definedName name="TABLE19" localSheetId="1">#REF!</definedName>
    <definedName name="TABLE19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29" localSheetId="1">#REF!</definedName>
    <definedName name="TABLE29">#REF!</definedName>
    <definedName name="Table3.4" localSheetId="6" hidden="1">{"CHARGE",#N/A,FALSE,"401C11"}</definedName>
    <definedName name="Table3.4" localSheetId="7" hidden="1">{"CHARGE",#N/A,FALSE,"401C11"}</definedName>
    <definedName name="Table3.4" localSheetId="8" hidden="1">{"CHARGE",#N/A,FALSE,"401C11"}</definedName>
    <definedName name="Table3.4" localSheetId="4" hidden="1">{"CHARGE",#N/A,FALSE,"401C11"}</definedName>
    <definedName name="Table3.4" localSheetId="5" hidden="1">{"CHARGE",#N/A,FALSE,"401C11"}</definedName>
    <definedName name="Table3.4" hidden="1">{"CHARGE",#N/A,FALSE,"401C11"}</definedName>
    <definedName name="TABLE30" localSheetId="1">#REF!</definedName>
    <definedName name="TABLE30" localSheetId="8">#REF!</definedName>
    <definedName name="TABLE30">#REF!</definedName>
    <definedName name="TABLE31" localSheetId="1">#REF!</definedName>
    <definedName name="TABLE31">#REF!</definedName>
    <definedName name="TABLE32A" localSheetId="1">#REF!</definedName>
    <definedName name="TABLE32A">#REF!</definedName>
    <definedName name="TABLE34" localSheetId="1">#REF!</definedName>
    <definedName name="TABLE34">#REF!</definedName>
    <definedName name="TABLE35A" localSheetId="1">#REF!</definedName>
    <definedName name="TABLE35A">#REF!</definedName>
    <definedName name="TABLE35B" localSheetId="1">#REF!</definedName>
    <definedName name="TABLE35B">#REF!</definedName>
    <definedName name="TABLE36A" localSheetId="1">#REF!</definedName>
    <definedName name="TABLE36A">#REF!</definedName>
    <definedName name="TABLE36B" localSheetId="1">#REF!</definedName>
    <definedName name="TABLE36B">#REF!</definedName>
    <definedName name="TABLE37" localSheetId="1">#REF!</definedName>
    <definedName name="TABLE37">#REF!</definedName>
    <definedName name="TABLE38" localSheetId="1">#REF!</definedName>
    <definedName name="TABLE38">#REF!</definedName>
    <definedName name="TABLE39" localSheetId="1">#REF!</definedName>
    <definedName name="TABLE39">#REF!</definedName>
    <definedName name="TABLE41" localSheetId="1">#REF!</definedName>
    <definedName name="TABLE41">#REF!</definedName>
    <definedName name="TABLE41TOTALS" localSheetId="1">#REF!</definedName>
    <definedName name="TABLE41TOTALS">#REF!</definedName>
    <definedName name="TABLE9" localSheetId="1">#REF!</definedName>
    <definedName name="TABLE9">#REF!</definedName>
    <definedName name="TABLEX" localSheetId="1">#REF!</definedName>
    <definedName name="TABLEX">#REF!</definedName>
    <definedName name="tbl_Exportdata_17A" localSheetId="1">#REF!</definedName>
    <definedName name="tbl_Exportdata_17A">#REF!</definedName>
    <definedName name="tbl_Exportdata_17B" localSheetId="1">#REF!</definedName>
    <definedName name="tbl_Exportdata_17B">#REF!</definedName>
    <definedName name="Test23" localSheetId="6" hidden="1">{"NET",#N/A,FALSE,"401C11"}</definedName>
    <definedName name="Test23" localSheetId="7" hidden="1">{"NET",#N/A,FALSE,"401C11"}</definedName>
    <definedName name="Test23" localSheetId="8" hidden="1">{"NET",#N/A,FALSE,"401C11"}</definedName>
    <definedName name="Test23" localSheetId="4" hidden="1">{"NET",#N/A,FALSE,"401C11"}</definedName>
    <definedName name="Test23" localSheetId="5" hidden="1">{"NET",#N/A,FALSE,"401C11"}</definedName>
    <definedName name="Test23" hidden="1">{"NET",#N/A,FALSE,"401C11"}</definedName>
    <definedName name="THD" localSheetId="1">#REF!</definedName>
    <definedName name="THD" localSheetId="8">#REF!</definedName>
    <definedName name="THD">#REF!</definedName>
    <definedName name="TITLES" localSheetId="1">#REF!</definedName>
    <definedName name="TITLES">#REF!</definedName>
    <definedName name="TMS" localSheetId="1">#REF!</definedName>
    <definedName name="TMS">#REF!</definedName>
    <definedName name="transition_years">'[6]Control Sheet'!$E$4</definedName>
    <definedName name="trdhtr" localSheetId="1" hidden="1">#REF!</definedName>
    <definedName name="trdhtr" localSheetId="8" hidden="1">#REF!</definedName>
    <definedName name="trdhtr" hidden="1">#REF!</definedName>
    <definedName name="TVN" localSheetId="1">#REF!</definedName>
    <definedName name="TVN">#REF!</definedName>
    <definedName name="TVW">[10]Database!$Q$317:$V$344</definedName>
    <definedName name="UU" localSheetId="1">#REF!</definedName>
    <definedName name="UU" localSheetId="8">#REF!</definedName>
    <definedName name="UU">#REF!</definedName>
    <definedName name="wert" localSheetId="6" hidden="1">{"GROSS",#N/A,FALSE,"401C11"}</definedName>
    <definedName name="wert" localSheetId="7" hidden="1">{"GROSS",#N/A,FALSE,"401C11"}</definedName>
    <definedName name="wert" localSheetId="8" hidden="1">{"GROSS",#N/A,FALSE,"401C11"}</definedName>
    <definedName name="wert" localSheetId="4" hidden="1">{"GROSS",#N/A,FALSE,"401C11"}</definedName>
    <definedName name="wert" localSheetId="5" hidden="1">{"GROSS",#N/A,FALSE,"401C11"}</definedName>
    <definedName name="wert" hidden="1">{"GROSS",#N/A,FALSE,"401C11"}</definedName>
    <definedName name="wombat" localSheetId="1" hidden="1">#REF!</definedName>
    <definedName name="wombat" localSheetId="8" hidden="1">#REF!</definedName>
    <definedName name="wombat" hidden="1">#REF!</definedName>
    <definedName name="wotsthis" localSheetId="6" hidden="1">{"P&amp;L phased",#N/A,FALSE,"P and L";"Interest phased",#N/A,FALSE,"Interest";"Cshf phased",#N/A,FALSE,"Cashflow";"BSheet phased",#N/A,FALSE,"B Sheet";"Capex phased",#N/A,FALSE,"Capex"}</definedName>
    <definedName name="wotsthis" localSheetId="7" hidden="1">{"P&amp;L phased",#N/A,FALSE,"P and L";"Interest phased",#N/A,FALSE,"Interest";"Cshf phased",#N/A,FALSE,"Cashflow";"BSheet phased",#N/A,FALSE,"B Sheet";"Capex phased",#N/A,FALSE,"Capex"}</definedName>
    <definedName name="wotsthis" localSheetId="8" hidden="1">{"P&amp;L phased",#N/A,FALSE,"P and L";"Interest phased",#N/A,FALSE,"Interest";"Cshf phased",#N/A,FALSE,"Cashflow";"BSheet phased",#N/A,FALSE,"B Sheet";"Capex phased",#N/A,FALSE,"Capex"}</definedName>
    <definedName name="wotsthis" localSheetId="4" hidden="1">{"P&amp;L phased",#N/A,FALSE,"P and L";"Interest phased",#N/A,FALSE,"Interest";"Cshf phased",#N/A,FALSE,"Cashflow";"BSheet phased",#N/A,FALSE,"B Sheet";"Capex phased",#N/A,FALSE,"Capex"}</definedName>
    <definedName name="wotsthis" localSheetId="5" hidden="1">{"P&amp;L phased",#N/A,FALSE,"P and L";"Interest phased",#N/A,FALSE,"Interest";"Cshf phased",#N/A,FALSE,"Cashflow";"BSheet phased",#N/A,FALSE,"B Sheet";"Capex phased",#N/A,FALSE,"Capex"}</definedName>
    <definedName name="wotsthis" hidden="1">{"P&amp;L phased",#N/A,FALSE,"P and L";"Interest phased",#N/A,FALSE,"Interest";"Cshf phased",#N/A,FALSE,"Cashflow";"BSheet phased",#N/A,FALSE,"B Sheet";"Capex phased",#N/A,FALSE,"Capex"}</definedName>
    <definedName name="wrn.CHARGE." localSheetId="6" hidden="1">{"CHARGE",#N/A,FALSE,"401C11"}</definedName>
    <definedName name="wrn.CHARGE." localSheetId="7" hidden="1">{"CHARGE",#N/A,FALSE,"401C11"}</definedName>
    <definedName name="wrn.CHARGE." localSheetId="8" hidden="1">{"CHARGE",#N/A,FALSE,"401C11"}</definedName>
    <definedName name="wrn.CHARGE." localSheetId="4" hidden="1">{"CHARGE",#N/A,FALSE,"401C11"}</definedName>
    <definedName name="wrn.CHARGE." localSheetId="5" hidden="1">{"CHARGE",#N/A,FALSE,"401C11"}</definedName>
    <definedName name="wrn.CHARGE." hidden="1">{"CHARGE",#N/A,FALSE,"401C11"}</definedName>
    <definedName name="wrn.GROSS." localSheetId="6" hidden="1">{"GROSS",#N/A,FALSE,"401C11"}</definedName>
    <definedName name="wrn.GROSS." localSheetId="7" hidden="1">{"GROSS",#N/A,FALSE,"401C11"}</definedName>
    <definedName name="wrn.GROSS." localSheetId="8" hidden="1">{"GROSS",#N/A,FALSE,"401C11"}</definedName>
    <definedName name="wrn.GROSS." localSheetId="4" hidden="1">{"GROSS",#N/A,FALSE,"401C11"}</definedName>
    <definedName name="wrn.GROSS." localSheetId="5" hidden="1">{"GROSS",#N/A,FALSE,"401C11"}</definedName>
    <definedName name="wrn.GROSS." hidden="1">{"GROSS",#N/A,FALSE,"401C11"}</definedName>
    <definedName name="wrn.NET." localSheetId="6" hidden="1">{"NET",#N/A,FALSE,"401C11"}</definedName>
    <definedName name="wrn.NET." localSheetId="7" hidden="1">{"NET",#N/A,FALSE,"401C11"}</definedName>
    <definedName name="wrn.NET." localSheetId="8" hidden="1">{"NET",#N/A,FALSE,"401C11"}</definedName>
    <definedName name="wrn.NET." localSheetId="4" hidden="1">{"NET",#N/A,FALSE,"401C11"}</definedName>
    <definedName name="wrn.NET." localSheetId="5" hidden="1">{"NET",#N/A,FALSE,"401C11"}</definedName>
    <definedName name="wrn.NET." hidden="1">{"NET",#N/A,FALSE,"401C11"}</definedName>
    <definedName name="wrn.papersdraft" localSheetId="6" hidden="1">{"bal",#N/A,FALSE,"working papers";"income",#N/A,FALSE,"working papers"}</definedName>
    <definedName name="wrn.papersdraft" localSheetId="7" hidden="1">{"bal",#N/A,FALSE,"working papers";"income",#N/A,FALSE,"working papers"}</definedName>
    <definedName name="wrn.papersdraft" localSheetId="8" hidden="1">{"bal",#N/A,FALSE,"working papers";"income",#N/A,FALSE,"working papers"}</definedName>
    <definedName name="wrn.papersdraft" localSheetId="4" hidden="1">{"bal",#N/A,FALSE,"working papers";"income",#N/A,FALSE,"working papers"}</definedName>
    <definedName name="wrn.papersdraft" localSheetId="5" hidden="1">{"bal",#N/A,FALSE,"working papers";"income",#N/A,FALSE,"working papers"}</definedName>
    <definedName name="wrn.papersdraft" hidden="1">{"bal",#N/A,FALSE,"working papers";"income",#N/A,FALSE,"working papers"}</definedName>
    <definedName name="wrn.Print._.5._.and._.12." localSheetId="6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7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8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4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5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Phased." localSheetId="6" hidden="1">{"P&amp;L phased",#N/A,FALSE,"P and L";"Interest phased",#N/A,FALSE,"Interest";"Cshf phased",#N/A,FALSE,"Cashflow";"BSheet phased",#N/A,FALSE,"B Sheet";"Capex phased",#N/A,FALSE,"Capex"}</definedName>
    <definedName name="wrn.Print._.Phased." localSheetId="7" hidden="1">{"P&amp;L phased",#N/A,FALSE,"P and L";"Interest phased",#N/A,FALSE,"Interest";"Cshf phased",#N/A,FALSE,"Cashflow";"BSheet phased",#N/A,FALSE,"B Sheet";"Capex phased",#N/A,FALSE,"Capex"}</definedName>
    <definedName name="wrn.Print._.Phased." localSheetId="8" hidden="1">{"P&amp;L phased",#N/A,FALSE,"P and L";"Interest phased",#N/A,FALSE,"Interest";"Cshf phased",#N/A,FALSE,"Cashflow";"BSheet phased",#N/A,FALSE,"B Sheet";"Capex phased",#N/A,FALSE,"Capex"}</definedName>
    <definedName name="wrn.Print._.Phased." localSheetId="4" hidden="1">{"P&amp;L phased",#N/A,FALSE,"P and L";"Interest phased",#N/A,FALSE,"Interest";"Cshf phased",#N/A,FALSE,"Cashflow";"BSheet phased",#N/A,FALSE,"B Sheet";"Capex phased",#N/A,FALSE,"Capex"}</definedName>
    <definedName name="wrn.Print._.Phased." localSheetId="5" hidden="1">{"P&amp;L phased",#N/A,FALSE,"P and L";"Interest phased",#N/A,FALSE,"Interest";"Cshf phased",#N/A,FALSE,"Cashflow";"BSheet phased",#N/A,FALSE,"B Sheet";"Capex phased",#N/A,FALSE,"Capex"}</definedName>
    <definedName name="wrn.Print._.Phased." hidden="1">{"P&amp;L phased",#N/A,FALSE,"P and L";"Interest phased",#N/A,FALSE,"Interest";"Cshf phased",#N/A,FALSE,"Cashflow";"BSheet phased",#N/A,FALSE,"B Sheet";"Capex phased",#N/A,FALSE,"Capex"}</definedName>
    <definedName name="wrn.wpapers." localSheetId="6" hidden="1">{"bal",#N/A,FALSE,"working papers";"income",#N/A,FALSE,"working papers"}</definedName>
    <definedName name="wrn.wpapers." localSheetId="7" hidden="1">{"bal",#N/A,FALSE,"working papers";"income",#N/A,FALSE,"working papers"}</definedName>
    <definedName name="wrn.wpapers." localSheetId="8" hidden="1">{"bal",#N/A,FALSE,"working papers";"income",#N/A,FALSE,"working papers"}</definedName>
    <definedName name="wrn.wpapers." localSheetId="4" hidden="1">{"bal",#N/A,FALSE,"working papers";"income",#N/A,FALSE,"working papers"}</definedName>
    <definedName name="wrn.wpapers." localSheetId="5" hidden="1">{"bal",#N/A,FALSE,"working papers";"income",#N/A,FALSE,"working papers"}</definedName>
    <definedName name="wrn.wpapers." hidden="1">{"bal",#N/A,FALSE,"working papers";"income",#N/A,FALSE,"working papers"}</definedName>
    <definedName name="WSH" localSheetId="1">#REF!</definedName>
    <definedName name="WSH" localSheetId="8">#REF!</definedName>
    <definedName name="WSH">#REF!</definedName>
    <definedName name="WSX" localSheetId="1">#REF!</definedName>
    <definedName name="WSX">#REF!</definedName>
    <definedName name="xxx" localSheetId="6" hidden="1">{"CHARGE",#N/A,FALSE,"401C11"}</definedName>
    <definedName name="xxx" localSheetId="7" hidden="1">{"CHARGE",#N/A,FALSE,"401C11"}</definedName>
    <definedName name="xxx" localSheetId="8" hidden="1">{"CHARGE",#N/A,FALSE,"401C11"}</definedName>
    <definedName name="xxx" localSheetId="4" hidden="1">{"CHARGE",#N/A,FALSE,"401C11"}</definedName>
    <definedName name="xxx" localSheetId="5" hidden="1">{"CHARGE",#N/A,FALSE,"401C11"}</definedName>
    <definedName name="xxx" hidden="1">{"CHARGE",#N/A,FALSE,"401C11"}</definedName>
    <definedName name="YEAR_B4_LAST" localSheetId="1">#REF!</definedName>
    <definedName name="YEAR_B4_LAST" localSheetId="8">#REF!</definedName>
    <definedName name="YEAR_B4_LAST">#REF!</definedName>
    <definedName name="YEAR_B4B4_LAST" localSheetId="1">#REF!</definedName>
    <definedName name="YEAR_B4B4_LAST">#REF!</definedName>
    <definedName name="YEAR_B5_LAST" localSheetId="1">#REF!</definedName>
    <definedName name="YEAR_B5_LAST">#REF!</definedName>
    <definedName name="yks" localSheetId="1">#REF!</definedName>
    <definedName name="yks">#REF!</definedName>
    <definedName name="YKY" localSheetId="1">#REF!</definedName>
    <definedName name="YKY">#REF!</definedName>
    <definedName name="yyy" localSheetId="6" hidden="1">{"GROSS",#N/A,FALSE,"401C11"}</definedName>
    <definedName name="yyy" localSheetId="7" hidden="1">{"GROSS",#N/A,FALSE,"401C11"}</definedName>
    <definedName name="yyy" localSheetId="8" hidden="1">{"GROSS",#N/A,FALSE,"401C11"}</definedName>
    <definedName name="yyy" localSheetId="4" hidden="1">{"GROSS",#N/A,FALSE,"401C11"}</definedName>
    <definedName name="yyy" localSheetId="5" hidden="1">{"GROSS",#N/A,FALSE,"401C11"}</definedName>
    <definedName name="yyy" hidden="1">{"GROSS",#N/A,FALSE,"401C11"}</definedName>
    <definedName name="zzz" localSheetId="6" hidden="1">{"NET",#N/A,FALSE,"401C11"}</definedName>
    <definedName name="zzz" localSheetId="7" hidden="1">{"NET",#N/A,FALSE,"401C11"}</definedName>
    <definedName name="zzz" localSheetId="8" hidden="1">{"NET",#N/A,FALSE,"401C11"}</definedName>
    <definedName name="zzz" localSheetId="4" hidden="1">{"NET",#N/A,FALSE,"401C11"}</definedName>
    <definedName name="zzz" localSheetId="5" hidden="1">{"NET",#N/A,FALSE,"401C11"}</definedName>
    <definedName name="zzz" hidden="1">{"NET",#N/A,FALSE,"401C11"}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4" l="1"/>
  <c r="W22" i="4"/>
  <c r="V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B22" i="4"/>
  <c r="C22" i="4"/>
  <c r="D22" i="4"/>
  <c r="E22" i="4"/>
  <c r="F22" i="4"/>
  <c r="G22" i="4"/>
  <c r="U215" i="2" l="1"/>
  <c r="U216" i="2"/>
  <c r="K89" i="10"/>
  <c r="J89" i="10"/>
  <c r="I89" i="10"/>
  <c r="K88" i="10"/>
  <c r="K94" i="10" s="1"/>
  <c r="J88" i="10"/>
  <c r="J94" i="10" s="1"/>
  <c r="I88" i="10"/>
  <c r="I94" i="10" s="1"/>
  <c r="G86" i="10"/>
  <c r="B86" i="10"/>
  <c r="M82" i="10"/>
  <c r="L82" i="10"/>
  <c r="K82" i="10"/>
  <c r="J82" i="10"/>
  <c r="I82" i="10"/>
  <c r="H82" i="10"/>
  <c r="G82" i="10"/>
  <c r="F82" i="10"/>
  <c r="I81" i="10"/>
  <c r="M75" i="10"/>
  <c r="M84" i="10" s="1"/>
  <c r="L75" i="10"/>
  <c r="L84" i="10" s="1"/>
  <c r="K75" i="10"/>
  <c r="K84" i="10" s="1"/>
  <c r="J75" i="10"/>
  <c r="J84" i="10" s="1"/>
  <c r="I75" i="10"/>
  <c r="I84" i="10" s="1"/>
  <c r="H75" i="10"/>
  <c r="H84" i="10" s="1"/>
  <c r="G75" i="10"/>
  <c r="G84" i="10" s="1"/>
  <c r="F75" i="10"/>
  <c r="F84" i="10" s="1"/>
  <c r="O74" i="10"/>
  <c r="O73" i="10"/>
  <c r="O72" i="10"/>
  <c r="O71" i="10"/>
  <c r="O70" i="10"/>
  <c r="O69" i="10"/>
  <c r="O68" i="10"/>
  <c r="M65" i="10"/>
  <c r="M86" i="10" s="1"/>
  <c r="L65" i="10"/>
  <c r="L86" i="10" s="1"/>
  <c r="K65" i="10"/>
  <c r="K86" i="10" s="1"/>
  <c r="J65" i="10"/>
  <c r="J86" i="10" s="1"/>
  <c r="I65" i="10"/>
  <c r="I86" i="10" s="1"/>
  <c r="H65" i="10"/>
  <c r="H86" i="10" s="1"/>
  <c r="G65" i="10"/>
  <c r="F65" i="10"/>
  <c r="F86" i="10" s="1"/>
  <c r="O64" i="10"/>
  <c r="O63" i="10"/>
  <c r="O62" i="10"/>
  <c r="O61" i="10"/>
  <c r="B61" i="10"/>
  <c r="O60" i="10"/>
  <c r="B60" i="10"/>
  <c r="O59" i="10"/>
  <c r="B59" i="10"/>
  <c r="O58" i="10"/>
  <c r="B58" i="10"/>
  <c r="O57" i="10"/>
  <c r="B57" i="10"/>
  <c r="O56" i="10"/>
  <c r="B56" i="10"/>
  <c r="O55" i="10"/>
  <c r="B55" i="10"/>
  <c r="O54" i="10"/>
  <c r="O53" i="10"/>
  <c r="O52" i="10"/>
  <c r="O49" i="10"/>
  <c r="O82" i="10" s="1"/>
  <c r="M46" i="10"/>
  <c r="M81" i="10" s="1"/>
  <c r="L46" i="10"/>
  <c r="L81" i="10" s="1"/>
  <c r="K46" i="10"/>
  <c r="K90" i="10" s="1"/>
  <c r="J46" i="10"/>
  <c r="J90" i="10" s="1"/>
  <c r="I46" i="10"/>
  <c r="I90" i="10" s="1"/>
  <c r="H46" i="10"/>
  <c r="H81" i="10" s="1"/>
  <c r="G46" i="10"/>
  <c r="G81" i="10" s="1"/>
  <c r="F46" i="10"/>
  <c r="F81" i="10" s="1"/>
  <c r="O45" i="10"/>
  <c r="O44" i="10"/>
  <c r="O46" i="10" s="1"/>
  <c r="O81" i="10" s="1"/>
  <c r="O41" i="10"/>
  <c r="M38" i="10"/>
  <c r="M80" i="10" s="1"/>
  <c r="L38" i="10"/>
  <c r="L80" i="10" s="1"/>
  <c r="K38" i="10"/>
  <c r="K80" i="10" s="1"/>
  <c r="J38" i="10"/>
  <c r="J80" i="10" s="1"/>
  <c r="I38" i="10"/>
  <c r="I80" i="10" s="1"/>
  <c r="H38" i="10"/>
  <c r="H80" i="10" s="1"/>
  <c r="G38" i="10"/>
  <c r="G80" i="10" s="1"/>
  <c r="F38" i="10"/>
  <c r="F80" i="10" s="1"/>
  <c r="O37" i="10"/>
  <c r="O36" i="10"/>
  <c r="O35" i="10"/>
  <c r="O34" i="10"/>
  <c r="O33" i="10"/>
  <c r="O32" i="10"/>
  <c r="O31" i="10"/>
  <c r="M28" i="10"/>
  <c r="M79" i="10" s="1"/>
  <c r="L28" i="10"/>
  <c r="L79" i="10" s="1"/>
  <c r="K28" i="10"/>
  <c r="K79" i="10" s="1"/>
  <c r="J28" i="10"/>
  <c r="J79" i="10" s="1"/>
  <c r="I28" i="10"/>
  <c r="I79" i="10" s="1"/>
  <c r="H28" i="10"/>
  <c r="H79" i="10" s="1"/>
  <c r="G28" i="10"/>
  <c r="G79" i="10" s="1"/>
  <c r="F28" i="10"/>
  <c r="F79" i="10" s="1"/>
  <c r="O27" i="10"/>
  <c r="O26" i="10"/>
  <c r="O25" i="10"/>
  <c r="O24" i="10"/>
  <c r="O23" i="10"/>
  <c r="O22" i="10"/>
  <c r="M19" i="10"/>
  <c r="M78" i="10" s="1"/>
  <c r="L19" i="10"/>
  <c r="L78" i="10" s="1"/>
  <c r="K19" i="10"/>
  <c r="K78" i="10" s="1"/>
  <c r="J19" i="10"/>
  <c r="J78" i="10" s="1"/>
  <c r="I19" i="10"/>
  <c r="I78" i="10" s="1"/>
  <c r="H19" i="10"/>
  <c r="H78" i="10" s="1"/>
  <c r="G19" i="10"/>
  <c r="G78" i="10" s="1"/>
  <c r="F19" i="10"/>
  <c r="F78" i="10" s="1"/>
  <c r="O18" i="10"/>
  <c r="O17" i="10"/>
  <c r="O16" i="10"/>
  <c r="O15" i="10"/>
  <c r="O14" i="10"/>
  <c r="O38" i="10" l="1"/>
  <c r="O80" i="10" s="1"/>
  <c r="O75" i="10"/>
  <c r="O84" i="10" s="1"/>
  <c r="M83" i="10"/>
  <c r="M85" i="10" s="1"/>
  <c r="F83" i="10"/>
  <c r="F85" i="10" s="1"/>
  <c r="O28" i="10"/>
  <c r="O79" i="10" s="1"/>
  <c r="O65" i="10"/>
  <c r="O86" i="10" s="1"/>
  <c r="I83" i="10"/>
  <c r="I85" i="10" s="1"/>
  <c r="J97" i="10"/>
  <c r="K97" i="10"/>
  <c r="U210" i="2" s="1"/>
  <c r="G83" i="10"/>
  <c r="G85" i="10" s="1"/>
  <c r="H83" i="10"/>
  <c r="H85" i="10" s="1"/>
  <c r="I97" i="10"/>
  <c r="L83" i="10"/>
  <c r="L85" i="10" s="1"/>
  <c r="I92" i="10"/>
  <c r="I96" i="10"/>
  <c r="J81" i="10"/>
  <c r="J83" i="10" s="1"/>
  <c r="J85" i="10" s="1"/>
  <c r="J92" i="10"/>
  <c r="J96" i="10"/>
  <c r="O19" i="10"/>
  <c r="O78" i="10" s="1"/>
  <c r="O83" i="10" s="1"/>
  <c r="K81" i="10"/>
  <c r="K83" i="10" s="1"/>
  <c r="K85" i="10" s="1"/>
  <c r="K92" i="10"/>
  <c r="K96" i="10"/>
  <c r="U209" i="2" s="1"/>
  <c r="O85" i="10" l="1"/>
  <c r="T4" i="2"/>
  <c r="T30" i="2" l="1"/>
  <c r="F36" i="2" l="1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E36" i="2"/>
  <c r="D36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F35" i="2"/>
  <c r="E35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D54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D53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D72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D71" i="2"/>
  <c r="T90" i="2"/>
  <c r="U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D90" i="2"/>
  <c r="S89" i="2"/>
  <c r="T89" i="2"/>
  <c r="U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D89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D108" i="2"/>
  <c r="S107" i="2"/>
  <c r="T107" i="2"/>
  <c r="U107" i="2"/>
  <c r="R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D107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D126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D125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E144" i="2"/>
  <c r="D144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D143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E162" i="2"/>
  <c r="D162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D161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D180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D179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E198" i="2"/>
  <c r="D198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D197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D216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D215" i="2"/>
  <c r="J90" i="7"/>
  <c r="M89" i="7"/>
  <c r="L89" i="7"/>
  <c r="K89" i="7"/>
  <c r="J89" i="7"/>
  <c r="I89" i="7"/>
  <c r="H89" i="7"/>
  <c r="G89" i="7"/>
  <c r="M88" i="7"/>
  <c r="M92" i="7" s="1"/>
  <c r="L88" i="7"/>
  <c r="L92" i="7" s="1"/>
  <c r="K88" i="7"/>
  <c r="J88" i="7"/>
  <c r="J92" i="7" s="1"/>
  <c r="I88" i="7"/>
  <c r="H88" i="7"/>
  <c r="G88" i="7"/>
  <c r="B86" i="7"/>
  <c r="G84" i="7"/>
  <c r="M82" i="7"/>
  <c r="L82" i="7"/>
  <c r="K82" i="7"/>
  <c r="J82" i="7"/>
  <c r="I82" i="7"/>
  <c r="H82" i="7"/>
  <c r="G82" i="7"/>
  <c r="F82" i="7"/>
  <c r="M81" i="7"/>
  <c r="M75" i="7"/>
  <c r="M84" i="7" s="1"/>
  <c r="L75" i="7"/>
  <c r="L84" i="7" s="1"/>
  <c r="K75" i="7"/>
  <c r="K84" i="7" s="1"/>
  <c r="J75" i="7"/>
  <c r="J84" i="7" s="1"/>
  <c r="I75" i="7"/>
  <c r="I84" i="7" s="1"/>
  <c r="H75" i="7"/>
  <c r="H84" i="7" s="1"/>
  <c r="G75" i="7"/>
  <c r="F75" i="7"/>
  <c r="F84" i="7" s="1"/>
  <c r="O74" i="7"/>
  <c r="O73" i="7"/>
  <c r="O72" i="7"/>
  <c r="O71" i="7"/>
  <c r="O70" i="7"/>
  <c r="O69" i="7"/>
  <c r="O68" i="7"/>
  <c r="M65" i="7"/>
  <c r="M86" i="7" s="1"/>
  <c r="L65" i="7"/>
  <c r="L86" i="7" s="1"/>
  <c r="K65" i="7"/>
  <c r="K86" i="7" s="1"/>
  <c r="J65" i="7"/>
  <c r="J86" i="7" s="1"/>
  <c r="I65" i="7"/>
  <c r="I86" i="7" s="1"/>
  <c r="H65" i="7"/>
  <c r="H86" i="7" s="1"/>
  <c r="G65" i="7"/>
  <c r="G86" i="7" s="1"/>
  <c r="F65" i="7"/>
  <c r="F86" i="7" s="1"/>
  <c r="O64" i="7"/>
  <c r="O63" i="7"/>
  <c r="O62" i="7"/>
  <c r="O61" i="7"/>
  <c r="B61" i="7"/>
  <c r="O60" i="7"/>
  <c r="B60" i="7"/>
  <c r="O59" i="7"/>
  <c r="B59" i="7"/>
  <c r="O58" i="7"/>
  <c r="B58" i="7"/>
  <c r="O57" i="7"/>
  <c r="B57" i="7"/>
  <c r="O56" i="7"/>
  <c r="B56" i="7"/>
  <c r="O55" i="7"/>
  <c r="B55" i="7"/>
  <c r="O54" i="7"/>
  <c r="O53" i="7"/>
  <c r="O52" i="7"/>
  <c r="O49" i="7"/>
  <c r="O82" i="7" s="1"/>
  <c r="M46" i="7"/>
  <c r="M90" i="7" s="1"/>
  <c r="L46" i="7"/>
  <c r="L81" i="7" s="1"/>
  <c r="K46" i="7"/>
  <c r="K81" i="7" s="1"/>
  <c r="J46" i="7"/>
  <c r="J81" i="7" s="1"/>
  <c r="I46" i="7"/>
  <c r="I90" i="7" s="1"/>
  <c r="H46" i="7"/>
  <c r="H90" i="7" s="1"/>
  <c r="G46" i="7"/>
  <c r="G90" i="7" s="1"/>
  <c r="F46" i="7"/>
  <c r="F81" i="7" s="1"/>
  <c r="O45" i="7"/>
  <c r="O44" i="7"/>
  <c r="O41" i="7"/>
  <c r="M38" i="7"/>
  <c r="M80" i="7" s="1"/>
  <c r="L38" i="7"/>
  <c r="L80" i="7" s="1"/>
  <c r="K38" i="7"/>
  <c r="K80" i="7" s="1"/>
  <c r="J38" i="7"/>
  <c r="J80" i="7" s="1"/>
  <c r="I38" i="7"/>
  <c r="I80" i="7" s="1"/>
  <c r="H38" i="7"/>
  <c r="H80" i="7" s="1"/>
  <c r="G38" i="7"/>
  <c r="G80" i="7" s="1"/>
  <c r="F38" i="7"/>
  <c r="F80" i="7" s="1"/>
  <c r="O37" i="7"/>
  <c r="O36" i="7"/>
  <c r="O35" i="7"/>
  <c r="O34" i="7"/>
  <c r="O33" i="7"/>
  <c r="O32" i="7"/>
  <c r="O31" i="7"/>
  <c r="M28" i="7"/>
  <c r="M79" i="7" s="1"/>
  <c r="L28" i="7"/>
  <c r="L79" i="7" s="1"/>
  <c r="K28" i="7"/>
  <c r="K79" i="7" s="1"/>
  <c r="J28" i="7"/>
  <c r="J79" i="7" s="1"/>
  <c r="I28" i="7"/>
  <c r="I79" i="7" s="1"/>
  <c r="H28" i="7"/>
  <c r="H79" i="7" s="1"/>
  <c r="G28" i="7"/>
  <c r="G79" i="7" s="1"/>
  <c r="F28" i="7"/>
  <c r="F79" i="7" s="1"/>
  <c r="O27" i="7"/>
  <c r="O26" i="7"/>
  <c r="O25" i="7"/>
  <c r="O24" i="7"/>
  <c r="O23" i="7"/>
  <c r="O22" i="7"/>
  <c r="M19" i="7"/>
  <c r="M78" i="7" s="1"/>
  <c r="L19" i="7"/>
  <c r="L78" i="7" s="1"/>
  <c r="K19" i="7"/>
  <c r="K78" i="7" s="1"/>
  <c r="J19" i="7"/>
  <c r="J78" i="7" s="1"/>
  <c r="I19" i="7"/>
  <c r="I78" i="7" s="1"/>
  <c r="H19" i="7"/>
  <c r="H78" i="7" s="1"/>
  <c r="G19" i="7"/>
  <c r="G78" i="7" s="1"/>
  <c r="F19" i="7"/>
  <c r="F78" i="7" s="1"/>
  <c r="O18" i="7"/>
  <c r="O17" i="7"/>
  <c r="O16" i="7"/>
  <c r="O15" i="7"/>
  <c r="O14" i="7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R63" i="6"/>
  <c r="Q63" i="6"/>
  <c r="P63" i="6"/>
  <c r="O63" i="6"/>
  <c r="N63" i="6"/>
  <c r="N69" i="6" s="1"/>
  <c r="M63" i="6"/>
  <c r="L63" i="6"/>
  <c r="K63" i="6"/>
  <c r="J63" i="6"/>
  <c r="I63" i="6"/>
  <c r="H63" i="6"/>
  <c r="G63" i="6"/>
  <c r="F63" i="6"/>
  <c r="F69" i="6" s="1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R50" i="6"/>
  <c r="R59" i="6" s="1"/>
  <c r="Q50" i="6"/>
  <c r="Q59" i="6" s="1"/>
  <c r="P50" i="6"/>
  <c r="P59" i="6" s="1"/>
  <c r="O50" i="6"/>
  <c r="O59" i="6" s="1"/>
  <c r="N50" i="6"/>
  <c r="N59" i="6" s="1"/>
  <c r="M50" i="6"/>
  <c r="M59" i="6" s="1"/>
  <c r="L50" i="6"/>
  <c r="L59" i="6" s="1"/>
  <c r="K50" i="6"/>
  <c r="K59" i="6" s="1"/>
  <c r="J50" i="6"/>
  <c r="J59" i="6" s="1"/>
  <c r="I50" i="6"/>
  <c r="I59" i="6" s="1"/>
  <c r="H50" i="6"/>
  <c r="H59" i="6" s="1"/>
  <c r="G50" i="6"/>
  <c r="G59" i="6" s="1"/>
  <c r="F50" i="6"/>
  <c r="F59" i="6" s="1"/>
  <c r="R39" i="6"/>
  <c r="R56" i="6" s="1"/>
  <c r="Q39" i="6"/>
  <c r="Q56" i="6" s="1"/>
  <c r="P39" i="6"/>
  <c r="P65" i="6" s="1"/>
  <c r="O39" i="6"/>
  <c r="N39" i="6"/>
  <c r="M39" i="6"/>
  <c r="L39" i="6"/>
  <c r="L56" i="6" s="1"/>
  <c r="K39" i="6"/>
  <c r="K56" i="6" s="1"/>
  <c r="J39" i="6"/>
  <c r="J56" i="6" s="1"/>
  <c r="I39" i="6"/>
  <c r="I56" i="6" s="1"/>
  <c r="H39" i="6"/>
  <c r="H65" i="6" s="1"/>
  <c r="G39" i="6"/>
  <c r="F39" i="6"/>
  <c r="R34" i="6"/>
  <c r="R55" i="6" s="1"/>
  <c r="Q34" i="6"/>
  <c r="Q55" i="6" s="1"/>
  <c r="P34" i="6"/>
  <c r="P55" i="6" s="1"/>
  <c r="O34" i="6"/>
  <c r="O55" i="6" s="1"/>
  <c r="N34" i="6"/>
  <c r="N55" i="6" s="1"/>
  <c r="M34" i="6"/>
  <c r="M55" i="6" s="1"/>
  <c r="L34" i="6"/>
  <c r="L55" i="6" s="1"/>
  <c r="K34" i="6"/>
  <c r="K55" i="6" s="1"/>
  <c r="J34" i="6"/>
  <c r="J55" i="6" s="1"/>
  <c r="I34" i="6"/>
  <c r="I55" i="6" s="1"/>
  <c r="H34" i="6"/>
  <c r="H55" i="6" s="1"/>
  <c r="G34" i="6"/>
  <c r="G55" i="6" s="1"/>
  <c r="F34" i="6"/>
  <c r="F55" i="6" s="1"/>
  <c r="R26" i="6"/>
  <c r="R54" i="6" s="1"/>
  <c r="Q26" i="6"/>
  <c r="Q54" i="6" s="1"/>
  <c r="P26" i="6"/>
  <c r="P54" i="6" s="1"/>
  <c r="O26" i="6"/>
  <c r="O54" i="6" s="1"/>
  <c r="N26" i="6"/>
  <c r="N54" i="6" s="1"/>
  <c r="M26" i="6"/>
  <c r="M54" i="6" s="1"/>
  <c r="L26" i="6"/>
  <c r="L54" i="6" s="1"/>
  <c r="K26" i="6"/>
  <c r="K54" i="6" s="1"/>
  <c r="J26" i="6"/>
  <c r="J54" i="6" s="1"/>
  <c r="I26" i="6"/>
  <c r="I54" i="6" s="1"/>
  <c r="H26" i="6"/>
  <c r="H54" i="6" s="1"/>
  <c r="G26" i="6"/>
  <c r="G54" i="6" s="1"/>
  <c r="F26" i="6"/>
  <c r="F54" i="6" s="1"/>
  <c r="R19" i="6"/>
  <c r="R53" i="6" s="1"/>
  <c r="Q19" i="6"/>
  <c r="Q53" i="6" s="1"/>
  <c r="P19" i="6"/>
  <c r="P53" i="6" s="1"/>
  <c r="O19" i="6"/>
  <c r="O53" i="6" s="1"/>
  <c r="N19" i="6"/>
  <c r="N53" i="6" s="1"/>
  <c r="M19" i="6"/>
  <c r="M53" i="6" s="1"/>
  <c r="L19" i="6"/>
  <c r="L53" i="6" s="1"/>
  <c r="K19" i="6"/>
  <c r="K53" i="6" s="1"/>
  <c r="J19" i="6"/>
  <c r="J53" i="6" s="1"/>
  <c r="I19" i="6"/>
  <c r="I53" i="6" s="1"/>
  <c r="H19" i="6"/>
  <c r="H53" i="6" s="1"/>
  <c r="G19" i="6"/>
  <c r="G53" i="6" s="1"/>
  <c r="F19" i="6"/>
  <c r="F53" i="6" s="1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E192" i="2"/>
  <c r="D192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D191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D174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E173" i="2"/>
  <c r="D173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E156" i="2"/>
  <c r="D156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E155" i="2"/>
  <c r="D155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E138" i="2"/>
  <c r="D13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D137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D120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D119" i="2"/>
  <c r="O102" i="2"/>
  <c r="P102" i="2"/>
  <c r="Q102" i="2"/>
  <c r="R102" i="2"/>
  <c r="S102" i="2"/>
  <c r="T102" i="2"/>
  <c r="U102" i="2"/>
  <c r="H102" i="2"/>
  <c r="I102" i="2"/>
  <c r="J102" i="2"/>
  <c r="K102" i="2"/>
  <c r="L102" i="2"/>
  <c r="M102" i="2"/>
  <c r="N102" i="2"/>
  <c r="F102" i="2"/>
  <c r="G102" i="2"/>
  <c r="E102" i="2"/>
  <c r="D102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E101" i="2"/>
  <c r="D101" i="2"/>
  <c r="U84" i="2"/>
  <c r="T84" i="2"/>
  <c r="S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4" i="2"/>
  <c r="D84" i="2"/>
  <c r="U83" i="2"/>
  <c r="T83" i="2"/>
  <c r="S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3" i="2"/>
  <c r="D83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E66" i="2"/>
  <c r="D66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D65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E48" i="2"/>
  <c r="D48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E47" i="2"/>
  <c r="D47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U30" i="2"/>
  <c r="E30" i="2"/>
  <c r="D30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E29" i="2"/>
  <c r="F29" i="2"/>
  <c r="D29" i="2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D35" i="2"/>
  <c r="J95" i="7" l="1"/>
  <c r="T210" i="2" s="1"/>
  <c r="R69" i="6"/>
  <c r="J69" i="6"/>
  <c r="G69" i="6"/>
  <c r="I65" i="6"/>
  <c r="J94" i="7"/>
  <c r="T209" i="2" s="1"/>
  <c r="H92" i="7"/>
  <c r="H95" i="7" s="1"/>
  <c r="R210" i="2" s="1"/>
  <c r="O69" i="6"/>
  <c r="H69" i="6"/>
  <c r="H71" i="6" s="1"/>
  <c r="F209" i="2" s="1"/>
  <c r="I69" i="6"/>
  <c r="Q69" i="6"/>
  <c r="Q71" i="6" s="1"/>
  <c r="O209" i="2" s="1"/>
  <c r="Q65" i="6"/>
  <c r="O38" i="7"/>
  <c r="O80" i="7" s="1"/>
  <c r="O46" i="7"/>
  <c r="O81" i="7" s="1"/>
  <c r="O75" i="7"/>
  <c r="O84" i="7" s="1"/>
  <c r="K92" i="7"/>
  <c r="G92" i="7"/>
  <c r="G94" i="7" s="1"/>
  <c r="Q209" i="2" s="1"/>
  <c r="I92" i="7"/>
  <c r="I94" i="7" s="1"/>
  <c r="S209" i="2" s="1"/>
  <c r="M56" i="6"/>
  <c r="M58" i="6" s="1"/>
  <c r="M60" i="6" s="1"/>
  <c r="K83" i="7"/>
  <c r="I81" i="7"/>
  <c r="I83" i="7" s="1"/>
  <c r="M95" i="7"/>
  <c r="O65" i="7"/>
  <c r="O86" i="7" s="1"/>
  <c r="K58" i="6"/>
  <c r="K60" i="6" s="1"/>
  <c r="P69" i="6"/>
  <c r="P71" i="6" s="1"/>
  <c r="N209" i="2" s="1"/>
  <c r="O28" i="7"/>
  <c r="O79" i="7" s="1"/>
  <c r="M94" i="7"/>
  <c r="T234" i="2"/>
  <c r="T233" i="2"/>
  <c r="U234" i="2"/>
  <c r="U233" i="2"/>
  <c r="M83" i="7"/>
  <c r="F83" i="7"/>
  <c r="F85" i="7" s="1"/>
  <c r="I95" i="7"/>
  <c r="S210" i="2" s="1"/>
  <c r="J83" i="7"/>
  <c r="L83" i="7"/>
  <c r="G81" i="7"/>
  <c r="G83" i="7" s="1"/>
  <c r="K90" i="7"/>
  <c r="H81" i="7"/>
  <c r="H83" i="7" s="1"/>
  <c r="L90" i="7"/>
  <c r="L95" i="7" s="1"/>
  <c r="O19" i="7"/>
  <c r="O78" i="7" s="1"/>
  <c r="P67" i="6"/>
  <c r="L58" i="6"/>
  <c r="L60" i="6" s="1"/>
  <c r="I58" i="6"/>
  <c r="I60" i="6" s="1"/>
  <c r="Q58" i="6"/>
  <c r="Q60" i="6" s="1"/>
  <c r="J58" i="6"/>
  <c r="J60" i="6" s="1"/>
  <c r="R58" i="6"/>
  <c r="R60" i="6" s="1"/>
  <c r="H67" i="6"/>
  <c r="H72" i="6"/>
  <c r="F210" i="2" s="1"/>
  <c r="F56" i="6"/>
  <c r="F58" i="6" s="1"/>
  <c r="F60" i="6" s="1"/>
  <c r="N56" i="6"/>
  <c r="N58" i="6" s="1"/>
  <c r="N60" i="6" s="1"/>
  <c r="J65" i="6"/>
  <c r="J67" i="6" s="1"/>
  <c r="R65" i="6"/>
  <c r="R67" i="6" s="1"/>
  <c r="K69" i="6"/>
  <c r="G56" i="6"/>
  <c r="G58" i="6" s="1"/>
  <c r="G60" i="6" s="1"/>
  <c r="O56" i="6"/>
  <c r="O58" i="6" s="1"/>
  <c r="O60" i="6" s="1"/>
  <c r="K65" i="6"/>
  <c r="K71" i="6" s="1"/>
  <c r="I209" i="2" s="1"/>
  <c r="L69" i="6"/>
  <c r="H56" i="6"/>
  <c r="H58" i="6" s="1"/>
  <c r="H60" i="6" s="1"/>
  <c r="P56" i="6"/>
  <c r="P58" i="6" s="1"/>
  <c r="P60" i="6" s="1"/>
  <c r="L65" i="6"/>
  <c r="L67" i="6" s="1"/>
  <c r="M69" i="6"/>
  <c r="M65" i="6"/>
  <c r="M67" i="6" s="1"/>
  <c r="F65" i="6"/>
  <c r="F67" i="6" s="1"/>
  <c r="N65" i="6"/>
  <c r="N71" i="6" s="1"/>
  <c r="L209" i="2" s="1"/>
  <c r="Q67" i="6"/>
  <c r="G65" i="6"/>
  <c r="G72" i="6" s="1"/>
  <c r="E210" i="2" s="1"/>
  <c r="O65" i="6"/>
  <c r="O72" i="6" s="1"/>
  <c r="M210" i="2" s="1"/>
  <c r="H94" i="7" l="1"/>
  <c r="R209" i="2" s="1"/>
  <c r="J71" i="6"/>
  <c r="H209" i="2" s="1"/>
  <c r="K67" i="6"/>
  <c r="P72" i="6"/>
  <c r="N210" i="2" s="1"/>
  <c r="I71" i="6"/>
  <c r="G209" i="2" s="1"/>
  <c r="Q72" i="6"/>
  <c r="O210" i="2" s="1"/>
  <c r="I85" i="7"/>
  <c r="R72" i="6"/>
  <c r="P210" i="2" s="1"/>
  <c r="K85" i="7"/>
  <c r="I72" i="6"/>
  <c r="G210" i="2" s="1"/>
  <c r="G95" i="7"/>
  <c r="Q210" i="2" s="1"/>
  <c r="I67" i="6"/>
  <c r="N67" i="6"/>
  <c r="J72" i="6"/>
  <c r="H210" i="2" s="1"/>
  <c r="N72" i="6"/>
  <c r="L210" i="2" s="1"/>
  <c r="O83" i="7"/>
  <c r="K94" i="7"/>
  <c r="G67" i="6"/>
  <c r="G85" i="7"/>
  <c r="H85" i="7"/>
  <c r="L94" i="7"/>
  <c r="M85" i="7"/>
  <c r="L85" i="7"/>
  <c r="J85" i="7"/>
  <c r="K95" i="7"/>
  <c r="F71" i="6"/>
  <c r="D209" i="2" s="1"/>
  <c r="O71" i="6"/>
  <c r="M209" i="2" s="1"/>
  <c r="M71" i="6"/>
  <c r="K209" i="2" s="1"/>
  <c r="G71" i="6"/>
  <c r="E209" i="2" s="1"/>
  <c r="M72" i="6"/>
  <c r="K210" i="2" s="1"/>
  <c r="L72" i="6"/>
  <c r="J210" i="2" s="1"/>
  <c r="R71" i="6"/>
  <c r="P209" i="2" s="1"/>
  <c r="F72" i="6"/>
  <c r="D210" i="2" s="1"/>
  <c r="L71" i="6"/>
  <c r="J209" i="2" s="1"/>
  <c r="O67" i="6"/>
  <c r="K72" i="6"/>
  <c r="I210" i="2" s="1"/>
  <c r="O85" i="7" l="1"/>
  <c r="N228" i="2"/>
  <c r="F228" i="2"/>
  <c r="U228" i="2"/>
  <c r="M228" i="2"/>
  <c r="E228" i="2"/>
  <c r="O227" i="2"/>
  <c r="G227" i="2"/>
  <c r="P234" i="2"/>
  <c r="O234" i="2"/>
  <c r="N234" i="2"/>
  <c r="L234" i="2"/>
  <c r="H234" i="2"/>
  <c r="G234" i="2"/>
  <c r="F234" i="2"/>
  <c r="D234" i="2"/>
  <c r="Q233" i="2"/>
  <c r="O233" i="2"/>
  <c r="N233" i="2"/>
  <c r="I233" i="2"/>
  <c r="G233" i="2"/>
  <c r="F233" i="2"/>
  <c r="E233" i="2"/>
  <c r="S228" i="2"/>
  <c r="K228" i="2"/>
  <c r="S227" i="2"/>
  <c r="R227" i="2"/>
  <c r="K227" i="2"/>
  <c r="J227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J234" i="2" l="1"/>
  <c r="R234" i="2"/>
  <c r="M233" i="2"/>
  <c r="I227" i="2"/>
  <c r="Q227" i="2"/>
  <c r="G228" i="2"/>
  <c r="O228" i="2"/>
  <c r="U4" i="2"/>
  <c r="D227" i="2"/>
  <c r="L227" i="2"/>
  <c r="T227" i="2"/>
  <c r="H228" i="2"/>
  <c r="P228" i="2"/>
  <c r="E234" i="2"/>
  <c r="M234" i="2"/>
  <c r="E227" i="2"/>
  <c r="M227" i="2"/>
  <c r="U227" i="2"/>
  <c r="I228" i="2"/>
  <c r="Q228" i="2"/>
  <c r="F227" i="2"/>
  <c r="N227" i="2"/>
  <c r="J228" i="2"/>
  <c r="R228" i="2"/>
  <c r="H233" i="2"/>
  <c r="P233" i="2"/>
  <c r="H227" i="2"/>
  <c r="P227" i="2"/>
  <c r="D228" i="2"/>
  <c r="L228" i="2"/>
  <c r="T228" i="2"/>
  <c r="J233" i="2"/>
  <c r="R233" i="2"/>
  <c r="I234" i="2"/>
  <c r="Q234" i="2"/>
  <c r="K233" i="2"/>
  <c r="S233" i="2"/>
  <c r="D233" i="2"/>
  <c r="L233" i="2"/>
  <c r="K234" i="2"/>
  <c r="S234" i="2"/>
  <c r="L6" i="2" l="1"/>
  <c r="L177" i="2" s="1"/>
  <c r="L183" i="2" s="1"/>
  <c r="T6" i="2"/>
  <c r="R6" i="2"/>
  <c r="R176" i="2" s="1"/>
  <c r="R182" i="2" s="1"/>
  <c r="K6" i="2"/>
  <c r="K195" i="2" s="1"/>
  <c r="K201" i="2" s="1"/>
  <c r="S6" i="2"/>
  <c r="S50" i="2" s="1"/>
  <c r="S56" i="2" s="1"/>
  <c r="E6" i="2"/>
  <c r="E141" i="2" s="1"/>
  <c r="E147" i="2" s="1"/>
  <c r="M6" i="2"/>
  <c r="M194" i="2" s="1"/>
  <c r="M200" i="2" s="1"/>
  <c r="U6" i="2"/>
  <c r="U212" i="2" s="1"/>
  <c r="G6" i="2"/>
  <c r="G123" i="2" s="1"/>
  <c r="G129" i="2" s="1"/>
  <c r="P6" i="2"/>
  <c r="P177" i="2" s="1"/>
  <c r="P183" i="2" s="1"/>
  <c r="F6" i="2"/>
  <c r="F195" i="2" s="1"/>
  <c r="F201" i="2" s="1"/>
  <c r="N6" i="2"/>
  <c r="N122" i="2" s="1"/>
  <c r="N128" i="2" s="1"/>
  <c r="D6" i="2"/>
  <c r="D177" i="2" s="1"/>
  <c r="D183" i="2" s="1"/>
  <c r="O6" i="2"/>
  <c r="O176" i="2" s="1"/>
  <c r="O182" i="2" s="1"/>
  <c r="H6" i="2"/>
  <c r="H194" i="2" s="1"/>
  <c r="H200" i="2" s="1"/>
  <c r="Q6" i="2"/>
  <c r="Q158" i="2" s="1"/>
  <c r="Q164" i="2" s="1"/>
  <c r="I6" i="2"/>
  <c r="I158" i="2" s="1"/>
  <c r="I164" i="2" s="1"/>
  <c r="J6" i="2"/>
  <c r="R194" i="2"/>
  <c r="R200" i="2" s="1"/>
  <c r="J33" i="2"/>
  <c r="J39" i="2" s="1"/>
  <c r="J104" i="2"/>
  <c r="J110" i="2" s="1"/>
  <c r="J194" i="2"/>
  <c r="J200" i="2" s="1"/>
  <c r="J213" i="2"/>
  <c r="J219" i="2" s="1"/>
  <c r="J176" i="2"/>
  <c r="J182" i="2" s="1"/>
  <c r="P212" i="2"/>
  <c r="P218" i="2" s="1"/>
  <c r="P213" i="2"/>
  <c r="P219" i="2" s="1"/>
  <c r="P194" i="2"/>
  <c r="P200" i="2" s="1"/>
  <c r="P176" i="2"/>
  <c r="P182" i="2" s="1"/>
  <c r="P122" i="2"/>
  <c r="P128" i="2" s="1"/>
  <c r="P158" i="2"/>
  <c r="P164" i="2" s="1"/>
  <c r="P123" i="2"/>
  <c r="P129" i="2" s="1"/>
  <c r="G158" i="2"/>
  <c r="G164" i="2" s="1"/>
  <c r="J122" i="2"/>
  <c r="J128" i="2" s="1"/>
  <c r="J212" i="2"/>
  <c r="J218" i="2" s="1"/>
  <c r="J140" i="2"/>
  <c r="J146" i="2" s="1"/>
  <c r="J195" i="2"/>
  <c r="J201" i="2" s="1"/>
  <c r="J32" i="2"/>
  <c r="J38" i="2" s="1"/>
  <c r="J158" i="2"/>
  <c r="J164" i="2" s="1"/>
  <c r="L123" i="2"/>
  <c r="L129" i="2" s="1"/>
  <c r="J87" i="2"/>
  <c r="J93" i="2" s="1"/>
  <c r="P68" i="2"/>
  <c r="P74" i="2" s="1"/>
  <c r="P32" i="2"/>
  <c r="P86" i="2"/>
  <c r="P92" i="2" s="1"/>
  <c r="P51" i="2"/>
  <c r="P57" i="2" s="1"/>
  <c r="P33" i="2"/>
  <c r="P87" i="2"/>
  <c r="P93" i="2" s="1"/>
  <c r="P50" i="2"/>
  <c r="P56" i="2" s="1"/>
  <c r="J51" i="2"/>
  <c r="J57" i="2" s="1"/>
  <c r="L158" i="2"/>
  <c r="L164" i="2" s="1"/>
  <c r="L50" i="2"/>
  <c r="L56" i="2" s="1"/>
  <c r="I141" i="2"/>
  <c r="I147" i="2" s="1"/>
  <c r="I123" i="2"/>
  <c r="I129" i="2" s="1"/>
  <c r="G69" i="2"/>
  <c r="G75" i="2" s="1"/>
  <c r="J177" i="2"/>
  <c r="J183" i="2" s="1"/>
  <c r="J159" i="2"/>
  <c r="J165" i="2" s="1"/>
  <c r="J141" i="2"/>
  <c r="J147" i="2" s="1"/>
  <c r="J123" i="2"/>
  <c r="J129" i="2" s="1"/>
  <c r="J105" i="2"/>
  <c r="J111" i="2" s="1"/>
  <c r="J68" i="2"/>
  <c r="J74" i="2" s="1"/>
  <c r="J86" i="2"/>
  <c r="J92" i="2" s="1"/>
  <c r="J69" i="2"/>
  <c r="J75" i="2" s="1"/>
  <c r="R177" i="2"/>
  <c r="R183" i="2" s="1"/>
  <c r="G50" i="2" l="1"/>
  <c r="G56" i="2" s="1"/>
  <c r="I159" i="2"/>
  <c r="I165" i="2" s="1"/>
  <c r="F86" i="2"/>
  <c r="F92" i="2" s="1"/>
  <c r="G141" i="2"/>
  <c r="G147" i="2" s="1"/>
  <c r="L51" i="2"/>
  <c r="L57" i="2" s="1"/>
  <c r="R158" i="2"/>
  <c r="R164" i="2" s="1"/>
  <c r="G195" i="2"/>
  <c r="G201" i="2" s="1"/>
  <c r="L104" i="2"/>
  <c r="L110" i="2" s="1"/>
  <c r="I32" i="2"/>
  <c r="L213" i="2"/>
  <c r="L219" i="2" s="1"/>
  <c r="R105" i="2"/>
  <c r="R111" i="2" s="1"/>
  <c r="I87" i="2"/>
  <c r="I93" i="2" s="1"/>
  <c r="F68" i="2"/>
  <c r="F74" i="2" s="1"/>
  <c r="F50" i="2"/>
  <c r="F56" i="2" s="1"/>
  <c r="F87" i="2"/>
  <c r="F93" i="2" s="1"/>
  <c r="F95" i="2" s="1"/>
  <c r="R213" i="2"/>
  <c r="R219" i="2" s="1"/>
  <c r="F104" i="2"/>
  <c r="F110" i="2" s="1"/>
  <c r="R212" i="2"/>
  <c r="R218" i="2" s="1"/>
  <c r="K140" i="2"/>
  <c r="K146" i="2" s="1"/>
  <c r="D213" i="2"/>
  <c r="D219" i="2" s="1"/>
  <c r="F141" i="2"/>
  <c r="F147" i="2" s="1"/>
  <c r="D176" i="2"/>
  <c r="D182" i="2" s="1"/>
  <c r="R69" i="2"/>
  <c r="R75" i="2" s="1"/>
  <c r="R68" i="2"/>
  <c r="R74" i="2" s="1"/>
  <c r="F159" i="2"/>
  <c r="F165" i="2" s="1"/>
  <c r="R50" i="2"/>
  <c r="R56" i="2" s="1"/>
  <c r="R32" i="2"/>
  <c r="R38" i="2" s="1"/>
  <c r="R122" i="2"/>
  <c r="R128" i="2" s="1"/>
  <c r="D105" i="2"/>
  <c r="D111" i="2" s="1"/>
  <c r="P141" i="2"/>
  <c r="P147" i="2" s="1"/>
  <c r="P105" i="2"/>
  <c r="P111" i="2" s="1"/>
  <c r="R141" i="2"/>
  <c r="R147" i="2" s="1"/>
  <c r="R51" i="2"/>
  <c r="R57" i="2" s="1"/>
  <c r="R159" i="2"/>
  <c r="R165" i="2" s="1"/>
  <c r="R104" i="2"/>
  <c r="R110" i="2" s="1"/>
  <c r="R195" i="2"/>
  <c r="R201" i="2" s="1"/>
  <c r="R203" i="2" s="1"/>
  <c r="P195" i="2"/>
  <c r="P201" i="2" s="1"/>
  <c r="P203" i="2" s="1"/>
  <c r="F176" i="2"/>
  <c r="F182" i="2" s="1"/>
  <c r="F123" i="2"/>
  <c r="F129" i="2" s="1"/>
  <c r="D159" i="2"/>
  <c r="D165" i="2" s="1"/>
  <c r="R123" i="2"/>
  <c r="R129" i="2" s="1"/>
  <c r="F32" i="2"/>
  <c r="F38" i="2" s="1"/>
  <c r="F69" i="2"/>
  <c r="F75" i="2" s="1"/>
  <c r="F77" i="2" s="1"/>
  <c r="R140" i="2"/>
  <c r="R146" i="2" s="1"/>
  <c r="F177" i="2"/>
  <c r="F183" i="2" s="1"/>
  <c r="F140" i="2"/>
  <c r="F146" i="2" s="1"/>
  <c r="D68" i="2"/>
  <c r="D74" i="2" s="1"/>
  <c r="F158" i="2"/>
  <c r="F164" i="2" s="1"/>
  <c r="R86" i="2"/>
  <c r="R92" i="2" s="1"/>
  <c r="F51" i="2"/>
  <c r="F57" i="2" s="1"/>
  <c r="F59" i="2" s="1"/>
  <c r="R33" i="2"/>
  <c r="R39" i="2" s="1"/>
  <c r="G87" i="2"/>
  <c r="G93" i="2" s="1"/>
  <c r="G212" i="2"/>
  <c r="G218" i="2" s="1"/>
  <c r="I105" i="2"/>
  <c r="I111" i="2" s="1"/>
  <c r="G32" i="2"/>
  <c r="G38" i="2" s="1"/>
  <c r="L140" i="2"/>
  <c r="L146" i="2" s="1"/>
  <c r="K212" i="2"/>
  <c r="K218" i="2" s="1"/>
  <c r="K69" i="2"/>
  <c r="K75" i="2" s="1"/>
  <c r="G176" i="2"/>
  <c r="G182" i="2" s="1"/>
  <c r="G213" i="2"/>
  <c r="G219" i="2" s="1"/>
  <c r="L69" i="2"/>
  <c r="L75" i="2" s="1"/>
  <c r="G51" i="2"/>
  <c r="G57" i="2" s="1"/>
  <c r="G59" i="2" s="1"/>
  <c r="I86" i="2"/>
  <c r="I92" i="2" s="1"/>
  <c r="I95" i="2" s="1"/>
  <c r="I140" i="2"/>
  <c r="I146" i="2" s="1"/>
  <c r="I149" i="2" s="1"/>
  <c r="L32" i="2"/>
  <c r="L38" i="2" s="1"/>
  <c r="L176" i="2"/>
  <c r="L182" i="2" s="1"/>
  <c r="L185" i="2" s="1"/>
  <c r="G104" i="2"/>
  <c r="G110" i="2" s="1"/>
  <c r="G177" i="2"/>
  <c r="G183" i="2" s="1"/>
  <c r="I69" i="2"/>
  <c r="I75" i="2" s="1"/>
  <c r="G194" i="2"/>
  <c r="G200" i="2" s="1"/>
  <c r="L141" i="2"/>
  <c r="L147" i="2" s="1"/>
  <c r="I51" i="2"/>
  <c r="I57" i="2" s="1"/>
  <c r="G86" i="2"/>
  <c r="G92" i="2" s="1"/>
  <c r="I68" i="2"/>
  <c r="I74" i="2" s="1"/>
  <c r="I104" i="2"/>
  <c r="I110" i="2" s="1"/>
  <c r="L33" i="2"/>
  <c r="L39" i="2" s="1"/>
  <c r="L159" i="2"/>
  <c r="L165" i="2" s="1"/>
  <c r="L167" i="2" s="1"/>
  <c r="G33" i="2"/>
  <c r="G39" i="2" s="1"/>
  <c r="I195" i="2"/>
  <c r="I201" i="2" s="1"/>
  <c r="I203" i="2" s="1"/>
  <c r="K33" i="2"/>
  <c r="K39" i="2" s="1"/>
  <c r="L105" i="2"/>
  <c r="L111" i="2" s="1"/>
  <c r="L194" i="2"/>
  <c r="L200" i="2" s="1"/>
  <c r="I33" i="2"/>
  <c r="I177" i="2"/>
  <c r="I183" i="2" s="1"/>
  <c r="L122" i="2"/>
  <c r="L128" i="2" s="1"/>
  <c r="L131" i="2" s="1"/>
  <c r="K176" i="2"/>
  <c r="K182" i="2" s="1"/>
  <c r="G159" i="2"/>
  <c r="G165" i="2" s="1"/>
  <c r="G167" i="2" s="1"/>
  <c r="I176" i="2"/>
  <c r="I182" i="2" s="1"/>
  <c r="L195" i="2"/>
  <c r="L201" i="2" s="1"/>
  <c r="I122" i="2"/>
  <c r="I128" i="2" s="1"/>
  <c r="I131" i="2" s="1"/>
  <c r="I213" i="2"/>
  <c r="I219" i="2" s="1"/>
  <c r="L86" i="2"/>
  <c r="L92" i="2" s="1"/>
  <c r="G105" i="2"/>
  <c r="G111" i="2" s="1"/>
  <c r="G122" i="2"/>
  <c r="G128" i="2" s="1"/>
  <c r="G131" i="2" s="1"/>
  <c r="G68" i="2"/>
  <c r="G74" i="2" s="1"/>
  <c r="G77" i="2" s="1"/>
  <c r="I50" i="2"/>
  <c r="I56" i="2" s="1"/>
  <c r="I194" i="2"/>
  <c r="I200" i="2" s="1"/>
  <c r="S33" i="2"/>
  <c r="S39" i="2" s="1"/>
  <c r="M122" i="2"/>
  <c r="M128" i="2" s="1"/>
  <c r="S140" i="2"/>
  <c r="S146" i="2" s="1"/>
  <c r="E123" i="2"/>
  <c r="E129" i="2" s="1"/>
  <c r="S123" i="2"/>
  <c r="S129" i="2" s="1"/>
  <c r="F122" i="2"/>
  <c r="F128" i="2" s="1"/>
  <c r="F131" i="2" s="1"/>
  <c r="F194" i="2"/>
  <c r="F200" i="2" s="1"/>
  <c r="F203" i="2" s="1"/>
  <c r="D140" i="2"/>
  <c r="D146" i="2" s="1"/>
  <c r="S86" i="2"/>
  <c r="S92" i="2" s="1"/>
  <c r="D158" i="2"/>
  <c r="D164" i="2" s="1"/>
  <c r="S177" i="2"/>
  <c r="S183" i="2" s="1"/>
  <c r="S195" i="2"/>
  <c r="S201" i="2" s="1"/>
  <c r="D51" i="2"/>
  <c r="D57" i="2" s="1"/>
  <c r="K86" i="2"/>
  <c r="K92" i="2" s="1"/>
  <c r="K194" i="2"/>
  <c r="K200" i="2" s="1"/>
  <c r="K203" i="2" s="1"/>
  <c r="N140" i="2"/>
  <c r="N146" i="2" s="1"/>
  <c r="Q68" i="2"/>
  <c r="Q74" i="2" s="1"/>
  <c r="N50" i="2"/>
  <c r="N56" i="2" s="1"/>
  <c r="S122" i="2"/>
  <c r="S128" i="2" s="1"/>
  <c r="N87" i="2"/>
  <c r="N93" i="2" s="1"/>
  <c r="K123" i="2"/>
  <c r="K129" i="2" s="1"/>
  <c r="Q87" i="2"/>
  <c r="Q93" i="2" s="1"/>
  <c r="D195" i="2"/>
  <c r="D201" i="2" s="1"/>
  <c r="N159" i="2"/>
  <c r="N165" i="2" s="1"/>
  <c r="F212" i="2"/>
  <c r="F218" i="2" s="1"/>
  <c r="N51" i="2"/>
  <c r="N57" i="2" s="1"/>
  <c r="D123" i="2"/>
  <c r="D129" i="2" s="1"/>
  <c r="D50" i="2"/>
  <c r="D56" i="2" s="1"/>
  <c r="Q212" i="2"/>
  <c r="Q218" i="2" s="1"/>
  <c r="Q194" i="2"/>
  <c r="Q200" i="2" s="1"/>
  <c r="N158" i="2"/>
  <c r="N164" i="2" s="1"/>
  <c r="K158" i="2"/>
  <c r="K164" i="2" s="1"/>
  <c r="K141" i="2"/>
  <c r="K147" i="2" s="1"/>
  <c r="N213" i="2"/>
  <c r="N219" i="2" s="1"/>
  <c r="Q123" i="2"/>
  <c r="Q129" i="2" s="1"/>
  <c r="F213" i="2"/>
  <c r="F219" i="2" s="1"/>
  <c r="Q50" i="2"/>
  <c r="Q56" i="2" s="1"/>
  <c r="H104" i="2"/>
  <c r="H110" i="2" s="1"/>
  <c r="Q177" i="2"/>
  <c r="Q183" i="2" s="1"/>
  <c r="Q104" i="2"/>
  <c r="Q110" i="2" s="1"/>
  <c r="M105" i="2"/>
  <c r="M111" i="2" s="1"/>
  <c r="Q141" i="2"/>
  <c r="Q147" i="2" s="1"/>
  <c r="Q33" i="2"/>
  <c r="Q39" i="2" s="1"/>
  <c r="Q86" i="2"/>
  <c r="Q92" i="2" s="1"/>
  <c r="E195" i="2"/>
  <c r="E201" i="2" s="1"/>
  <c r="Q159" i="2"/>
  <c r="Q165" i="2" s="1"/>
  <c r="Q167" i="2" s="1"/>
  <c r="Q122" i="2"/>
  <c r="Q128" i="2" s="1"/>
  <c r="O87" i="2"/>
  <c r="O93" i="2" s="1"/>
  <c r="O105" i="2"/>
  <c r="O111" i="2" s="1"/>
  <c r="Q32" i="2"/>
  <c r="Q38" i="2" s="1"/>
  <c r="Q140" i="2"/>
  <c r="Q146" i="2" s="1"/>
  <c r="E87" i="2"/>
  <c r="E93" i="2" s="1"/>
  <c r="H51" i="2"/>
  <c r="H57" i="2" s="1"/>
  <c r="H141" i="2"/>
  <c r="H147" i="2" s="1"/>
  <c r="O33" i="2"/>
  <c r="O39" i="2" s="1"/>
  <c r="E159" i="2"/>
  <c r="E165" i="2" s="1"/>
  <c r="M50" i="2"/>
  <c r="M56" i="2" s="1"/>
  <c r="H212" i="2"/>
  <c r="H218" i="2" s="1"/>
  <c r="K51" i="2"/>
  <c r="K57" i="2" s="1"/>
  <c r="M213" i="2"/>
  <c r="M219" i="2" s="1"/>
  <c r="E194" i="2"/>
  <c r="E200" i="2" s="1"/>
  <c r="E203" i="2" s="1"/>
  <c r="E86" i="2"/>
  <c r="E92" i="2" s="1"/>
  <c r="D32" i="2"/>
  <c r="D38" i="2" s="1"/>
  <c r="D212" i="2"/>
  <c r="D218" i="2" s="1"/>
  <c r="D69" i="2"/>
  <c r="D75" i="2" s="1"/>
  <c r="S68" i="2"/>
  <c r="S74" i="2" s="1"/>
  <c r="E140" i="2"/>
  <c r="E146" i="2" s="1"/>
  <c r="E149" i="2" s="1"/>
  <c r="E32" i="2"/>
  <c r="E38" i="2" s="1"/>
  <c r="K105" i="2"/>
  <c r="K111" i="2" s="1"/>
  <c r="H50" i="2"/>
  <c r="H56" i="2" s="1"/>
  <c r="N104" i="2"/>
  <c r="N110" i="2" s="1"/>
  <c r="N176" i="2"/>
  <c r="N182" i="2" s="1"/>
  <c r="S51" i="2"/>
  <c r="S57" i="2" s="1"/>
  <c r="S59" i="2" s="1"/>
  <c r="H195" i="2"/>
  <c r="H201" i="2" s="1"/>
  <c r="H203" i="2" s="1"/>
  <c r="H213" i="2"/>
  <c r="H219" i="2" s="1"/>
  <c r="D86" i="2"/>
  <c r="D92" i="2" s="1"/>
  <c r="F105" i="2"/>
  <c r="F111" i="2" s="1"/>
  <c r="F33" i="2"/>
  <c r="F39" i="2" s="1"/>
  <c r="R87" i="2"/>
  <c r="R93" i="2" s="1"/>
  <c r="R95" i="2" s="1"/>
  <c r="M68" i="2"/>
  <c r="M74" i="2" s="1"/>
  <c r="M51" i="2"/>
  <c r="M57" i="2" s="1"/>
  <c r="E50" i="2"/>
  <c r="E56" i="2" s="1"/>
  <c r="E213" i="2"/>
  <c r="E219" i="2" s="1"/>
  <c r="E104" i="2"/>
  <c r="E110" i="2" s="1"/>
  <c r="O104" i="2"/>
  <c r="O110" i="2" s="1"/>
  <c r="O141" i="2"/>
  <c r="O147" i="2" s="1"/>
  <c r="O195" i="2"/>
  <c r="O201" i="2" s="1"/>
  <c r="M176" i="2"/>
  <c r="M182" i="2" s="1"/>
  <c r="O177" i="2"/>
  <c r="O183" i="2" s="1"/>
  <c r="O185" i="2" s="1"/>
  <c r="M159" i="2"/>
  <c r="M165" i="2" s="1"/>
  <c r="K32" i="2"/>
  <c r="K38" i="2" s="1"/>
  <c r="O51" i="2"/>
  <c r="O57" i="2" s="1"/>
  <c r="O86" i="2"/>
  <c r="O92" i="2" s="1"/>
  <c r="D104" i="2"/>
  <c r="D110" i="2" s="1"/>
  <c r="M33" i="2"/>
  <c r="S141" i="2"/>
  <c r="S147" i="2" s="1"/>
  <c r="S159" i="2"/>
  <c r="S165" i="2" s="1"/>
  <c r="E51" i="2"/>
  <c r="E57" i="2" s="1"/>
  <c r="K104" i="2"/>
  <c r="K110" i="2" s="1"/>
  <c r="H87" i="2"/>
  <c r="H93" i="2" s="1"/>
  <c r="S105" i="2"/>
  <c r="S111" i="2" s="1"/>
  <c r="H140" i="2"/>
  <c r="H146" i="2" s="1"/>
  <c r="H149" i="2" s="1"/>
  <c r="N195" i="2"/>
  <c r="N201" i="2" s="1"/>
  <c r="S69" i="2"/>
  <c r="S75" i="2" s="1"/>
  <c r="N212" i="2"/>
  <c r="N218" i="2" s="1"/>
  <c r="M177" i="2"/>
  <c r="M183" i="2" s="1"/>
  <c r="K213" i="2"/>
  <c r="K219" i="2" s="1"/>
  <c r="K221" i="2" s="1"/>
  <c r="H123" i="2"/>
  <c r="H129" i="2" s="1"/>
  <c r="S212" i="2"/>
  <c r="S218" i="2" s="1"/>
  <c r="S213" i="2"/>
  <c r="S219" i="2" s="1"/>
  <c r="O122" i="2"/>
  <c r="O128" i="2" s="1"/>
  <c r="O32" i="2"/>
  <c r="O38" i="2" s="1"/>
  <c r="N68" i="2"/>
  <c r="N74" i="2" s="1"/>
  <c r="M212" i="2"/>
  <c r="M218" i="2" s="1"/>
  <c r="J50" i="2"/>
  <c r="J56" i="2" s="1"/>
  <c r="J59" i="2" s="1"/>
  <c r="P104" i="2"/>
  <c r="P110" i="2" s="1"/>
  <c r="P69" i="2"/>
  <c r="P75" i="2" s="1"/>
  <c r="P77" i="2" s="1"/>
  <c r="T33" i="2"/>
  <c r="T39" i="2" s="1"/>
  <c r="T32" i="2"/>
  <c r="T38" i="2" s="1"/>
  <c r="H176" i="2"/>
  <c r="H182" i="2" s="1"/>
  <c r="H122" i="2"/>
  <c r="H128" i="2" s="1"/>
  <c r="M87" i="2"/>
  <c r="M93" i="2" s="1"/>
  <c r="H158" i="2"/>
  <c r="H164" i="2" s="1"/>
  <c r="M141" i="2"/>
  <c r="M147" i="2" s="1"/>
  <c r="O123" i="2"/>
  <c r="O129" i="2" s="1"/>
  <c r="E69" i="2"/>
  <c r="E75" i="2" s="1"/>
  <c r="O69" i="2"/>
  <c r="O75" i="2" s="1"/>
  <c r="E105" i="2"/>
  <c r="E111" i="2" s="1"/>
  <c r="H33" i="2"/>
  <c r="H39" i="2" s="1"/>
  <c r="H177" i="2"/>
  <c r="H183" i="2" s="1"/>
  <c r="E212" i="2"/>
  <c r="E218" i="2" s="1"/>
  <c r="E221" i="2" s="1"/>
  <c r="M158" i="2"/>
  <c r="M164" i="2" s="1"/>
  <c r="O68" i="2"/>
  <c r="O74" i="2" s="1"/>
  <c r="D122" i="2"/>
  <c r="D128" i="2" s="1"/>
  <c r="M69" i="2"/>
  <c r="M75" i="2" s="1"/>
  <c r="S32" i="2"/>
  <c r="S38" i="2" s="1"/>
  <c r="S158" i="2"/>
  <c r="S164" i="2" s="1"/>
  <c r="E158" i="2"/>
  <c r="E164" i="2" s="1"/>
  <c r="K122" i="2"/>
  <c r="K128" i="2" s="1"/>
  <c r="H69" i="2"/>
  <c r="H75" i="2" s="1"/>
  <c r="K50" i="2"/>
  <c r="K56" i="2" s="1"/>
  <c r="N194" i="2"/>
  <c r="N200" i="2" s="1"/>
  <c r="N105" i="2"/>
  <c r="N111" i="2" s="1"/>
  <c r="N33" i="2"/>
  <c r="N39" i="2" s="1"/>
  <c r="N177" i="2"/>
  <c r="N183" i="2" s="1"/>
  <c r="K87" i="2"/>
  <c r="K93" i="2" s="1"/>
  <c r="S104" i="2"/>
  <c r="S110" i="2" s="1"/>
  <c r="K68" i="2"/>
  <c r="K74" i="2" s="1"/>
  <c r="H105" i="2"/>
  <c r="H111" i="2" s="1"/>
  <c r="O158" i="2"/>
  <c r="O164" i="2" s="1"/>
  <c r="D141" i="2"/>
  <c r="D147" i="2" s="1"/>
  <c r="D149" i="2" s="1"/>
  <c r="D87" i="2"/>
  <c r="D93" i="2" s="1"/>
  <c r="O213" i="2"/>
  <c r="O219" i="2" s="1"/>
  <c r="E68" i="2"/>
  <c r="E74" i="2" s="1"/>
  <c r="E122" i="2"/>
  <c r="E128" i="2" s="1"/>
  <c r="I212" i="2"/>
  <c r="I218" i="2" s="1"/>
  <c r="G140" i="2"/>
  <c r="G146" i="2" s="1"/>
  <c r="G149" i="2" s="1"/>
  <c r="L68" i="2"/>
  <c r="L74" i="2" s="1"/>
  <c r="L87" i="2"/>
  <c r="L93" i="2" s="1"/>
  <c r="H86" i="2"/>
  <c r="H92" i="2" s="1"/>
  <c r="H159" i="2"/>
  <c r="H165" i="2" s="1"/>
  <c r="M32" i="2"/>
  <c r="M38" i="2" s="1"/>
  <c r="H68" i="2"/>
  <c r="H74" i="2" s="1"/>
  <c r="N32" i="2"/>
  <c r="N38" i="2" s="1"/>
  <c r="O212" i="2"/>
  <c r="O218" i="2" s="1"/>
  <c r="O50" i="2"/>
  <c r="O56" i="2" s="1"/>
  <c r="N69" i="2"/>
  <c r="N75" i="2" s="1"/>
  <c r="D33" i="2"/>
  <c r="M104" i="2"/>
  <c r="M110" i="2" s="1"/>
  <c r="S176" i="2"/>
  <c r="S182" i="2" s="1"/>
  <c r="E33" i="2"/>
  <c r="E39" i="2" s="1"/>
  <c r="E176" i="2"/>
  <c r="E182" i="2" s="1"/>
  <c r="K177" i="2"/>
  <c r="K183" i="2" s="1"/>
  <c r="K185" i="2" s="1"/>
  <c r="H32" i="2"/>
  <c r="H38" i="2" s="1"/>
  <c r="N86" i="2"/>
  <c r="N92" i="2" s="1"/>
  <c r="M195" i="2"/>
  <c r="M201" i="2" s="1"/>
  <c r="M203" i="2" s="1"/>
  <c r="M140" i="2"/>
  <c r="M146" i="2" s="1"/>
  <c r="O159" i="2"/>
  <c r="O165" i="2" s="1"/>
  <c r="O140" i="2"/>
  <c r="O146" i="2" s="1"/>
  <c r="N141" i="2"/>
  <c r="N147" i="2" s="1"/>
  <c r="S87" i="2"/>
  <c r="S93" i="2" s="1"/>
  <c r="K159" i="2"/>
  <c r="K165" i="2" s="1"/>
  <c r="K167" i="2" s="1"/>
  <c r="S194" i="2"/>
  <c r="S200" i="2" s="1"/>
  <c r="D194" i="2"/>
  <c r="D200" i="2" s="1"/>
  <c r="P159" i="2"/>
  <c r="P165" i="2" s="1"/>
  <c r="P167" i="2" s="1"/>
  <c r="P140" i="2"/>
  <c r="P146" i="2" s="1"/>
  <c r="N123" i="2"/>
  <c r="N129" i="2" s="1"/>
  <c r="N131" i="2" s="1"/>
  <c r="M123" i="2"/>
  <c r="M129" i="2" s="1"/>
  <c r="O194" i="2"/>
  <c r="O200" i="2" s="1"/>
  <c r="M86" i="2"/>
  <c r="M92" i="2" s="1"/>
  <c r="L212" i="2"/>
  <c r="L218" i="2" s="1"/>
  <c r="L221" i="2" s="1"/>
  <c r="E177" i="2"/>
  <c r="E183" i="2" s="1"/>
  <c r="Q195" i="2"/>
  <c r="Q201" i="2" s="1"/>
  <c r="Q213" i="2"/>
  <c r="Q219" i="2" s="1"/>
  <c r="Q69" i="2"/>
  <c r="Q75" i="2" s="1"/>
  <c r="Q105" i="2"/>
  <c r="Q111" i="2" s="1"/>
  <c r="Q51" i="2"/>
  <c r="Q57" i="2" s="1"/>
  <c r="Q59" i="2" s="1"/>
  <c r="Q176" i="2"/>
  <c r="Q182" i="2" s="1"/>
  <c r="P185" i="2"/>
  <c r="P221" i="2"/>
  <c r="J203" i="2"/>
  <c r="R59" i="2"/>
  <c r="J221" i="2"/>
  <c r="P59" i="2"/>
  <c r="P131" i="2"/>
  <c r="I167" i="2"/>
  <c r="J113" i="2"/>
  <c r="R185" i="2"/>
  <c r="J185" i="2"/>
  <c r="J95" i="2"/>
  <c r="J131" i="2"/>
  <c r="J149" i="2"/>
  <c r="L59" i="2"/>
  <c r="R221" i="2"/>
  <c r="R113" i="2"/>
  <c r="D185" i="2"/>
  <c r="J167" i="2"/>
  <c r="P95" i="2"/>
  <c r="J77" i="2"/>
  <c r="J41" i="2"/>
  <c r="T176" i="2"/>
  <c r="T182" i="2" s="1"/>
  <c r="T158" i="2"/>
  <c r="T164" i="2" s="1"/>
  <c r="T140" i="2"/>
  <c r="T146" i="2" s="1"/>
  <c r="T213" i="2"/>
  <c r="T219" i="2" s="1"/>
  <c r="T177" i="2"/>
  <c r="T183" i="2" s="1"/>
  <c r="T122" i="2"/>
  <c r="T128" i="2" s="1"/>
  <c r="T104" i="2"/>
  <c r="T110" i="2" s="1"/>
  <c r="T123" i="2"/>
  <c r="T129" i="2" s="1"/>
  <c r="T51" i="2"/>
  <c r="T57" i="2" s="1"/>
  <c r="T194" i="2"/>
  <c r="T200" i="2" s="1"/>
  <c r="T69" i="2"/>
  <c r="T75" i="2" s="1"/>
  <c r="T195" i="2"/>
  <c r="T201" i="2" s="1"/>
  <c r="T105" i="2"/>
  <c r="T111" i="2" s="1"/>
  <c r="T50" i="2"/>
  <c r="T56" i="2" s="1"/>
  <c r="T86" i="2"/>
  <c r="T92" i="2" s="1"/>
  <c r="T87" i="2"/>
  <c r="T93" i="2" s="1"/>
  <c r="T159" i="2"/>
  <c r="T165" i="2" s="1"/>
  <c r="T141" i="2"/>
  <c r="T147" i="2" s="1"/>
  <c r="T212" i="2"/>
  <c r="T218" i="2" s="1"/>
  <c r="T68" i="2"/>
  <c r="T74" i="2" s="1"/>
  <c r="P38" i="2"/>
  <c r="I38" i="2"/>
  <c r="J231" i="2"/>
  <c r="U176" i="2"/>
  <c r="U182" i="2" s="1"/>
  <c r="U123" i="2"/>
  <c r="U129" i="2" s="1"/>
  <c r="U51" i="2"/>
  <c r="U57" i="2" s="1"/>
  <c r="U158" i="2"/>
  <c r="U164" i="2" s="1"/>
  <c r="U69" i="2"/>
  <c r="U75" i="2" s="1"/>
  <c r="U32" i="2"/>
  <c r="U38" i="2" s="1"/>
  <c r="U87" i="2"/>
  <c r="U93" i="2" s="1"/>
  <c r="U105" i="2"/>
  <c r="U111" i="2" s="1"/>
  <c r="U33" i="2"/>
  <c r="U39" i="2" s="1"/>
  <c r="U122" i="2"/>
  <c r="U128" i="2" s="1"/>
  <c r="U159" i="2"/>
  <c r="U165" i="2" s="1"/>
  <c r="U86" i="2"/>
  <c r="U92" i="2" s="1"/>
  <c r="U68" i="2"/>
  <c r="U74" i="2" s="1"/>
  <c r="U140" i="2"/>
  <c r="U146" i="2" s="1"/>
  <c r="U195" i="2"/>
  <c r="U201" i="2" s="1"/>
  <c r="U194" i="2"/>
  <c r="U200" i="2" s="1"/>
  <c r="U104" i="2"/>
  <c r="U110" i="2" s="1"/>
  <c r="U50" i="2"/>
  <c r="U56" i="2" s="1"/>
  <c r="U213" i="2"/>
  <c r="U219" i="2" s="1"/>
  <c r="U141" i="2"/>
  <c r="U147" i="2" s="1"/>
  <c r="U177" i="2"/>
  <c r="U183" i="2" s="1"/>
  <c r="U218" i="2"/>
  <c r="P39" i="2"/>
  <c r="G203" i="2" l="1"/>
  <c r="R167" i="2"/>
  <c r="L113" i="2"/>
  <c r="R41" i="2"/>
  <c r="L95" i="2"/>
  <c r="M77" i="2"/>
  <c r="I185" i="2"/>
  <c r="F167" i="2"/>
  <c r="R77" i="2"/>
  <c r="H59" i="2"/>
  <c r="I59" i="2"/>
  <c r="F113" i="2"/>
  <c r="N149" i="2"/>
  <c r="G95" i="2"/>
  <c r="R131" i="2"/>
  <c r="K149" i="2"/>
  <c r="L203" i="2"/>
  <c r="G221" i="2"/>
  <c r="R231" i="2"/>
  <c r="D113" i="2"/>
  <c r="F149" i="2"/>
  <c r="R149" i="2"/>
  <c r="R230" i="2"/>
  <c r="R236" i="2" s="1"/>
  <c r="N113" i="2"/>
  <c r="K41" i="2"/>
  <c r="D221" i="2"/>
  <c r="P113" i="2"/>
  <c r="D59" i="2"/>
  <c r="K131" i="2"/>
  <c r="S131" i="2"/>
  <c r="Q221" i="2"/>
  <c r="P149" i="2"/>
  <c r="K95" i="2"/>
  <c r="I113" i="2"/>
  <c r="F185" i="2"/>
  <c r="Q131" i="2"/>
  <c r="L149" i="2"/>
  <c r="E131" i="2"/>
  <c r="S185" i="2"/>
  <c r="N59" i="2"/>
  <c r="I231" i="2"/>
  <c r="I237" i="2" s="1"/>
  <c r="N221" i="2"/>
  <c r="D77" i="2"/>
  <c r="F221" i="2"/>
  <c r="I77" i="2"/>
  <c r="D167" i="2"/>
  <c r="G113" i="2"/>
  <c r="G185" i="2"/>
  <c r="G231" i="2"/>
  <c r="G237" i="2" s="1"/>
  <c r="D95" i="2"/>
  <c r="O41" i="2"/>
  <c r="S149" i="2"/>
  <c r="S203" i="2"/>
  <c r="N95" i="2"/>
  <c r="Q185" i="2"/>
  <c r="L77" i="2"/>
  <c r="N203" i="2"/>
  <c r="E95" i="2"/>
  <c r="Q95" i="2"/>
  <c r="O203" i="2"/>
  <c r="H113" i="2"/>
  <c r="N167" i="2"/>
  <c r="I39" i="2"/>
  <c r="I41" i="2" s="1"/>
  <c r="Q113" i="2"/>
  <c r="M131" i="2"/>
  <c r="I221" i="2"/>
  <c r="K77" i="2"/>
  <c r="O95" i="2"/>
  <c r="O113" i="2"/>
  <c r="I230" i="2"/>
  <c r="I236" i="2" s="1"/>
  <c r="Q77" i="2"/>
  <c r="E167" i="2"/>
  <c r="O59" i="2"/>
  <c r="K113" i="2"/>
  <c r="F230" i="2"/>
  <c r="F236" i="2" s="1"/>
  <c r="Q203" i="2"/>
  <c r="M149" i="2"/>
  <c r="O149" i="2"/>
  <c r="H95" i="2"/>
  <c r="N41" i="2"/>
  <c r="P230" i="2"/>
  <c r="P236" i="2" s="1"/>
  <c r="J230" i="2"/>
  <c r="J236" i="2" s="1"/>
  <c r="H77" i="2"/>
  <c r="S113" i="2"/>
  <c r="E77" i="2"/>
  <c r="D203" i="2"/>
  <c r="M167" i="2"/>
  <c r="N77" i="2"/>
  <c r="S95" i="2"/>
  <c r="O167" i="2"/>
  <c r="D131" i="2"/>
  <c r="O131" i="2"/>
  <c r="O221" i="2"/>
  <c r="S221" i="2"/>
  <c r="H221" i="2"/>
  <c r="S167" i="2"/>
  <c r="O77" i="2"/>
  <c r="Q149" i="2"/>
  <c r="M59" i="2"/>
  <c r="M185" i="2"/>
  <c r="N185" i="2"/>
  <c r="S77" i="2"/>
  <c r="M231" i="2"/>
  <c r="M237" i="2" s="1"/>
  <c r="L231" i="2"/>
  <c r="L237" i="2" s="1"/>
  <c r="L230" i="2"/>
  <c r="L236" i="2" s="1"/>
  <c r="K59" i="2"/>
  <c r="M113" i="2"/>
  <c r="H131" i="2"/>
  <c r="G230" i="2"/>
  <c r="G236" i="2" s="1"/>
  <c r="K230" i="2"/>
  <c r="K236" i="2" s="1"/>
  <c r="E185" i="2"/>
  <c r="D231" i="2"/>
  <c r="D237" i="2" s="1"/>
  <c r="H167" i="2"/>
  <c r="H185" i="2"/>
  <c r="M95" i="2"/>
  <c r="M221" i="2"/>
  <c r="E231" i="2"/>
  <c r="E237" i="2" s="1"/>
  <c r="Q230" i="2"/>
  <c r="S230" i="2"/>
  <c r="S236" i="2" s="1"/>
  <c r="D39" i="2"/>
  <c r="D41" i="2" s="1"/>
  <c r="E113" i="2"/>
  <c r="M230" i="2"/>
  <c r="K231" i="2"/>
  <c r="K237" i="2" s="1"/>
  <c r="N230" i="2"/>
  <c r="N236" i="2" s="1"/>
  <c r="H231" i="2"/>
  <c r="H237" i="2" s="1"/>
  <c r="E230" i="2"/>
  <c r="M39" i="2"/>
  <c r="M41" i="2" s="1"/>
  <c r="F231" i="2"/>
  <c r="F237" i="2" s="1"/>
  <c r="Q231" i="2"/>
  <c r="Q237" i="2" s="1"/>
  <c r="E59" i="2"/>
  <c r="P231" i="2"/>
  <c r="P237" i="2" s="1"/>
  <c r="F41" i="2"/>
  <c r="H230" i="2"/>
  <c r="H236" i="2" s="1"/>
  <c r="H239" i="2" s="1"/>
  <c r="O231" i="2"/>
  <c r="O230" i="2"/>
  <c r="O236" i="2" s="1"/>
  <c r="N231" i="2"/>
  <c r="N237" i="2" s="1"/>
  <c r="S231" i="2"/>
  <c r="S237" i="2" s="1"/>
  <c r="D230" i="2"/>
  <c r="D236" i="2" s="1"/>
  <c r="R237" i="2"/>
  <c r="J237" i="2"/>
  <c r="U131" i="2"/>
  <c r="U77" i="2"/>
  <c r="U59" i="2"/>
  <c r="Q41" i="2"/>
  <c r="S41" i="2"/>
  <c r="U167" i="2"/>
  <c r="T203" i="2"/>
  <c r="U95" i="2"/>
  <c r="E41" i="2"/>
  <c r="G41" i="2"/>
  <c r="T149" i="2"/>
  <c r="H41" i="2"/>
  <c r="U149" i="2"/>
  <c r="T77" i="2"/>
  <c r="T231" i="2"/>
  <c r="T237" i="2" s="1"/>
  <c r="T113" i="2"/>
  <c r="U113" i="2"/>
  <c r="T221" i="2"/>
  <c r="T131" i="2"/>
  <c r="L41" i="2"/>
  <c r="U203" i="2"/>
  <c r="U231" i="2"/>
  <c r="U237" i="2" s="1"/>
  <c r="U185" i="2"/>
  <c r="P41" i="2"/>
  <c r="U221" i="2"/>
  <c r="U230" i="2"/>
  <c r="U236" i="2" s="1"/>
  <c r="T95" i="2"/>
  <c r="T167" i="2"/>
  <c r="T59" i="2"/>
  <c r="T230" i="2"/>
  <c r="T236" i="2" s="1"/>
  <c r="T185" i="2"/>
  <c r="L239" i="2" l="1"/>
  <c r="E236" i="2"/>
  <c r="E239" i="2" s="1"/>
  <c r="Q236" i="2"/>
  <c r="Q239" i="2" s="1"/>
  <c r="O237" i="2"/>
  <c r="O239" i="2" s="1"/>
  <c r="S239" i="2"/>
  <c r="M236" i="2"/>
  <c r="M239" i="2" s="1"/>
  <c r="R239" i="2"/>
  <c r="G239" i="2"/>
  <c r="I239" i="2"/>
  <c r="K239" i="2"/>
  <c r="P239" i="2"/>
  <c r="J239" i="2"/>
  <c r="N239" i="2"/>
  <c r="D239" i="2"/>
  <c r="D132" i="2"/>
  <c r="C17" i="2" s="1"/>
  <c r="F239" i="2"/>
  <c r="T239" i="2"/>
  <c r="U41" i="2"/>
  <c r="D96" i="2"/>
  <c r="C15" i="2" s="1"/>
  <c r="D204" i="2"/>
  <c r="C21" i="2" s="1"/>
  <c r="D150" i="2"/>
  <c r="C18" i="2" s="1"/>
  <c r="U239" i="2"/>
  <c r="D78" i="2"/>
  <c r="C14" i="2" s="1"/>
  <c r="T41" i="2"/>
  <c r="D186" i="2"/>
  <c r="C20" i="2" s="1"/>
  <c r="D114" i="2"/>
  <c r="C16" i="2" s="1"/>
  <c r="D60" i="2"/>
  <c r="C13" i="2" s="1"/>
  <c r="D168" i="2"/>
  <c r="C19" i="2" s="1"/>
  <c r="D222" i="2"/>
  <c r="C23" i="2" s="1"/>
  <c r="D240" i="2" l="1"/>
  <c r="C22" i="2" s="1"/>
  <c r="D42" i="2"/>
  <c r="C12" i="2" s="1"/>
</calcChain>
</file>

<file path=xl/sharedStrings.xml><?xml version="1.0" encoding="utf-8"?>
<sst xmlns="http://schemas.openxmlformats.org/spreadsheetml/2006/main" count="1521" uniqueCount="286">
  <si>
    <t>[sheet intentionally blank]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</si>
  <si>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</si>
  <si>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</si>
  <si>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</si>
  <si>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</si>
  <si>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</si>
  <si>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</si>
  <si>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</si>
  <si>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</si>
  <si>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</si>
  <si>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</si>
  <si>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</si>
  <si>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</si>
  <si>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</si>
  <si>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</si>
  <si>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</si>
  <si>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</si>
  <si>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</si>
  <si>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</si>
  <si>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RPI financial year average</t>
  </si>
  <si>
    <t>Assumed cost inflation</t>
  </si>
  <si>
    <t>Cost inflation index value</t>
  </si>
  <si>
    <t>Inflation index</t>
  </si>
  <si>
    <t>Outturn to 2019/20 prices</t>
  </si>
  <si>
    <t>2002-20 (£ per head of population; 2019/20 prices)</t>
  </si>
  <si>
    <t>Average annual investment</t>
  </si>
  <si>
    <t>Anglian</t>
  </si>
  <si>
    <t>Scottish Water</t>
  </si>
  <si>
    <t>Dwr Cymru</t>
  </si>
  <si>
    <t xml:space="preserve">UU </t>
  </si>
  <si>
    <t>Northumbrian</t>
  </si>
  <si>
    <t>South West</t>
  </si>
  <si>
    <t>Severn Trent</t>
  </si>
  <si>
    <t>Wessex</t>
  </si>
  <si>
    <t>Southern</t>
  </si>
  <si>
    <t>Thames</t>
  </si>
  <si>
    <t>England and Wales average</t>
  </si>
  <si>
    <t>Yorkshire</t>
  </si>
  <si>
    <t>Water investment (total)</t>
  </si>
  <si>
    <t>Outturn prices; £m</t>
  </si>
  <si>
    <t>Waste water investment (total)</t>
  </si>
  <si>
    <t>2019/20 prices; £m</t>
  </si>
  <si>
    <t>Water Total population served</t>
  </si>
  <si>
    <t>000</t>
  </si>
  <si>
    <t>Waste water Resident population</t>
  </si>
  <si>
    <t>Water investment per head of population</t>
  </si>
  <si>
    <t>£</t>
  </si>
  <si>
    <t>Waste water investment per head of population</t>
  </si>
  <si>
    <t>Investment per head of population</t>
  </si>
  <si>
    <t>Investment per head of population (2002/03-2019/20)</t>
  </si>
  <si>
    <t>South West Water</t>
  </si>
  <si>
    <t>United Utilities</t>
  </si>
  <si>
    <t>E and W Total</t>
  </si>
  <si>
    <t>Water Denominators</t>
  </si>
  <si>
    <t>Units</t>
  </si>
  <si>
    <t>Total population</t>
  </si>
  <si>
    <t>000s</t>
  </si>
  <si>
    <t>Exact Definition</t>
  </si>
  <si>
    <t>Population - Total</t>
  </si>
  <si>
    <t>Total Population Served</t>
  </si>
  <si>
    <t>Population (resident)</t>
  </si>
  <si>
    <t>Reference</t>
  </si>
  <si>
    <t>England &amp; Wales</t>
  </si>
  <si>
    <t>JAR 06-07 T7 L17</t>
  </si>
  <si>
    <t>JAR 10-11 T7 L17 
10-11: DVW - JAR2011 Datashare, 07-10: DVW - JAR 09-10</t>
  </si>
  <si>
    <t>PR19 Stata datasheet</t>
  </si>
  <si>
    <t>APR T4D</t>
  </si>
  <si>
    <t>Scotland</t>
  </si>
  <si>
    <r>
      <t xml:space="preserve">SW AR A2.1, </t>
    </r>
    <r>
      <rPr>
        <b/>
        <sz val="11"/>
        <color theme="1"/>
        <rFont val="Calibri"/>
        <family val="2"/>
        <scheme val="minor"/>
      </rPr>
      <t>Winter Population</t>
    </r>
  </si>
  <si>
    <t>Northumbrian (NES)</t>
  </si>
  <si>
    <t>Dee Valley</t>
  </si>
  <si>
    <t>SVE</t>
  </si>
  <si>
    <t>HDD</t>
  </si>
  <si>
    <t>Bournemouth and West Hampshire (BWH)</t>
  </si>
  <si>
    <t>SWB</t>
  </si>
  <si>
    <t>Waste Water Denominators</t>
  </si>
  <si>
    <t>Resident Population</t>
  </si>
  <si>
    <t>Annual average resident connected population</t>
  </si>
  <si>
    <t xml:space="preserve">Population </t>
  </si>
  <si>
    <t>JAR Table 17a L1 
(Yorkshire incl. York)</t>
  </si>
  <si>
    <t>PR19 (from JAR T17a)</t>
  </si>
  <si>
    <t>APR T4E</t>
  </si>
  <si>
    <r>
      <t xml:space="preserve">SW AR A3.1, </t>
    </r>
    <r>
      <rPr>
        <b/>
        <sz val="11"/>
        <color theme="1"/>
        <rFont val="Calibri"/>
        <family val="2"/>
        <scheme val="minor"/>
      </rPr>
      <t>Winter Population</t>
    </r>
  </si>
  <si>
    <t xml:space="preserve">Scottish Water </t>
  </si>
  <si>
    <t>FORECAST</t>
  </si>
  <si>
    <t>JR04 Line 36</t>
  </si>
  <si>
    <t>JR07 Line 28</t>
  </si>
  <si>
    <t>JR10 Line 28</t>
  </si>
  <si>
    <t>JR11 L24</t>
  </si>
  <si>
    <t>PR19 cost data</t>
  </si>
  <si>
    <t>Outturn prices</t>
  </si>
  <si>
    <t>Projected outturn prices</t>
  </si>
  <si>
    <t>Total capital expenditure (excl. adopted and nil cost assets) - water service</t>
  </si>
  <si>
    <t>1997-98</t>
  </si>
  <si>
    <t>1998-99</t>
  </si>
  <si>
    <t>1999-00</t>
  </si>
  <si>
    <t>2000-01</t>
  </si>
  <si>
    <t>2001-02</t>
  </si>
  <si>
    <t>York</t>
  </si>
  <si>
    <t>Severn</t>
  </si>
  <si>
    <t>Hafren</t>
  </si>
  <si>
    <t>Bournemouth</t>
  </si>
  <si>
    <t>WASC total</t>
  </si>
  <si>
    <t>JR04 Line 35</t>
  </si>
  <si>
    <t>JR07 Line 25</t>
  </si>
  <si>
    <t>JR10 Line 25</t>
  </si>
  <si>
    <t>Total capital expenditure (excl. adopted and nil cost assets) - waste water service</t>
  </si>
  <si>
    <t xml:space="preserve">SCOTTISH WATER </t>
  </si>
  <si>
    <t>ANNUAL RETURN</t>
  </si>
  <si>
    <t>SECTION G: INVESTMENT MONITORING</t>
  </si>
  <si>
    <t>Table G1: Summary -  Investment</t>
  </si>
  <si>
    <t>Line</t>
  </si>
  <si>
    <t>Description</t>
  </si>
  <si>
    <t>Field</t>
  </si>
  <si>
    <t>Report Year</t>
  </si>
  <si>
    <t>Ref.</t>
  </si>
  <si>
    <t>Type</t>
  </si>
  <si>
    <t>Capital Maintenance</t>
  </si>
  <si>
    <t>G1.1</t>
  </si>
  <si>
    <t>Water Service Infrastructure</t>
  </si>
  <si>
    <t>£m</t>
  </si>
  <si>
    <t>I</t>
  </si>
  <si>
    <t>G1.2</t>
  </si>
  <si>
    <t>Water Service Non-Infrastructure</t>
  </si>
  <si>
    <t>G1.3</t>
  </si>
  <si>
    <t>Wastewater Service Infrastructure</t>
  </si>
  <si>
    <t>G1.4</t>
  </si>
  <si>
    <t>Wastewater Service Non-Infrastructure</t>
  </si>
  <si>
    <t>G1.5</t>
  </si>
  <si>
    <t>Management and General</t>
  </si>
  <si>
    <t>G1.6</t>
  </si>
  <si>
    <t>Total Capital Maintenance</t>
  </si>
  <si>
    <t>C</t>
  </si>
  <si>
    <t>Growth</t>
  </si>
  <si>
    <t>G1.7</t>
  </si>
  <si>
    <t>Total Growth in the Water Network</t>
  </si>
  <si>
    <t>G1.8</t>
  </si>
  <si>
    <t>Total Growth in the Wastewater Network</t>
  </si>
  <si>
    <t>G1.9</t>
  </si>
  <si>
    <t>Total Water Reasonable Cost Contributions</t>
  </si>
  <si>
    <t>G1.10</t>
  </si>
  <si>
    <t>Total Wastewater Reasonable Cost Contributions</t>
  </si>
  <si>
    <t>G1.11</t>
  </si>
  <si>
    <t>Total Growth Expenditure</t>
  </si>
  <si>
    <t>Enhancement Expenditure</t>
  </si>
  <si>
    <t>G1.12</t>
  </si>
  <si>
    <t>Total Drinking Water Quality Enhancements</t>
  </si>
  <si>
    <t>G1.13</t>
  </si>
  <si>
    <t>Total Environmental Enhancements</t>
  </si>
  <si>
    <t>G1.14</t>
  </si>
  <si>
    <t>Total Customer Service Enhancements</t>
  </si>
  <si>
    <t>G1.15</t>
  </si>
  <si>
    <t>Total Climate Change Enhancements</t>
  </si>
  <si>
    <t>G1.16</t>
  </si>
  <si>
    <t>Total Additional Final Determination Enhancements</t>
  </si>
  <si>
    <t>G1.17</t>
  </si>
  <si>
    <t>Total Q&amp;SIIIb Enhancement Expenditure</t>
  </si>
  <si>
    <t>Completion Expenditure</t>
  </si>
  <si>
    <t>G1.19</t>
  </si>
  <si>
    <t>Total Q&amp;SII Completion Expenditure</t>
  </si>
  <si>
    <t>G1.20</t>
  </si>
  <si>
    <t>Total Q&amp;SIIIa Completion Expenditure</t>
  </si>
  <si>
    <t>G1.21</t>
  </si>
  <si>
    <t>Total Q&amp;SII &amp; IIIa Completion Expenditure</t>
  </si>
  <si>
    <t>Early Start</t>
  </si>
  <si>
    <t>G1.22</t>
  </si>
  <si>
    <t>Total Early Start Enhancement Expenditure</t>
  </si>
  <si>
    <t>Grants and Capital Contributions</t>
  </si>
  <si>
    <t>G1.33</t>
  </si>
  <si>
    <t>Grants for infrastructure assets</t>
  </si>
  <si>
    <t>G1.34</t>
  </si>
  <si>
    <t>Grants for non-infrastructure assets</t>
  </si>
  <si>
    <t>G1.35</t>
  </si>
  <si>
    <t>Contributions to infrastructure assets</t>
  </si>
  <si>
    <t>G1.36</t>
  </si>
  <si>
    <t>Contributions to non-infrastructure assets</t>
  </si>
  <si>
    <t>G1.37</t>
  </si>
  <si>
    <t>“Infrastructure charge" contributions for infrastructure assets</t>
  </si>
  <si>
    <t>G1.38</t>
  </si>
  <si>
    <t>Total Capital Contributions</t>
  </si>
  <si>
    <t>Expenditure Totals</t>
  </si>
  <si>
    <t>G1.39</t>
  </si>
  <si>
    <t>Capital Maintenance Expenditure</t>
  </si>
  <si>
    <t>G1.40</t>
  </si>
  <si>
    <t>Growth Expenditure</t>
  </si>
  <si>
    <t>G1.41</t>
  </si>
  <si>
    <t>Q&amp;SIIIb Enhancement Expenditure</t>
  </si>
  <si>
    <t>G1.42</t>
  </si>
  <si>
    <t>Q&amp;SII &amp; IIIa Enhancement Expenditure</t>
  </si>
  <si>
    <t>G1.43</t>
  </si>
  <si>
    <t>Q&amp;SIV Early Start Expenditure</t>
  </si>
  <si>
    <t>G1.44</t>
  </si>
  <si>
    <t>Gross Capital Investment</t>
  </si>
  <si>
    <t>G1.45</t>
  </si>
  <si>
    <t>G1.46</t>
  </si>
  <si>
    <t xml:space="preserve">Net Capital Investment </t>
  </si>
  <si>
    <t>Water</t>
  </si>
  <si>
    <t>Wastewater</t>
  </si>
  <si>
    <t>Water and wastewater</t>
  </si>
  <si>
    <t>Total</t>
  </si>
  <si>
    <t>Water %</t>
  </si>
  <si>
    <t>Water total</t>
  </si>
  <si>
    <t>Wastewater total</t>
  </si>
  <si>
    <t xml:space="preserve">Report Year </t>
  </si>
  <si>
    <t>Actual Report Year</t>
  </si>
  <si>
    <t>Forecast Report Year</t>
  </si>
  <si>
    <t>Forecast Post</t>
  </si>
  <si>
    <t>Forecast Total Financed in</t>
  </si>
  <si>
    <t>Pre 2015</t>
  </si>
  <si>
    <t>2020-21</t>
  </si>
  <si>
    <t xml:space="preserve"> SR15-21</t>
  </si>
  <si>
    <t>G1.01</t>
  </si>
  <si>
    <t>G1.02</t>
  </si>
  <si>
    <t>G1.03</t>
  </si>
  <si>
    <t>G1.04</t>
  </si>
  <si>
    <t>G1.05</t>
  </si>
  <si>
    <t>G1.06</t>
  </si>
  <si>
    <t>G1.07</t>
  </si>
  <si>
    <t>Growth in the Water Network</t>
  </si>
  <si>
    <t>G1.08</t>
  </si>
  <si>
    <t>Growth in the Wastewater Network</t>
  </si>
  <si>
    <t>G1.09</t>
  </si>
  <si>
    <t>Water Reasonable Cost Contributions</t>
  </si>
  <si>
    <t>Wastewater Reasonable Cost Contributions</t>
  </si>
  <si>
    <t>Service Relocations Water</t>
  </si>
  <si>
    <t>Service Relocations Wastewater</t>
  </si>
  <si>
    <t>Q&amp;SIV Enhancement Expenditure</t>
  </si>
  <si>
    <t>Improving drinking water quality compliance and reliability</t>
  </si>
  <si>
    <t>Improving drinking water availability and resilience of service</t>
  </si>
  <si>
    <t>Protecting and enhancing the environment</t>
  </si>
  <si>
    <t>Reducing flooding and pollution from sewers</t>
  </si>
  <si>
    <t>G1.18</t>
  </si>
  <si>
    <t>Improving the customer experience</t>
  </si>
  <si>
    <t>Climate Change</t>
  </si>
  <si>
    <t>Reducing long term cost of service</t>
  </si>
  <si>
    <t>Total Q&amp;SIV Enhancement Expenditure</t>
  </si>
  <si>
    <t>Q&amp;SIV Enhancement - IR18</t>
  </si>
  <si>
    <t>Total remaining IR18 Unallocated Investment</t>
  </si>
  <si>
    <t>Q&amp;SIIIa &amp; Q&amp;SIIIb Completion Expenditure</t>
  </si>
  <si>
    <t>G1.23</t>
  </si>
  <si>
    <t>Total OMG180 Completion Expenditure</t>
  </si>
  <si>
    <t>G1.24</t>
  </si>
  <si>
    <t>Total Non OMG180 Completion Expenditure</t>
  </si>
  <si>
    <t>G1.25</t>
  </si>
  <si>
    <t>Total Completion Expenditure</t>
  </si>
  <si>
    <t>Q&amp;SV Early Start</t>
  </si>
  <si>
    <t>G1.26</t>
  </si>
  <si>
    <t>Total Q&amp;SV Early Start Enhancement Expenditure</t>
  </si>
  <si>
    <t>Total Additional Operating Expenditure</t>
  </si>
  <si>
    <t>G1.27</t>
  </si>
  <si>
    <t>Additional Operating Expenditure from Capital Maintenance</t>
  </si>
  <si>
    <t>G1.28</t>
  </si>
  <si>
    <t>Additional Operating Expenditure from Water Growth</t>
  </si>
  <si>
    <t>G1.29</t>
  </si>
  <si>
    <t>Additional Operating Expenditure from Wastewater Growth</t>
  </si>
  <si>
    <t>G1.30</t>
  </si>
  <si>
    <t>G1.31</t>
  </si>
  <si>
    <t>G1.32</t>
  </si>
  <si>
    <t>Additional Operating Expenditure from IR18</t>
  </si>
  <si>
    <t>Additional Operating Expenditure from Completion</t>
  </si>
  <si>
    <t>Additional Operating Expenditure from Q&amp;SV Early Start</t>
  </si>
  <si>
    <t>Contributions to service relocations - Water</t>
  </si>
  <si>
    <t>Contributions to service relocations - Wastewater</t>
  </si>
  <si>
    <t>G1.47</t>
  </si>
  <si>
    <t>G1.48</t>
  </si>
  <si>
    <t>G1.49</t>
  </si>
  <si>
    <t>G1.50</t>
  </si>
  <si>
    <t>G1.51</t>
  </si>
  <si>
    <t>G1.52</t>
  </si>
  <si>
    <t>G1.53</t>
  </si>
  <si>
    <t>Q&amp;SV Early Start Expenditure</t>
  </si>
  <si>
    <t>G1.54</t>
  </si>
  <si>
    <t>G1.55</t>
  </si>
  <si>
    <t>G1.56</t>
  </si>
  <si>
    <t>G1.57</t>
  </si>
  <si>
    <t>Waste water</t>
  </si>
  <si>
    <t>Water and waste water</t>
  </si>
  <si>
    <t>Prepared by:  ……………………………………………..</t>
  </si>
  <si>
    <t>Date:  ……………………</t>
  </si>
  <si>
    <t>Checked by:  ……………………………………………..</t>
  </si>
  <si>
    <t xml:space="preserve">Authorised by:  </t>
  </si>
  <si>
    <t xml:space="preserve">Date:  </t>
  </si>
  <si>
    <t>ANNUAL RETURN INFORMATION REQUIREMENTS 2020</t>
  </si>
  <si>
    <t>PR19 Datasheet
Forecast Population</t>
  </si>
  <si>
    <t>Forecast</t>
  </si>
  <si>
    <t>Reported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</si>
</sst>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"/>
    <numFmt numFmtId="166" formatCode="_-* #,##0.000_-;\-* #,##0.0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sz val="11"/>
      <color rgb="FF0099FF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6"/>
      <name val="CG Omega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i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sz val="10"/>
      <name val="CG Omega"/>
      <family val="2"/>
    </font>
    <font>
      <sz val="11"/>
      <name val="CG Omeg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 applyAlignment="1">
      <alignment horizontal="center"/>
    </xf>
    <xf numFmtId="1" fontId="0" fillId="0" borderId="0" xfId="0" applyNumberFormat="1"/>
    <xf numFmtId="164" fontId="0" fillId="0" borderId="0" xfId="2" applyNumberFormat="1" applyFont="1"/>
    <xf numFmtId="1" fontId="0" fillId="0" borderId="0" xfId="2" applyNumberFormat="1" applyFont="1"/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/>
    <xf numFmtId="2" fontId="0" fillId="0" borderId="1" xfId="0" applyNumberFormat="1" applyBorder="1" applyAlignment="1">
      <alignment wrapText="1"/>
    </xf>
    <xf numFmtId="1" fontId="0" fillId="0" borderId="0" xfId="0" applyNumberFormat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1" fontId="0" fillId="2" borderId="0" xfId="0" applyNumberFormat="1" applyFill="1"/>
    <xf numFmtId="1" fontId="4" fillId="0" borderId="0" xfId="0" applyNumberFormat="1" applyFont="1" applyAlignment="1">
      <alignment horizontal="center"/>
    </xf>
    <xf numFmtId="0" fontId="3" fillId="3" borderId="2" xfId="0" applyFont="1" applyFill="1" applyBorder="1"/>
    <xf numFmtId="0" fontId="0" fillId="3" borderId="2" xfId="0" applyFill="1" applyBorder="1"/>
    <xf numFmtId="0" fontId="3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quotePrefix="1" applyFill="1"/>
    <xf numFmtId="0" fontId="0" fillId="3" borderId="0" xfId="0" applyFill="1" applyAlignment="1">
      <alignment horizontal="left" indent="1"/>
    </xf>
    <xf numFmtId="1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vertical="top"/>
    </xf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10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" fontId="0" fillId="3" borderId="0" xfId="0" applyNumberFormat="1" applyFill="1" applyAlignment="1">
      <alignment horizontal="center"/>
    </xf>
    <xf numFmtId="1" fontId="0" fillId="3" borderId="0" xfId="2" applyNumberFormat="1" applyFont="1" applyFill="1" applyAlignment="1">
      <alignment horizontal="center"/>
    </xf>
    <xf numFmtId="1" fontId="0" fillId="3" borderId="0" xfId="0" applyNumberFormat="1" applyFill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13" fillId="0" borderId="0" xfId="3" applyFont="1"/>
    <xf numFmtId="0" fontId="14" fillId="0" borderId="0" xfId="3" applyFont="1"/>
    <xf numFmtId="0" fontId="15" fillId="0" borderId="0" xfId="3" applyFont="1"/>
    <xf numFmtId="0" fontId="16" fillId="0" borderId="2" xfId="3" quotePrefix="1" applyFont="1" applyBorder="1" applyAlignment="1">
      <alignment horizontal="left"/>
    </xf>
    <xf numFmtId="0" fontId="14" fillId="0" borderId="2" xfId="3" applyFont="1" applyBorder="1"/>
    <xf numFmtId="0" fontId="15" fillId="0" borderId="2" xfId="3" applyFont="1" applyBorder="1"/>
    <xf numFmtId="0" fontId="17" fillId="0" borderId="0" xfId="3" applyFont="1" applyAlignment="1">
      <alignment horizontal="left"/>
    </xf>
    <xf numFmtId="0" fontId="18" fillId="0" borderId="0" xfId="3" applyFont="1"/>
    <xf numFmtId="0" fontId="9" fillId="0" borderId="0" xfId="3"/>
    <xf numFmtId="0" fontId="13" fillId="4" borderId="3" xfId="3" applyFont="1" applyFill="1" applyBorder="1" applyAlignment="1">
      <alignment horizontal="left"/>
    </xf>
    <xf numFmtId="0" fontId="9" fillId="4" borderId="4" xfId="3" applyFill="1" applyBorder="1"/>
    <xf numFmtId="0" fontId="9" fillId="4" borderId="5" xfId="3" applyFill="1" applyBorder="1"/>
    <xf numFmtId="0" fontId="13" fillId="4" borderId="6" xfId="3" quotePrefix="1" applyFont="1" applyFill="1" applyBorder="1" applyAlignment="1">
      <alignment horizontal="left"/>
    </xf>
    <xf numFmtId="0" fontId="9" fillId="4" borderId="7" xfId="3" applyFill="1" applyBorder="1"/>
    <xf numFmtId="0" fontId="9" fillId="4" borderId="8" xfId="3" applyFill="1" applyBorder="1"/>
    <xf numFmtId="0" fontId="19" fillId="0" borderId="0" xfId="3" applyFont="1"/>
    <xf numFmtId="0" fontId="9" fillId="0" borderId="0" xfId="3" applyAlignment="1">
      <alignment horizontal="center"/>
    </xf>
    <xf numFmtId="0" fontId="20" fillId="0" borderId="0" xfId="3" applyFont="1"/>
    <xf numFmtId="0" fontId="17" fillId="4" borderId="9" xfId="3" applyFont="1" applyFill="1" applyBorder="1" applyAlignment="1">
      <alignment horizontal="left"/>
    </xf>
    <xf numFmtId="0" fontId="17" fillId="4" borderId="10" xfId="3" applyFont="1" applyFill="1" applyBorder="1" applyAlignment="1">
      <alignment horizontal="left"/>
    </xf>
    <xf numFmtId="0" fontId="17" fillId="4" borderId="11" xfId="3" applyFont="1" applyFill="1" applyBorder="1" applyAlignment="1">
      <alignment horizontal="center"/>
    </xf>
    <xf numFmtId="0" fontId="17" fillId="4" borderId="12" xfId="3" applyFont="1" applyFill="1" applyBorder="1" applyAlignment="1">
      <alignment horizontal="center"/>
    </xf>
    <xf numFmtId="0" fontId="21" fillId="0" borderId="0" xfId="3" applyFont="1"/>
    <xf numFmtId="0" fontId="17" fillId="4" borderId="15" xfId="3" applyFont="1" applyFill="1" applyBorder="1" applyAlignment="1">
      <alignment horizontal="left"/>
    </xf>
    <xf numFmtId="0" fontId="17" fillId="4" borderId="16" xfId="3" applyFont="1" applyFill="1" applyBorder="1" applyAlignment="1">
      <alignment horizontal="left"/>
    </xf>
    <xf numFmtId="0" fontId="17" fillId="4" borderId="17" xfId="3" applyFont="1" applyFill="1" applyBorder="1" applyAlignment="1">
      <alignment horizontal="center" vertical="top"/>
    </xf>
    <xf numFmtId="0" fontId="17" fillId="4" borderId="18" xfId="3" applyFont="1" applyFill="1" applyBorder="1" applyAlignment="1">
      <alignment horizontal="center" vertical="top"/>
    </xf>
    <xf numFmtId="0" fontId="17" fillId="4" borderId="21" xfId="3" applyFont="1" applyFill="1" applyBorder="1" applyAlignment="1">
      <alignment horizontal="left"/>
    </xf>
    <xf numFmtId="0" fontId="9" fillId="4" borderId="22" xfId="3" applyFill="1" applyBorder="1" applyAlignment="1">
      <alignment horizontal="center"/>
    </xf>
    <xf numFmtId="0" fontId="17" fillId="4" borderId="23" xfId="3" applyFont="1" applyFill="1" applyBorder="1" applyAlignment="1">
      <alignment horizontal="center"/>
    </xf>
    <xf numFmtId="0" fontId="17" fillId="4" borderId="24" xfId="3" applyFont="1" applyFill="1" applyBorder="1" applyAlignment="1">
      <alignment horizontal="center"/>
    </xf>
    <xf numFmtId="0" fontId="17" fillId="4" borderId="25" xfId="3" applyFont="1" applyFill="1" applyBorder="1" applyAlignment="1">
      <alignment horizontal="center"/>
    </xf>
    <xf numFmtId="0" fontId="17" fillId="4" borderId="26" xfId="3" applyFont="1" applyFill="1" applyBorder="1" applyAlignment="1">
      <alignment horizontal="center"/>
    </xf>
    <xf numFmtId="0" fontId="9" fillId="0" borderId="0" xfId="3" applyAlignment="1">
      <alignment horizontal="left"/>
    </xf>
    <xf numFmtId="0" fontId="22" fillId="0" borderId="0" xfId="3" applyFont="1" applyAlignment="1">
      <alignment horizontal="center"/>
    </xf>
    <xf numFmtId="0" fontId="9" fillId="0" borderId="0" xfId="3" quotePrefix="1" applyAlignment="1">
      <alignment horizontal="center"/>
    </xf>
    <xf numFmtId="0" fontId="21" fillId="4" borderId="27" xfId="3" applyFont="1" applyFill="1" applyBorder="1" applyAlignment="1">
      <alignment horizontal="center"/>
    </xf>
    <xf numFmtId="0" fontId="17" fillId="4" borderId="28" xfId="3" applyFont="1" applyFill="1" applyBorder="1"/>
    <xf numFmtId="0" fontId="21" fillId="4" borderId="28" xfId="3" applyFont="1" applyFill="1" applyBorder="1"/>
    <xf numFmtId="0" fontId="21" fillId="4" borderId="29" xfId="3" applyFont="1" applyFill="1" applyBorder="1"/>
    <xf numFmtId="0" fontId="22" fillId="0" borderId="30" xfId="3" applyFont="1" applyBorder="1" applyAlignment="1">
      <alignment horizontal="center"/>
    </xf>
    <xf numFmtId="0" fontId="9" fillId="0" borderId="31" xfId="3" applyBorder="1"/>
    <xf numFmtId="0" fontId="9" fillId="0" borderId="31" xfId="3" applyBorder="1" applyAlignment="1">
      <alignment horizontal="center"/>
    </xf>
    <xf numFmtId="0" fontId="9" fillId="0" borderId="32" xfId="3" applyBorder="1" applyAlignment="1">
      <alignment horizontal="center"/>
    </xf>
    <xf numFmtId="165" fontId="9" fillId="5" borderId="30" xfId="3" applyNumberFormat="1" applyFill="1" applyBorder="1" applyProtection="1">
      <protection locked="0"/>
    </xf>
    <xf numFmtId="165" fontId="9" fillId="5" borderId="31" xfId="3" applyNumberFormat="1" applyFill="1" applyBorder="1" applyProtection="1">
      <protection locked="0"/>
    </xf>
    <xf numFmtId="165" fontId="9" fillId="5" borderId="32" xfId="3" applyNumberFormat="1" applyFill="1" applyBorder="1" applyProtection="1">
      <protection locked="0"/>
    </xf>
    <xf numFmtId="0" fontId="22" fillId="0" borderId="33" xfId="3" applyFont="1" applyBorder="1" applyAlignment="1">
      <alignment horizontal="center"/>
    </xf>
    <xf numFmtId="0" fontId="9" fillId="0" borderId="1" xfId="3" applyBorder="1"/>
    <xf numFmtId="0" fontId="9" fillId="0" borderId="1" xfId="3" applyBorder="1" applyAlignment="1">
      <alignment horizontal="center"/>
    </xf>
    <xf numFmtId="0" fontId="9" fillId="0" borderId="34" xfId="3" applyBorder="1" applyAlignment="1">
      <alignment horizontal="center"/>
    </xf>
    <xf numFmtId="165" fontId="9" fillId="5" borderId="33" xfId="3" applyNumberFormat="1" applyFill="1" applyBorder="1" applyProtection="1">
      <protection locked="0"/>
    </xf>
    <xf numFmtId="165" fontId="9" fillId="5" borderId="1" xfId="3" applyNumberFormat="1" applyFill="1" applyBorder="1" applyProtection="1">
      <protection locked="0"/>
    </xf>
    <xf numFmtId="165" fontId="9" fillId="5" borderId="34" xfId="3" applyNumberFormat="1" applyFill="1" applyBorder="1" applyProtection="1">
      <protection locked="0"/>
    </xf>
    <xf numFmtId="0" fontId="22" fillId="0" borderId="35" xfId="3" applyFont="1" applyBorder="1" applyAlignment="1">
      <alignment horizontal="center"/>
    </xf>
    <xf numFmtId="0" fontId="22" fillId="0" borderId="36" xfId="3" applyFont="1" applyBorder="1"/>
    <xf numFmtId="0" fontId="22" fillId="0" borderId="36" xfId="3" applyFont="1" applyBorder="1" applyAlignment="1">
      <alignment horizontal="center"/>
    </xf>
    <xf numFmtId="0" fontId="22" fillId="0" borderId="37" xfId="3" applyFont="1" applyBorder="1" applyAlignment="1">
      <alignment horizontal="center"/>
    </xf>
    <xf numFmtId="165" fontId="22" fillId="6" borderId="35" xfId="3" applyNumberFormat="1" applyFont="1" applyFill="1" applyBorder="1"/>
    <xf numFmtId="165" fontId="22" fillId="6" borderId="36" xfId="3" applyNumberFormat="1" applyFont="1" applyFill="1" applyBorder="1"/>
    <xf numFmtId="165" fontId="22" fillId="6" borderId="37" xfId="3" applyNumberFormat="1" applyFont="1" applyFill="1" applyBorder="1"/>
    <xf numFmtId="0" fontId="22" fillId="0" borderId="0" xfId="3" applyFont="1"/>
    <xf numFmtId="166" fontId="9" fillId="7" borderId="30" xfId="4" applyNumberFormat="1" applyFill="1" applyBorder="1" applyAlignment="1" applyProtection="1">
      <alignment horizontal="center" vertical="center"/>
      <protection locked="0"/>
    </xf>
    <xf numFmtId="166" fontId="9" fillId="7" borderId="31" xfId="4" applyNumberFormat="1" applyFill="1" applyBorder="1" applyAlignment="1" applyProtection="1">
      <alignment horizontal="center" vertical="center"/>
      <protection locked="0"/>
    </xf>
    <xf numFmtId="166" fontId="9" fillId="7" borderId="32" xfId="4" applyNumberFormat="1" applyFill="1" applyBorder="1" applyAlignment="1" applyProtection="1">
      <alignment horizontal="center" vertical="center"/>
      <protection locked="0"/>
    </xf>
    <xf numFmtId="166" fontId="9" fillId="7" borderId="33" xfId="4" applyNumberFormat="1" applyFill="1" applyBorder="1" applyAlignment="1" applyProtection="1">
      <alignment horizontal="center" vertical="center"/>
      <protection locked="0"/>
    </xf>
    <xf numFmtId="166" fontId="9" fillId="7" borderId="1" xfId="4" applyNumberFormat="1" applyFill="1" applyBorder="1" applyAlignment="1" applyProtection="1">
      <alignment horizontal="center" vertical="center"/>
      <protection locked="0"/>
    </xf>
    <xf numFmtId="166" fontId="9" fillId="7" borderId="34" xfId="4" applyNumberFormat="1" applyFill="1" applyBorder="1" applyAlignment="1" applyProtection="1">
      <alignment horizontal="center" vertical="center"/>
      <protection locked="0"/>
    </xf>
    <xf numFmtId="165" fontId="9" fillId="5" borderId="38" xfId="3" applyNumberFormat="1" applyFill="1" applyBorder="1" applyProtection="1">
      <protection locked="0"/>
    </xf>
    <xf numFmtId="165" fontId="9" fillId="5" borderId="39" xfId="3" applyNumberFormat="1" applyFill="1" applyBorder="1" applyProtection="1">
      <protection locked="0"/>
    </xf>
    <xf numFmtId="165" fontId="9" fillId="5" borderId="40" xfId="3" applyNumberFormat="1" applyFill="1" applyBorder="1" applyProtection="1">
      <protection locked="0"/>
    </xf>
    <xf numFmtId="165" fontId="9" fillId="5" borderId="41" xfId="3" applyNumberFormat="1" applyFill="1" applyBorder="1" applyProtection="1">
      <protection locked="0"/>
    </xf>
    <xf numFmtId="165" fontId="9" fillId="5" borderId="42" xfId="3" applyNumberFormat="1" applyFill="1" applyBorder="1" applyProtection="1">
      <protection locked="0"/>
    </xf>
    <xf numFmtId="165" fontId="9" fillId="5" borderId="43" xfId="3" applyNumberFormat="1" applyFill="1" applyBorder="1" applyProtection="1">
      <protection locked="0"/>
    </xf>
    <xf numFmtId="0" fontId="21" fillId="4" borderId="3" xfId="3" applyFont="1" applyFill="1" applyBorder="1" applyAlignment="1">
      <alignment horizontal="center"/>
    </xf>
    <xf numFmtId="0" fontId="17" fillId="4" borderId="4" xfId="3" quotePrefix="1" applyFont="1" applyFill="1" applyBorder="1" applyAlignment="1">
      <alignment horizontal="left"/>
    </xf>
    <xf numFmtId="0" fontId="21" fillId="4" borderId="4" xfId="3" applyFont="1" applyFill="1" applyBorder="1"/>
    <xf numFmtId="0" fontId="21" fillId="4" borderId="5" xfId="3" applyFont="1" applyFill="1" applyBorder="1"/>
    <xf numFmtId="0" fontId="22" fillId="0" borderId="38" xfId="3" applyFont="1" applyBorder="1" applyAlignment="1">
      <alignment horizontal="center"/>
    </xf>
    <xf numFmtId="0" fontId="9" fillId="0" borderId="39" xfId="3" applyBorder="1"/>
    <xf numFmtId="0" fontId="9" fillId="0" borderId="39" xfId="3" applyBorder="1" applyAlignment="1">
      <alignment horizontal="center"/>
    </xf>
    <xf numFmtId="0" fontId="9" fillId="0" borderId="40" xfId="3" applyBorder="1" applyAlignment="1">
      <alignment horizontal="center"/>
    </xf>
    <xf numFmtId="166" fontId="9" fillId="2" borderId="33" xfId="4" applyNumberFormat="1" applyFill="1" applyBorder="1" applyAlignment="1" applyProtection="1">
      <alignment horizontal="center" vertical="center"/>
      <protection locked="0"/>
    </xf>
    <xf numFmtId="166" fontId="9" fillId="2" borderId="1" xfId="4" applyNumberFormat="1" applyFill="1" applyBorder="1" applyAlignment="1" applyProtection="1">
      <alignment horizontal="center" vertical="center"/>
      <protection locked="0"/>
    </xf>
    <xf numFmtId="166" fontId="9" fillId="2" borderId="34" xfId="4" applyNumberFormat="1" applyFill="1" applyBorder="1" applyAlignment="1" applyProtection="1">
      <alignment horizontal="center" vertical="center"/>
      <protection locked="0"/>
    </xf>
    <xf numFmtId="0" fontId="17" fillId="4" borderId="28" xfId="3" quotePrefix="1" applyFont="1" applyFill="1" applyBorder="1" applyAlignment="1">
      <alignment horizontal="left"/>
    </xf>
    <xf numFmtId="0" fontId="9" fillId="2" borderId="44" xfId="3" applyFill="1" applyBorder="1" applyAlignment="1">
      <alignment horizontal="center"/>
    </xf>
    <xf numFmtId="0" fontId="9" fillId="2" borderId="45" xfId="3" applyFill="1" applyBorder="1" applyAlignment="1">
      <alignment horizontal="center"/>
    </xf>
    <xf numFmtId="0" fontId="9" fillId="2" borderId="33" xfId="3" applyFill="1" applyBorder="1" applyAlignment="1">
      <alignment horizontal="center"/>
    </xf>
    <xf numFmtId="0" fontId="9" fillId="2" borderId="1" xfId="3" applyFill="1" applyBorder="1" applyAlignment="1">
      <alignment horizontal="center"/>
    </xf>
    <xf numFmtId="0" fontId="9" fillId="2" borderId="34" xfId="3" applyFill="1" applyBorder="1" applyAlignment="1">
      <alignment horizontal="center"/>
    </xf>
    <xf numFmtId="165" fontId="9" fillId="0" borderId="0" xfId="3" applyNumberFormat="1" applyProtection="1">
      <protection locked="0"/>
    </xf>
    <xf numFmtId="0" fontId="22" fillId="0" borderId="46" xfId="3" applyFont="1" applyBorder="1" applyAlignment="1">
      <alignment horizontal="center"/>
    </xf>
    <xf numFmtId="0" fontId="9" fillId="0" borderId="47" xfId="3" quotePrefix="1" applyBorder="1" applyAlignment="1">
      <alignment horizontal="left"/>
    </xf>
    <xf numFmtId="0" fontId="9" fillId="0" borderId="47" xfId="3" applyBorder="1" applyAlignment="1">
      <alignment horizontal="center"/>
    </xf>
    <xf numFmtId="0" fontId="9" fillId="0" borderId="48" xfId="3" applyBorder="1" applyAlignment="1">
      <alignment horizontal="center"/>
    </xf>
    <xf numFmtId="0" fontId="9" fillId="2" borderId="28" xfId="3" applyFill="1" applyBorder="1" applyAlignment="1">
      <alignment horizontal="center"/>
    </xf>
    <xf numFmtId="165" fontId="9" fillId="5" borderId="46" xfId="3" applyNumberFormat="1" applyFill="1" applyBorder="1" applyProtection="1">
      <protection locked="0"/>
    </xf>
    <xf numFmtId="165" fontId="9" fillId="5" borderId="47" xfId="3" applyNumberFormat="1" applyFill="1" applyBorder="1" applyProtection="1">
      <protection locked="0"/>
    </xf>
    <xf numFmtId="165" fontId="9" fillId="5" borderId="48" xfId="3" applyNumberFormat="1" applyFill="1" applyBorder="1" applyProtection="1">
      <protection locked="0"/>
    </xf>
    <xf numFmtId="0" fontId="9" fillId="0" borderId="0" xfId="3" applyProtection="1">
      <protection locked="0"/>
    </xf>
    <xf numFmtId="0" fontId="17" fillId="4" borderId="4" xfId="3" applyFont="1" applyFill="1" applyBorder="1"/>
    <xf numFmtId="0" fontId="9" fillId="0" borderId="31" xfId="3" applyBorder="1" applyAlignment="1">
      <alignment wrapText="1"/>
    </xf>
    <xf numFmtId="165" fontId="9" fillId="6" borderId="30" xfId="3" applyNumberFormat="1" applyFill="1" applyBorder="1"/>
    <xf numFmtId="165" fontId="9" fillId="6" borderId="31" xfId="3" applyNumberFormat="1" applyFill="1" applyBorder="1"/>
    <xf numFmtId="165" fontId="9" fillId="6" borderId="32" xfId="3" applyNumberFormat="1" applyFill="1" applyBorder="1"/>
    <xf numFmtId="0" fontId="9" fillId="0" borderId="1" xfId="3" applyBorder="1" applyAlignment="1">
      <alignment wrapText="1"/>
    </xf>
    <xf numFmtId="165" fontId="9" fillId="6" borderId="33" xfId="3" applyNumberFormat="1" applyFill="1" applyBorder="1"/>
    <xf numFmtId="165" fontId="9" fillId="6" borderId="1" xfId="3" applyNumberFormat="1" applyFill="1" applyBorder="1"/>
    <xf numFmtId="165" fontId="9" fillId="6" borderId="34" xfId="3" applyNumberFormat="1" applyFill="1" applyBorder="1"/>
    <xf numFmtId="0" fontId="22" fillId="0" borderId="41" xfId="3" applyFont="1" applyBorder="1" applyAlignment="1">
      <alignment horizontal="center"/>
    </xf>
    <xf numFmtId="0" fontId="9" fillId="0" borderId="42" xfId="3" applyBorder="1"/>
    <xf numFmtId="0" fontId="9" fillId="0" borderId="42" xfId="3" applyBorder="1" applyAlignment="1">
      <alignment horizontal="center"/>
    </xf>
    <xf numFmtId="0" fontId="9" fillId="0" borderId="43" xfId="3" applyBorder="1" applyAlignment="1">
      <alignment horizontal="center"/>
    </xf>
    <xf numFmtId="165" fontId="9" fillId="6" borderId="41" xfId="3" applyNumberFormat="1" applyFill="1" applyBorder="1"/>
    <xf numFmtId="165" fontId="9" fillId="6" borderId="42" xfId="3" applyNumberFormat="1" applyFill="1" applyBorder="1"/>
    <xf numFmtId="165" fontId="9" fillId="6" borderId="43" xfId="3" applyNumberFormat="1" applyFill="1" applyBorder="1"/>
    <xf numFmtId="0" fontId="22" fillId="0" borderId="47" xfId="3" applyFont="1" applyBorder="1" applyAlignment="1">
      <alignment wrapText="1"/>
    </xf>
    <xf numFmtId="0" fontId="22" fillId="0" borderId="47" xfId="3" applyFont="1" applyBorder="1" applyAlignment="1">
      <alignment horizontal="center"/>
    </xf>
    <xf numFmtId="0" fontId="22" fillId="0" borderId="48" xfId="3" applyFont="1" applyBorder="1" applyAlignment="1">
      <alignment horizontal="center"/>
    </xf>
    <xf numFmtId="165" fontId="22" fillId="6" borderId="46" xfId="3" applyNumberFormat="1" applyFont="1" applyFill="1" applyBorder="1"/>
    <xf numFmtId="165" fontId="22" fillId="6" borderId="47" xfId="3" applyNumberFormat="1" applyFont="1" applyFill="1" applyBorder="1"/>
    <xf numFmtId="165" fontId="22" fillId="6" borderId="48" xfId="3" applyNumberFormat="1" applyFont="1" applyFill="1" applyBorder="1"/>
    <xf numFmtId="43" fontId="9" fillId="0" borderId="0" xfId="3" applyNumberFormat="1"/>
    <xf numFmtId="9" fontId="9" fillId="0" borderId="0" xfId="2" applyFont="1"/>
    <xf numFmtId="0" fontId="23" fillId="0" borderId="0" xfId="3" applyFont="1"/>
    <xf numFmtId="0" fontId="22" fillId="0" borderId="0" xfId="3" applyFont="1" applyAlignment="1">
      <alignment wrapText="1"/>
    </xf>
    <xf numFmtId="0" fontId="9" fillId="0" borderId="50" xfId="3" applyBorder="1" applyAlignment="1">
      <alignment horizontal="center"/>
    </xf>
    <xf numFmtId="0" fontId="17" fillId="0" borderId="0" xfId="3" applyFont="1"/>
    <xf numFmtId="0" fontId="17" fillId="4" borderId="53" xfId="3" applyFont="1" applyFill="1" applyBorder="1" applyAlignment="1">
      <alignment horizontal="center"/>
    </xf>
    <xf numFmtId="0" fontId="17" fillId="4" borderId="53" xfId="3" quotePrefix="1" applyFont="1" applyFill="1" applyBorder="1" applyAlignment="1">
      <alignment horizontal="center"/>
    </xf>
    <xf numFmtId="165" fontId="9" fillId="5" borderId="54" xfId="3" applyNumberFormat="1" applyFill="1" applyBorder="1" applyProtection="1">
      <protection locked="0"/>
    </xf>
    <xf numFmtId="165" fontId="9" fillId="6" borderId="54" xfId="3" applyNumberFormat="1" applyFill="1" applyBorder="1" applyProtection="1">
      <protection locked="0"/>
    </xf>
    <xf numFmtId="165" fontId="9" fillId="0" borderId="0" xfId="3" applyNumberFormat="1"/>
    <xf numFmtId="165" fontId="9" fillId="5" borderId="55" xfId="3" applyNumberFormat="1" applyFill="1" applyBorder="1" applyProtection="1">
      <protection locked="0"/>
    </xf>
    <xf numFmtId="165" fontId="9" fillId="6" borderId="55" xfId="3" applyNumberFormat="1" applyFill="1" applyBorder="1" applyProtection="1">
      <protection locked="0"/>
    </xf>
    <xf numFmtId="165" fontId="9" fillId="5" borderId="56" xfId="3" applyNumberFormat="1" applyFill="1" applyBorder="1" applyProtection="1">
      <protection locked="0"/>
    </xf>
    <xf numFmtId="165" fontId="22" fillId="6" borderId="57" xfId="3" applyNumberFormat="1" applyFont="1" applyFill="1" applyBorder="1"/>
    <xf numFmtId="165" fontId="9" fillId="5" borderId="58" xfId="3" applyNumberFormat="1" applyFill="1" applyBorder="1" applyProtection="1">
      <protection locked="0"/>
    </xf>
    <xf numFmtId="0" fontId="9" fillId="0" borderId="47" xfId="3" applyBorder="1"/>
    <xf numFmtId="165" fontId="9" fillId="5" borderId="59" xfId="3" applyNumberFormat="1" applyFill="1" applyBorder="1" applyProtection="1">
      <protection locked="0"/>
    </xf>
    <xf numFmtId="165" fontId="9" fillId="6" borderId="59" xfId="3" applyNumberFormat="1" applyFill="1" applyBorder="1" applyProtection="1">
      <protection locked="0"/>
    </xf>
    <xf numFmtId="0" fontId="22" fillId="0" borderId="1" xfId="3" applyFont="1" applyBorder="1" applyAlignment="1">
      <alignment horizontal="center"/>
    </xf>
    <xf numFmtId="165" fontId="9" fillId="6" borderId="54" xfId="3" applyNumberFormat="1" applyFill="1" applyBorder="1"/>
    <xf numFmtId="165" fontId="9" fillId="6" borderId="55" xfId="3" applyNumberFormat="1" applyFill="1" applyBorder="1"/>
    <xf numFmtId="0" fontId="9" fillId="0" borderId="1" xfId="3" quotePrefix="1" applyBorder="1" applyAlignment="1">
      <alignment horizontal="left" wrapText="1"/>
    </xf>
    <xf numFmtId="0" fontId="9" fillId="0" borderId="42" xfId="3" applyBorder="1" applyAlignment="1">
      <alignment wrapText="1"/>
    </xf>
    <xf numFmtId="165" fontId="9" fillId="6" borderId="58" xfId="3" applyNumberFormat="1" applyFill="1" applyBorder="1"/>
    <xf numFmtId="165" fontId="22" fillId="6" borderId="59" xfId="3" applyNumberFormat="1" applyFont="1" applyFill="1" applyBorder="1"/>
    <xf numFmtId="0" fontId="9" fillId="0" borderId="20" xfId="3" applyBorder="1"/>
    <xf numFmtId="0" fontId="9" fillId="0" borderId="20" xfId="3" applyBorder="1" applyAlignment="1">
      <alignment horizontal="center"/>
    </xf>
    <xf numFmtId="0" fontId="9" fillId="0" borderId="18" xfId="3" applyBorder="1" applyAlignment="1">
      <alignment horizontal="center"/>
    </xf>
    <xf numFmtId="165" fontId="9" fillId="6" borderId="52" xfId="3" applyNumberFormat="1" applyFill="1" applyBorder="1"/>
    <xf numFmtId="165" fontId="9" fillId="6" borderId="56" xfId="3" applyNumberFormat="1" applyFill="1" applyBorder="1"/>
    <xf numFmtId="0" fontId="22" fillId="0" borderId="25" xfId="3" applyFont="1" applyBorder="1" applyAlignment="1">
      <alignment horizontal="center"/>
    </xf>
    <xf numFmtId="0" fontId="9" fillId="0" borderId="26" xfId="3" applyBorder="1"/>
    <xf numFmtId="0" fontId="9" fillId="0" borderId="26" xfId="3" applyBorder="1" applyAlignment="1">
      <alignment horizontal="center"/>
    </xf>
    <xf numFmtId="0" fontId="9" fillId="0" borderId="24" xfId="3" applyBorder="1" applyAlignment="1">
      <alignment horizontal="center"/>
    </xf>
    <xf numFmtId="165" fontId="9" fillId="6" borderId="53" xfId="3" applyNumberFormat="1" applyFill="1" applyBorder="1"/>
    <xf numFmtId="1" fontId="9" fillId="0" borderId="0" xfId="3" applyNumberFormat="1"/>
    <xf numFmtId="0" fontId="24" fillId="0" borderId="3" xfId="3" applyFont="1" applyBorder="1" applyProtection="1">
      <protection locked="0"/>
    </xf>
    <xf numFmtId="0" fontId="24" fillId="0" borderId="4" xfId="3" applyFont="1" applyBorder="1" applyProtection="1">
      <protection locked="0"/>
    </xf>
    <xf numFmtId="0" fontId="24" fillId="0" borderId="5" xfId="3" applyFont="1" applyBorder="1" applyProtection="1">
      <protection locked="0"/>
    </xf>
    <xf numFmtId="0" fontId="25" fillId="0" borderId="60" xfId="3" quotePrefix="1" applyFont="1" applyBorder="1" applyAlignment="1" applyProtection="1">
      <alignment horizontal="left"/>
      <protection locked="0"/>
    </xf>
    <xf numFmtId="0" fontId="25" fillId="0" borderId="0" xfId="3" applyFont="1" applyProtection="1">
      <protection locked="0"/>
    </xf>
    <xf numFmtId="0" fontId="25" fillId="0" borderId="0" xfId="3" quotePrefix="1" applyFont="1" applyAlignment="1" applyProtection="1">
      <alignment horizontal="left"/>
      <protection locked="0"/>
    </xf>
    <xf numFmtId="0" fontId="24" fillId="0" borderId="61" xfId="3" applyFont="1" applyBorder="1" applyProtection="1">
      <protection locked="0"/>
    </xf>
    <xf numFmtId="0" fontId="25" fillId="0" borderId="60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7" xfId="3" applyFont="1" applyBorder="1" applyProtection="1">
      <protection locked="0"/>
    </xf>
    <xf numFmtId="0" fontId="24" fillId="0" borderId="8" xfId="3" applyFont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5" fillId="3" borderId="0" xfId="1" applyNumberFormat="1" applyFont="1" applyFill="1" applyAlignment="1">
      <alignment horizontal="center"/>
    </xf>
    <xf numFmtId="3" fontId="2" fillId="3" borderId="0" xfId="1" applyNumberFormat="1" applyFont="1" applyFill="1" applyAlignment="1">
      <alignment horizontal="center"/>
    </xf>
    <xf numFmtId="3" fontId="11" fillId="3" borderId="0" xfId="1" applyNumberFormat="1" applyFont="1" applyFill="1" applyAlignment="1">
      <alignment horizontal="center"/>
    </xf>
    <xf numFmtId="3" fontId="0" fillId="3" borderId="0" xfId="1" applyNumberFormat="1" applyFont="1" applyFill="1" applyAlignment="1">
      <alignment horizontal="center"/>
    </xf>
    <xf numFmtId="0" fontId="0" fillId="3" borderId="49" xfId="0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/>
    <xf numFmtId="0" fontId="16" fillId="0" borderId="0" xfId="3" applyFont="1"/>
    <xf numFmtId="2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0" fontId="0" fillId="3" borderId="49" xfId="0" applyFill="1" applyBorder="1" applyAlignment="1">
      <alignment horizontal="center"/>
    </xf>
    <xf numFmtId="0" fontId="0" fillId="3" borderId="49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7" fillId="4" borderId="14" xfId="3" applyFont="1" applyFill="1" applyBorder="1" applyAlignment="1">
      <alignment horizontal="center"/>
    </xf>
    <xf numFmtId="0" fontId="9" fillId="0" borderId="20" xfId="3" applyBorder="1" applyAlignment="1">
      <alignment horizontal="center"/>
    </xf>
    <xf numFmtId="0" fontId="17" fillId="4" borderId="13" xfId="3" applyFont="1" applyFill="1" applyBorder="1" applyAlignment="1">
      <alignment horizontal="center"/>
    </xf>
    <xf numFmtId="0" fontId="9" fillId="0" borderId="19" xfId="3" applyBorder="1" applyAlignment="1">
      <alignment horizontal="center"/>
    </xf>
    <xf numFmtId="0" fontId="17" fillId="4" borderId="12" xfId="3" applyFont="1" applyFill="1" applyBorder="1" applyAlignment="1">
      <alignment horizontal="center"/>
    </xf>
    <xf numFmtId="0" fontId="9" fillId="0" borderId="18" xfId="3" applyBorder="1" applyAlignment="1">
      <alignment horizontal="center"/>
    </xf>
    <xf numFmtId="0" fontId="17" fillId="4" borderId="51" xfId="3" applyFont="1" applyFill="1" applyBorder="1" applyAlignment="1">
      <alignment horizontal="center" vertical="center" wrapText="1"/>
    </xf>
    <xf numFmtId="0" fontId="9" fillId="0" borderId="52" xfId="3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wrapText="1"/>
    </xf>
    <xf numFmtId="0" fontId="9" fillId="0" borderId="52" xfId="3" applyBorder="1" applyAlignment="1">
      <alignment horizontal="center" wrapText="1"/>
    </xf>
  </cellXfs>
  <cellStyles count="5">
    <cellStyle name="Comma" xfId="1" builtinId="3"/>
    <cellStyle name="Comma 3" xfId="4" xr:uid="{3A9D708A-EC70-44BF-9414-31782D5FD70A}"/>
    <cellStyle name="Normal" xfId="0" builtinId="0"/>
    <cellStyle name="Normal 2" xfId="3" xr:uid="{23F0A8BB-8C1F-4A15-8867-D800E43A99B3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1850571</xdr:colOff>
      <xdr:row>0</xdr:row>
      <xdr:rowOff>95250</xdr:rowOff>
    </xdr:from>
    <xdr:to>
      <xdr:col>2</xdr:col>
      <xdr:colOff>3790950</xdr:colOff>
      <xdr:row>2</xdr:row>
      <xdr:rowOff>161925</xdr:rowOff>
    </xdr:to>
    <xdr:pic>
      <xdr:nvPicPr>
        <xdr:cNvPr id="2" name="Picture 3" descr="100856 - Logotest">
          <a:extLst>
            <a:ext uri="{FF2B5EF4-FFF2-40B4-BE49-F238E27FC236}">
              <a16:creationId xmlns:a16="http://schemas.microsoft.com/office/drawing/2014/main" id="{E6740167-9A25-4E28-963E-7D93DE40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2721" y="95250"/>
          <a:ext cx="1940379" cy="57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3013746</xdr:colOff>
      <xdr:row>0</xdr:row>
      <xdr:rowOff>95249</xdr:rowOff>
    </xdr:from>
    <xdr:to>
      <xdr:col>6</xdr:col>
      <xdr:colOff>471055</xdr:colOff>
      <xdr:row>2</xdr:row>
      <xdr:rowOff>221671</xdr:rowOff>
    </xdr:to>
    <xdr:pic>
      <xdr:nvPicPr>
        <xdr:cNvPr id="2" name="Picture 3" descr="100856 - Logotest">
          <a:extLst>
            <a:ext uri="{FF2B5EF4-FFF2-40B4-BE49-F238E27FC236}">
              <a16:creationId xmlns:a16="http://schemas.microsoft.com/office/drawing/2014/main" id="{0B295648-B308-4E08-981C-10E32246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1446" y="95249"/>
          <a:ext cx="5718659" cy="63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104775</xdr:rowOff>
    </xdr:from>
    <xdr:to>
      <xdr:col>7</xdr:col>
      <xdr:colOff>866775</xdr:colOff>
      <xdr:row>2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9BCF-0506-42FD-9B24-83385D3D5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1850" y="104775"/>
          <a:ext cx="2492375" cy="793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cl01\public\RAFT2\Rev03\Unified%20Allocations\Data\NewNeed\2003LIS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fwat.gov.uk/Shared/FPE%202002/CASHWO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cl01\public\FPAEIG\RPA%204\All%20Key%20Docs\Dispo\Waterfall0708\Data\&#163;50m%20pro%20rata%20to%20PCT%202002_03%20alloca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cl01\public\FPAEIG\RPA%204\Key%20Facts\2012_13\January%202013\201211070_Key%20data%20updated%2011%20January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cl01\public\FM\CFISSA%20-%20CFS%20-%20PSS\2008-09%20Central%20Programmes\DH&amp;ALB%20Finances\Cascade\Journals\08.09%20DHFC%20Spring%20Supply%20Adjustments%20-%20Additional%20Cascade%20Journal%20-%2014660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S%20%20APR2000-MAR2001\YE%20March02\SOUTH%20NDR%20WC%20APR2001%20MAR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alysis/Price%20Reviews/2021-27/Financial%20Model/R%20May%2019/Scenario_1.4%25_2021_&#163;120m_updat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217.199.176.110/SHARED/Price%20indices/RPI%20t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alysis/Data/Regulatory%20Accounts/2019-20/Initial_submission/Section%20M%20Tables%20-%202019-20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alysis/Price%20Reviews/2021-27/Financial%20Model/O%20February%2019/@risk%20heatmap%20macro%20working%20version%20vS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PCTs"/>
      <sheetName val="2003LISI"/>
      <sheetName val="Table 5.3 &amp; 5.4"/>
      <sheetName val="Table 5.8"/>
      <sheetName val="Introduction"/>
      <sheetName val="#REF"/>
      <sheetName val="HES 2012-13"/>
      <sheetName val="A&amp;E"/>
      <sheetName val="RTT admitted"/>
      <sheetName val="RTT - non-admitted"/>
      <sheetName val="RTT - incomplete"/>
      <sheetName val="bed occupancy"/>
      <sheetName val="cancer - 2 week"/>
      <sheetName val="cancer - 62 day"/>
      <sheetName val="DTOC"/>
      <sheetName val="readmissions"/>
      <sheetName val="MRSA2"/>
      <sheetName val="C-Diff2"/>
      <sheetName val="FFT- IP"/>
      <sheetName val="safety thermometer"/>
      <sheetName val="lists"/>
      <sheetName val="workforce"/>
      <sheetName val="staff sickness"/>
      <sheetName val="Org List"/>
      <sheetName val="TDA"/>
      <sheetName val="Monitor"/>
      <sheetName val="Thresholds"/>
      <sheetName val="SHMI"/>
      <sheetName val="HSMR 2001 - 2012"/>
      <sheetName val="CQC banding"/>
      <sheetName val="RCI"/>
      <sheetName val="PFI Information"/>
      <sheetName val="urban-rural"/>
      <sheetName val="A&amp;E winter money"/>
      <sheetName val="provider DfT"/>
      <sheetName val="Justification l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WH"/>
      <sheetName val="BRL"/>
      <sheetName val="CAM"/>
      <sheetName val="DVW"/>
      <sheetName val="FLK"/>
      <sheetName val="MKT"/>
      <sheetName val="PRT"/>
      <sheetName val="MSE"/>
      <sheetName val="SST"/>
      <sheetName val="SES"/>
      <sheetName val="THD"/>
      <sheetName val="TVN"/>
      <sheetName val="WOCS"/>
    </sheetNames>
    <sheetDataSet>
      <sheetData sheetId="0">
        <row r="9">
          <cell r="Q9" t="str">
            <v>Bournemouth &amp; West Hampshire</v>
          </cell>
        </row>
        <row r="317">
          <cell r="Q317" t="str">
            <v>Three Valleys/North Surrey</v>
          </cell>
          <cell r="R317" t="str">
            <v xml:space="preserve">   </v>
          </cell>
        </row>
        <row r="318">
          <cell r="Q318" t="str">
            <v xml:space="preserve">   Net cash flow from operating activities  (£m)</v>
          </cell>
          <cell r="R318">
            <v>81.213999999999999</v>
          </cell>
          <cell r="S318">
            <v>94.4</v>
          </cell>
          <cell r="T318">
            <v>99.755178999999998</v>
          </cell>
          <cell r="U318">
            <v>82.628</v>
          </cell>
          <cell r="V318">
            <v>81.000153999999995</v>
          </cell>
        </row>
        <row r="319">
          <cell r="Q319" t="str">
            <v xml:space="preserve">   RETURNS ON INVESTMENTS &amp; SERVICING OF FINANCE</v>
          </cell>
        </row>
        <row r="320">
          <cell r="Q320" t="str">
            <v xml:space="preserve">   Interest received  (£m)</v>
          </cell>
          <cell r="R320">
            <v>4.1000000000000002E-2</v>
          </cell>
          <cell r="S320">
            <v>0.17799999999999999</v>
          </cell>
          <cell r="T320">
            <v>0.13400000000000001</v>
          </cell>
          <cell r="U320">
            <v>0.27400000000000002</v>
          </cell>
          <cell r="V320">
            <v>1.0085E-2</v>
          </cell>
        </row>
        <row r="321">
          <cell r="Q321" t="str">
            <v xml:space="preserve">   Interest paid  (£m)</v>
          </cell>
          <cell r="R321">
            <v>-7.5860000000000003</v>
          </cell>
          <cell r="S321">
            <v>-8.8490000000000002</v>
          </cell>
          <cell r="T321">
            <v>-8.7870000000000008</v>
          </cell>
          <cell r="U321">
            <v>-7.5830000000000002</v>
          </cell>
          <cell r="V321">
            <v>-9.0117480000000008</v>
          </cell>
        </row>
        <row r="322">
          <cell r="Q322" t="str">
            <v xml:space="preserve">   Interest in finance lease rentals  (£m)</v>
          </cell>
          <cell r="R322">
            <v>-1.899</v>
          </cell>
          <cell r="S322">
            <v>-1.6830000000000001</v>
          </cell>
          <cell r="T322">
            <v>-1.55</v>
          </cell>
          <cell r="U322">
            <v>-3.69</v>
          </cell>
          <cell r="V322">
            <v>-2.7258369999999998</v>
          </cell>
        </row>
        <row r="323">
          <cell r="Q323" t="str">
            <v xml:space="preserve">   Non equity dividends paid  (£m)</v>
          </cell>
          <cell r="R323">
            <v>-9.0999999999999998E-2</v>
          </cell>
          <cell r="S323">
            <v>-9.5000000000000001E-2</v>
          </cell>
          <cell r="T323">
            <v>-9.0999999999999998E-2</v>
          </cell>
          <cell r="U323">
            <v>-4.5999999999999999E-2</v>
          </cell>
          <cell r="V323">
            <v>0</v>
          </cell>
        </row>
        <row r="324">
          <cell r="Q324" t="str">
            <v xml:space="preserve">   Net cashflow fr. ret'ns on investments &amp; servicing of finance  (£m)</v>
          </cell>
          <cell r="R324">
            <v>-9.5350000000000001</v>
          </cell>
          <cell r="S324">
            <v>-10.449</v>
          </cell>
          <cell r="T324">
            <v>-10.294</v>
          </cell>
          <cell r="U324">
            <v>-11.045</v>
          </cell>
          <cell r="V324">
            <v>-11.727499999999999</v>
          </cell>
        </row>
        <row r="325">
          <cell r="Q325" t="str">
            <v xml:space="preserve">   TAXATION</v>
          </cell>
        </row>
        <row r="326">
          <cell r="Q326" t="str">
            <v xml:space="preserve">   Taxation (paid)/received  (£m)</v>
          </cell>
          <cell r="R326">
            <v>-13.066000000000001</v>
          </cell>
          <cell r="S326">
            <v>-6.4770000000000003</v>
          </cell>
          <cell r="T326">
            <v>-11.587</v>
          </cell>
          <cell r="U326">
            <v>-11.303000000000001</v>
          </cell>
          <cell r="V326">
            <v>-10.288076999999999</v>
          </cell>
        </row>
        <row r="327">
          <cell r="Q327" t="str">
            <v xml:space="preserve">   INVESTING ACTIVITIES</v>
          </cell>
        </row>
        <row r="328">
          <cell r="Q328" t="str">
            <v xml:space="preserve">   Gross cost of purchase of fixed assets  (£m)</v>
          </cell>
          <cell r="R328">
            <v>-50.963000000000001</v>
          </cell>
          <cell r="S328">
            <v>-44.69</v>
          </cell>
          <cell r="T328">
            <v>-36.767000000000003</v>
          </cell>
          <cell r="U328">
            <v>-29.411000000000001</v>
          </cell>
          <cell r="V328">
            <v>-39.020533999999998</v>
          </cell>
        </row>
        <row r="329">
          <cell r="Q329" t="str">
            <v xml:space="preserve">   Receipts of grants and contributions  (£m)</v>
          </cell>
          <cell r="R329">
            <v>4.5990000000000002</v>
          </cell>
          <cell r="S329">
            <v>6.4669999999999996</v>
          </cell>
          <cell r="T329">
            <v>5.6020000000000003</v>
          </cell>
          <cell r="U329">
            <v>5.8120000000000003</v>
          </cell>
          <cell r="V329">
            <v>6.7336919999999996</v>
          </cell>
        </row>
        <row r="330">
          <cell r="Q330" t="str">
            <v xml:space="preserve">   Infrastructure renewals expenditure  (£m)</v>
          </cell>
          <cell r="R330">
            <v>-13.487374000000001</v>
          </cell>
          <cell r="S330">
            <v>-13.465</v>
          </cell>
          <cell r="T330">
            <v>-14.278779999999999</v>
          </cell>
          <cell r="U330">
            <v>-11.137658999999999</v>
          </cell>
          <cell r="V330">
            <v>-14.747498</v>
          </cell>
        </row>
        <row r="331">
          <cell r="Q331" t="str">
            <v xml:space="preserve">   Disposal of fixed assets  (£m)</v>
          </cell>
          <cell r="R331">
            <v>1.3129999999999999</v>
          </cell>
          <cell r="S331">
            <v>0.371</v>
          </cell>
          <cell r="T331">
            <v>0.37</v>
          </cell>
          <cell r="U331">
            <v>1.0489999999999999</v>
          </cell>
          <cell r="V331">
            <v>1.0838810000000001</v>
          </cell>
        </row>
        <row r="332">
          <cell r="Q332" t="str">
            <v xml:space="preserve">   Net cashflow from investing activities  (£m)</v>
          </cell>
          <cell r="R332">
            <v>-58.538373999999997</v>
          </cell>
          <cell r="S332">
            <v>-51.317</v>
          </cell>
          <cell r="T332">
            <v>-45.073779999999999</v>
          </cell>
          <cell r="U332">
            <v>-33.687658999999996</v>
          </cell>
          <cell r="V332">
            <v>-45.950459000000002</v>
          </cell>
        </row>
        <row r="333">
          <cell r="Q333" t="str">
            <v xml:space="preserve">   Acquisitions and disposals  (£m)</v>
          </cell>
          <cell r="R333">
            <v>5.2939999999999996</v>
          </cell>
          <cell r="S333">
            <v>0</v>
          </cell>
          <cell r="T333">
            <v>0</v>
          </cell>
          <cell r="U333">
            <v>-43.35</v>
          </cell>
          <cell r="V333">
            <v>0</v>
          </cell>
        </row>
        <row r="334">
          <cell r="Q334" t="str">
            <v xml:space="preserve">   Equity dividends paid  (£m)</v>
          </cell>
          <cell r="R334">
            <v>-22.152000000000001</v>
          </cell>
          <cell r="S334">
            <v>-25.783000000000001</v>
          </cell>
          <cell r="T334">
            <v>-33.213999999999999</v>
          </cell>
          <cell r="U334">
            <v>-25.760999999999999</v>
          </cell>
          <cell r="V334">
            <v>-25.223065999999999</v>
          </cell>
        </row>
        <row r="335">
          <cell r="Q335" t="str">
            <v xml:space="preserve">   MANAGEMENT OF LIQUID RESOURCES</v>
          </cell>
        </row>
        <row r="336">
          <cell r="Q336" t="str">
            <v xml:space="preserve">   Net cashflow from management of liquid resources  (£m)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Q337" t="str">
            <v xml:space="preserve">   Net cashflow before financing  (£m)</v>
          </cell>
          <cell r="R337">
            <v>-16.783373999999998</v>
          </cell>
          <cell r="S337">
            <v>0.374</v>
          </cell>
          <cell r="T337">
            <v>-0.413601</v>
          </cell>
          <cell r="U337">
            <v>-42.518659</v>
          </cell>
          <cell r="V337">
            <v>-12.188948</v>
          </cell>
        </row>
        <row r="338">
          <cell r="Q338" t="str">
            <v xml:space="preserve">   FINANCING</v>
          </cell>
        </row>
        <row r="339">
          <cell r="Q339" t="str">
            <v xml:space="preserve">   Capital in finance lease rentals  (£m)</v>
          </cell>
          <cell r="R339">
            <v>-2.488</v>
          </cell>
          <cell r="S339">
            <v>-2.3639999999999999</v>
          </cell>
          <cell r="T339">
            <v>13.776999999999999</v>
          </cell>
          <cell r="U339">
            <v>-4.6870000000000003</v>
          </cell>
          <cell r="V339">
            <v>-4.5960299999999998</v>
          </cell>
        </row>
        <row r="340">
          <cell r="Q340" t="str">
            <v xml:space="preserve">   New bank loans taken out  (£m)</v>
          </cell>
          <cell r="R340">
            <v>23</v>
          </cell>
          <cell r="S340">
            <v>16.103000000000002</v>
          </cell>
          <cell r="T340">
            <v>4.4569999999999999</v>
          </cell>
          <cell r="U340">
            <v>25.632000000000001</v>
          </cell>
          <cell r="V340">
            <v>16.650749999999999</v>
          </cell>
        </row>
        <row r="341">
          <cell r="Q341" t="str">
            <v xml:space="preserve">   Repayment of Bank Loans  (£m)</v>
          </cell>
          <cell r="R341">
            <v>-5.2939999999999996</v>
          </cell>
          <cell r="S341">
            <v>0</v>
          </cell>
          <cell r="T341">
            <v>-21.259</v>
          </cell>
          <cell r="U341">
            <v>0</v>
          </cell>
          <cell r="V341">
            <v>0</v>
          </cell>
        </row>
        <row r="342">
          <cell r="Q342" t="str">
            <v xml:space="preserve">   Proceeds from share issues  (£m)</v>
          </cell>
          <cell r="R342">
            <v>0</v>
          </cell>
          <cell r="S342">
            <v>-4</v>
          </cell>
          <cell r="T342">
            <v>0</v>
          </cell>
          <cell r="U342">
            <v>23.34</v>
          </cell>
          <cell r="V342">
            <v>0</v>
          </cell>
        </row>
        <row r="343">
          <cell r="Q343" t="str">
            <v xml:space="preserve">   Net cash inflow from financing  (£m)</v>
          </cell>
          <cell r="R343">
            <v>15.218</v>
          </cell>
          <cell r="S343">
            <v>9.7390000000000008</v>
          </cell>
          <cell r="T343">
            <v>-3.0249999999999999</v>
          </cell>
          <cell r="U343">
            <v>44.284999999999997</v>
          </cell>
          <cell r="V343">
            <v>12.05472</v>
          </cell>
        </row>
        <row r="344">
          <cell r="Q344" t="str">
            <v xml:space="preserve">   Increase/(decrease) in cash in the year  (£m)</v>
          </cell>
          <cell r="R344">
            <v>-1.565374</v>
          </cell>
          <cell r="S344">
            <v>10.113</v>
          </cell>
          <cell r="T344">
            <v>-3.4386009999999998</v>
          </cell>
          <cell r="U344">
            <v>1.7663409999999999</v>
          </cell>
          <cell r="V344">
            <v>-0.13422799999999999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Dnurse"/>
      <sheetName val="ComPsy"/>
      <sheetName val="£50m pro rata to PCT 2002_03 al"/>
      <sheetName val="NAO Cost of Capital Calc"/>
      <sheetName val="Input Table (TB)"/>
      <sheetName val="Front"/>
      <sheetName val="By CC"/>
      <sheetName val="2002PCTs"/>
      <sheetName val="2. Overall Dis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_growth rates"/>
      <sheetName val="Table 2_Total NHS"/>
      <sheetName val="Table 3_revenue"/>
      <sheetName val="Table 4_capital"/>
      <sheetName val="Table 5_GDP"/>
      <sheetName val="Raw Data"/>
      <sheetName val="GMonk270411"/>
      <sheetName val="GDP Workings"/>
      <sheetName val="England Total NHS"/>
      <sheetName val="SGEE_091012"/>
      <sheetName val="PW REC_071112"/>
      <sheetName val="GDP Deflators Autumn Statement "/>
      <sheetName val="GDP from JS 0512"/>
      <sheetName val="GDP from HMT 211212"/>
      <sheetName val="Table 2_PriorPeriodAdjustment"/>
      <sheetName val="#REF"/>
    </sheetNames>
    <sheetDataSet>
      <sheetData sheetId="0"/>
      <sheetData sheetId="1"/>
      <sheetData sheetId="2">
        <row r="53">
          <cell r="C53">
            <v>104.18173450159</v>
          </cell>
        </row>
      </sheetData>
      <sheetData sheetId="3"/>
      <sheetData sheetId="4"/>
      <sheetData sheetId="5"/>
      <sheetData sheetId="6">
        <row r="52">
          <cell r="O52">
            <v>2.1335702832163905E-2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1"/>
      <sheetName val="Journal Summary"/>
      <sheetName val="Cascade Schedule"/>
      <sheetName val="DHF Cascade Coding"/>
      <sheetName val="CODE"/>
      <sheetName val="Journal 1"/>
      <sheetName val="Net WP"/>
      <sheetName val="#REF"/>
      <sheetName val="Front"/>
      <sheetName val="Bubble Data"/>
      <sheetName val="Bubble Chart"/>
      <sheetName val="NAO Cost of Capital Calc"/>
      <sheetName val="List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msford "/>
      <sheetName val="Suffolk "/>
      <sheetName val="WaveneyDC"/>
      <sheetName val="Yarmouth"/>
    </sheetNames>
    <sheetDataSet>
      <sheetData sheetId="0">
        <row r="28">
          <cell r="G28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RiskSwappedFuncs"/>
      <sheetName val="Control Sheet"/>
      <sheetName val="Output template"/>
      <sheetName val="CAPEX numbers"/>
      <sheetName val="Model"/>
      <sheetName val="Other inputs"/>
      <sheetName val="Replacement Plug &amp; Play"/>
      <sheetName val="Sheet3"/>
      <sheetName val="Print template 1pp"/>
      <sheetName val="Print template 2pp"/>
      <sheetName val="Scenarios 150m borrowin"/>
      <sheetName val="Scenarios CTR changes"/>
      <sheetName val="Transition year as output"/>
    </sheetNames>
    <sheetDataSet>
      <sheetData sheetId="0"/>
      <sheetData sheetId="1"/>
      <sheetData sheetId="2">
        <row r="4">
          <cell r="E4">
            <v>22</v>
          </cell>
          <cell r="J4">
            <v>1078.9624567696026</v>
          </cell>
        </row>
        <row r="27">
          <cell r="E27">
            <v>0.03</v>
          </cell>
        </row>
      </sheetData>
      <sheetData sheetId="3">
        <row r="20">
          <cell r="D20" t="str">
            <v>2021/22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ctuals"/>
      <sheetName val="Annual actuals"/>
      <sheetName val="RPI table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1"/>
      <sheetName val="M2"/>
      <sheetName val="M3"/>
      <sheetName val="M4"/>
      <sheetName val="M5"/>
      <sheetName val="M6"/>
      <sheetName val="M6-R"/>
      <sheetName val="M7"/>
      <sheetName val="M11"/>
      <sheetName val="M18 W"/>
      <sheetName val="M18 WW"/>
      <sheetName val="M21"/>
      <sheetName val="M22"/>
      <sheetName val="M27a"/>
      <sheetName val="M28a"/>
      <sheetName val="M30"/>
      <sheetName val="M31"/>
      <sheetName val="report year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Q17">
            <v>1216.896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 t="str">
            <v>2015-16</v>
          </cell>
        </row>
        <row r="4">
          <cell r="C4" t="str">
            <v>2016-17</v>
          </cell>
        </row>
        <row r="5">
          <cell r="C5" t="str">
            <v>2017-18</v>
          </cell>
        </row>
        <row r="6">
          <cell r="C6" t="str">
            <v>2018-19</v>
          </cell>
        </row>
        <row r="7">
          <cell r="C7" t="str">
            <v>2019-20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Control Sheet"/>
      <sheetName val="Model"/>
      <sheetName val="Capex numbers"/>
      <sheetName val="Other inputs"/>
      <sheetName val="Sheet1"/>
      <sheetName val="Sheet2"/>
      <sheetName val="Sheet3"/>
      <sheetName val="Transition year as output"/>
    </sheetNames>
    <sheetDataSet>
      <sheetData sheetId="0"/>
      <sheetData sheetId="1">
        <row r="4">
          <cell r="J4" t="e">
            <v>#NAME?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37F9-F5CD-4F9B-90B9-1CD1D1F03A59}">
  <sheetPr codeName="Sheet1"/>
  <dimension ref="A1"/>
  <sheetViews>
    <sheetView workbookViewId="0">
      <selection sqref="A1:XFD1048576"/>
    </sheetView>
  </sheetViews>
  <sheetFormatPr defaultColWidth="8.7265625" defaultRowHeight="14.5"/>
  <cols>
    <col min="1" max="16384" width="8.7265625" style="22"/>
  </cols>
  <sheetData>
    <row r="1" spans="1:1">
      <c r="A1" s="21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7935-3058-473B-9465-D6169A42661B}">
  <sheetPr codeName="Sheet2"/>
  <dimension ref="A1:V240"/>
  <sheetViews>
    <sheetView tabSelected="1" zoomScale="90" zoomScaleNormal="90" workbookViewId="0">
      <selection sqref="A1:XFD1048576"/>
    </sheetView>
  </sheetViews>
  <sheetFormatPr defaultRowHeight="14.5"/>
  <cols>
    <col min="1" max="1" width="16.453125" bestFit="1" customWidth="1"/>
    <col min="2" max="2" width="52.81640625" bestFit="1" customWidth="1"/>
    <col min="3" max="3" width="23.81640625" bestFit="1" customWidth="1"/>
    <col min="4" max="5" width="7.7265625" bestFit="1" customWidth="1"/>
    <col min="6" max="6" width="26.81640625" bestFit="1" customWidth="1"/>
    <col min="7" max="7" width="15.26953125" bestFit="1" customWidth="1"/>
    <col min="8" max="21" width="7.7265625" bestFit="1" customWidth="1"/>
    <col min="31" max="31" width="10.7265625" customWidth="1"/>
    <col min="32" max="32" width="13.26953125" customWidth="1"/>
  </cols>
  <sheetData>
    <row r="1" spans="2:22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2:22">
      <c r="B2" t="s">
        <v>19</v>
      </c>
      <c r="D2" s="2">
        <v>177.51666666666665</v>
      </c>
      <c r="E2" s="2">
        <v>182.47499999999999</v>
      </c>
      <c r="F2" s="2">
        <v>188.15</v>
      </c>
      <c r="G2" s="2">
        <v>193.10833333333332</v>
      </c>
      <c r="H2" s="2">
        <v>200.31666666666669</v>
      </c>
      <c r="I2" s="2">
        <v>208.5916666666667</v>
      </c>
      <c r="J2" s="2">
        <v>214.78333333333339</v>
      </c>
      <c r="K2" s="2">
        <v>215.76666666666662</v>
      </c>
      <c r="L2" s="2">
        <v>226.47499999999999</v>
      </c>
      <c r="M2" s="2">
        <v>237.3416666666667</v>
      </c>
      <c r="N2" s="2">
        <v>244.67499999999998</v>
      </c>
      <c r="O2" s="2">
        <v>251.73333333333335</v>
      </c>
      <c r="P2" s="2">
        <v>256.66666666666669</v>
      </c>
      <c r="Q2" s="2">
        <v>259.43333333333334</v>
      </c>
      <c r="R2" s="2">
        <v>264.99166666666673</v>
      </c>
      <c r="S2" s="2">
        <v>274.90833333333336</v>
      </c>
      <c r="T2" s="2">
        <v>283.30833333333334</v>
      </c>
    </row>
    <row r="3" spans="2:22">
      <c r="B3" t="s">
        <v>20</v>
      </c>
      <c r="T3" s="3"/>
      <c r="U3" s="3">
        <v>2.5884636879724532E-2</v>
      </c>
      <c r="V3" s="3"/>
    </row>
    <row r="4" spans="2:22">
      <c r="B4" t="s">
        <v>21</v>
      </c>
      <c r="D4" s="2">
        <f>D2</f>
        <v>177.51666666666665</v>
      </c>
      <c r="E4" s="2">
        <f t="shared" ref="E4:T4" si="0">E2</f>
        <v>182.47499999999999</v>
      </c>
      <c r="F4" s="2">
        <f t="shared" si="0"/>
        <v>188.15</v>
      </c>
      <c r="G4" s="2">
        <f t="shared" si="0"/>
        <v>193.10833333333332</v>
      </c>
      <c r="H4" s="2">
        <f t="shared" si="0"/>
        <v>200.31666666666669</v>
      </c>
      <c r="I4" s="2">
        <f t="shared" si="0"/>
        <v>208.5916666666667</v>
      </c>
      <c r="J4" s="2">
        <f t="shared" si="0"/>
        <v>214.78333333333339</v>
      </c>
      <c r="K4" s="2">
        <f t="shared" si="0"/>
        <v>215.76666666666662</v>
      </c>
      <c r="L4" s="2">
        <f t="shared" si="0"/>
        <v>226.47499999999999</v>
      </c>
      <c r="M4" s="2">
        <f t="shared" si="0"/>
        <v>237.3416666666667</v>
      </c>
      <c r="N4" s="2">
        <f t="shared" si="0"/>
        <v>244.67499999999998</v>
      </c>
      <c r="O4" s="2">
        <f t="shared" si="0"/>
        <v>251.73333333333335</v>
      </c>
      <c r="P4" s="2">
        <f t="shared" si="0"/>
        <v>256.66666666666669</v>
      </c>
      <c r="Q4" s="2">
        <f t="shared" si="0"/>
        <v>259.43333333333334</v>
      </c>
      <c r="R4" s="2">
        <f t="shared" si="0"/>
        <v>264.99166666666673</v>
      </c>
      <c r="S4" s="2">
        <f t="shared" si="0"/>
        <v>274.90833333333336</v>
      </c>
      <c r="T4" s="2">
        <f t="shared" si="0"/>
        <v>283.30833333333334</v>
      </c>
      <c r="U4" s="4">
        <f>T4*(1+U3)</f>
        <v>290.64166666666665</v>
      </c>
      <c r="V4" s="4"/>
    </row>
    <row r="5" spans="2:22">
      <c r="T5" s="3"/>
      <c r="U5" s="3"/>
    </row>
    <row r="6" spans="2:22">
      <c r="B6" t="s">
        <v>22</v>
      </c>
      <c r="C6" s="5" t="s">
        <v>23</v>
      </c>
      <c r="D6" s="6">
        <f t="shared" ref="D6:U6" si="1">$U$4/D4</f>
        <v>1.637264106656652</v>
      </c>
      <c r="E6" s="6">
        <f t="shared" si="1"/>
        <v>1.592775266018176</v>
      </c>
      <c r="F6" s="6">
        <f t="shared" si="1"/>
        <v>1.5447338116750817</v>
      </c>
      <c r="G6" s="6">
        <f t="shared" si="1"/>
        <v>1.5050705562508091</v>
      </c>
      <c r="H6" s="6">
        <f t="shared" si="1"/>
        <v>1.4509110574923036</v>
      </c>
      <c r="I6" s="6">
        <f t="shared" si="1"/>
        <v>1.3933522432184089</v>
      </c>
      <c r="J6" s="6">
        <f t="shared" si="1"/>
        <v>1.3531853806161243</v>
      </c>
      <c r="K6" s="6">
        <f t="shared" si="1"/>
        <v>1.3470183840568517</v>
      </c>
      <c r="L6" s="6">
        <f t="shared" si="1"/>
        <v>1.2833278139603341</v>
      </c>
      <c r="M6" s="6">
        <f t="shared" si="1"/>
        <v>1.224570766475896</v>
      </c>
      <c r="N6" s="6">
        <f t="shared" si="1"/>
        <v>1.1878682606178264</v>
      </c>
      <c r="O6" s="6">
        <f t="shared" si="1"/>
        <v>1.1545617055084745</v>
      </c>
      <c r="P6" s="6">
        <f t="shared" si="1"/>
        <v>1.1323701298701296</v>
      </c>
      <c r="Q6" s="6">
        <f t="shared" si="1"/>
        <v>1.1202942310163175</v>
      </c>
      <c r="R6" s="6">
        <f t="shared" si="1"/>
        <v>1.0967954967137328</v>
      </c>
      <c r="S6" s="6">
        <f t="shared" si="1"/>
        <v>1.0572311982782139</v>
      </c>
      <c r="T6" s="6">
        <f t="shared" si="1"/>
        <v>1.0258846368797245</v>
      </c>
      <c r="U6" s="6">
        <f t="shared" si="1"/>
        <v>1</v>
      </c>
      <c r="V6" s="6"/>
    </row>
    <row r="7" spans="2:22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2"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2:22"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2"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2" ht="29">
      <c r="B11" s="7"/>
      <c r="C11" s="5"/>
      <c r="D11" s="6"/>
      <c r="E11" s="6"/>
      <c r="F11" s="8" t="s">
        <v>24</v>
      </c>
      <c r="G11" s="8" t="s">
        <v>25</v>
      </c>
      <c r="H11" s="6"/>
      <c r="I11" s="6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2">
      <c r="B12" t="s">
        <v>26</v>
      </c>
      <c r="C12" s="9">
        <f>D42</f>
        <v>94.53268436883566</v>
      </c>
      <c r="D12" s="6"/>
      <c r="E12" s="6"/>
      <c r="F12" s="10" t="s">
        <v>27</v>
      </c>
      <c r="G12" s="11">
        <v>134.70468632285721</v>
      </c>
      <c r="H12" s="6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2">
      <c r="B13" t="s">
        <v>28</v>
      </c>
      <c r="C13" s="9">
        <f>D60</f>
        <v>118.89299236133222</v>
      </c>
      <c r="D13" s="6"/>
      <c r="E13" s="6"/>
      <c r="F13" s="10" t="s">
        <v>29</v>
      </c>
      <c r="G13" s="11">
        <v>127.19123430147154</v>
      </c>
      <c r="H13" s="6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2:22">
      <c r="B14" t="s">
        <v>30</v>
      </c>
      <c r="C14" s="9">
        <f>D78</f>
        <v>85.869586251918648</v>
      </c>
      <c r="D14" s="6"/>
      <c r="E14" s="6"/>
      <c r="F14" s="10" t="s">
        <v>31</v>
      </c>
      <c r="G14" s="11">
        <v>122.88061871912535</v>
      </c>
      <c r="H14" s="6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2:22">
      <c r="B15" t="s">
        <v>32</v>
      </c>
      <c r="C15" s="9">
        <f>D96</f>
        <v>83.348199783373488</v>
      </c>
      <c r="D15" s="6"/>
      <c r="E15" s="6"/>
      <c r="F15" s="10" t="s">
        <v>33</v>
      </c>
      <c r="G15" s="11">
        <v>121.45494516852467</v>
      </c>
      <c r="H15" s="6"/>
      <c r="K15" s="2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2">
      <c r="B16" t="s">
        <v>31</v>
      </c>
      <c r="C16" s="9">
        <f>D114</f>
        <v>122.88061871912535</v>
      </c>
      <c r="D16" s="6"/>
      <c r="E16" s="6"/>
      <c r="F16" s="10" t="s">
        <v>28</v>
      </c>
      <c r="G16" s="11">
        <v>118.89299236133222</v>
      </c>
      <c r="H16" s="6"/>
      <c r="K16" s="2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B17" t="s">
        <v>34</v>
      </c>
      <c r="C17" s="9">
        <f>D132</f>
        <v>118.78379861052832</v>
      </c>
      <c r="D17" s="6"/>
      <c r="E17" s="6"/>
      <c r="F17" s="10" t="s">
        <v>34</v>
      </c>
      <c r="G17" s="11">
        <v>118.78379861052832</v>
      </c>
      <c r="H17" s="6"/>
      <c r="K17" s="2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B18" t="s">
        <v>35</v>
      </c>
      <c r="C18" s="9">
        <f>D150</f>
        <v>100.21098134324305</v>
      </c>
      <c r="D18" s="6"/>
      <c r="E18" s="6"/>
      <c r="F18" s="10" t="s">
        <v>36</v>
      </c>
      <c r="G18" s="11">
        <v>101.60493027270633</v>
      </c>
      <c r="H18" s="6"/>
      <c r="K18" s="2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>
      <c r="B19" t="s">
        <v>29</v>
      </c>
      <c r="C19" s="9">
        <f>D168</f>
        <v>127.19123430147154</v>
      </c>
      <c r="D19" s="6"/>
      <c r="E19" s="6"/>
      <c r="F19" s="10" t="s">
        <v>35</v>
      </c>
      <c r="G19" s="11">
        <v>100.21098134324305</v>
      </c>
      <c r="H19" s="6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B20" t="s">
        <v>33</v>
      </c>
      <c r="C20" s="9">
        <f>D186</f>
        <v>121.45494516852467</v>
      </c>
      <c r="D20" s="6"/>
      <c r="E20" s="6"/>
      <c r="F20" s="10" t="s">
        <v>26</v>
      </c>
      <c r="G20" s="11">
        <v>94.53268436883566</v>
      </c>
      <c r="H20" s="6"/>
      <c r="K20" s="2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>
      <c r="B21" t="s">
        <v>37</v>
      </c>
      <c r="C21" s="9">
        <f>D204</f>
        <v>91.744077380400626</v>
      </c>
      <c r="D21" s="6"/>
      <c r="E21" s="6"/>
      <c r="F21" s="10" t="s">
        <v>37</v>
      </c>
      <c r="G21" s="11">
        <v>91.744077380400626</v>
      </c>
      <c r="H21" s="6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>
      <c r="B22" t="s">
        <v>36</v>
      </c>
      <c r="C22" s="9">
        <f>D240</f>
        <v>101.60493027270633</v>
      </c>
      <c r="D22" s="6"/>
      <c r="E22" s="6"/>
      <c r="F22" s="10" t="s">
        <v>30</v>
      </c>
      <c r="G22" s="11">
        <v>85.869586251918648</v>
      </c>
      <c r="H22" s="6"/>
      <c r="K22" s="2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B23" t="s">
        <v>27</v>
      </c>
      <c r="C23" s="9">
        <f>D222</f>
        <v>134.70468632285721</v>
      </c>
      <c r="D23" s="6"/>
      <c r="E23" s="6"/>
      <c r="F23" s="10" t="s">
        <v>32</v>
      </c>
      <c r="G23" s="11">
        <v>83.348199783373488</v>
      </c>
      <c r="H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>
      <c r="D24" s="6"/>
      <c r="E24" s="6"/>
      <c r="F24" s="6"/>
      <c r="G24" s="6"/>
      <c r="H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>
      <c r="A26" s="12"/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>
      <c r="C27" s="5"/>
      <c r="D27" s="240" t="s">
        <v>285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 t="s">
        <v>284</v>
      </c>
      <c r="U27" s="240"/>
    </row>
    <row r="28" spans="1:21">
      <c r="C28" s="5"/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1" t="s">
        <v>12</v>
      </c>
      <c r="P28" s="1" t="s">
        <v>13</v>
      </c>
      <c r="Q28" s="1" t="s">
        <v>14</v>
      </c>
      <c r="R28" s="1" t="s">
        <v>15</v>
      </c>
      <c r="S28" s="1" t="s">
        <v>16</v>
      </c>
      <c r="T28" s="1" t="s">
        <v>17</v>
      </c>
      <c r="U28" s="1" t="s">
        <v>18</v>
      </c>
    </row>
    <row r="29" spans="1:21">
      <c r="A29" s="7" t="s">
        <v>26</v>
      </c>
      <c r="B29" t="s">
        <v>38</v>
      </c>
      <c r="C29" s="5" t="s">
        <v>39</v>
      </c>
      <c r="D29" s="2">
        <f>'W CAPEX 2002-20'!G5</f>
        <v>94.965999999999994</v>
      </c>
      <c r="E29" s="2">
        <f>'W CAPEX 2002-20'!H5</f>
        <v>85.662000000000006</v>
      </c>
      <c r="F29" s="2">
        <f>'W CAPEX 2002-20'!I5</f>
        <v>98.676000000000002</v>
      </c>
      <c r="G29" s="2">
        <f>'W CAPEX 2002-20'!J5</f>
        <v>127.53400000000001</v>
      </c>
      <c r="H29" s="2">
        <f>'W CAPEX 2002-20'!K5</f>
        <v>176.72200000000001</v>
      </c>
      <c r="I29" s="2">
        <f>'W CAPEX 2002-20'!L5</f>
        <v>190.98500000000001</v>
      </c>
      <c r="J29" s="2">
        <f>'W CAPEX 2002-20'!M5</f>
        <v>220.929</v>
      </c>
      <c r="K29" s="2">
        <f>'W CAPEX 2002-20'!N5</f>
        <v>172.08500000000001</v>
      </c>
      <c r="L29" s="2">
        <f>'W CAPEX 2002-20'!O5</f>
        <v>133.86799999999999</v>
      </c>
      <c r="M29" s="2">
        <f>'W CAPEX 2002-20'!P5</f>
        <v>189.03352246615458</v>
      </c>
      <c r="N29" s="2">
        <f>'W CAPEX 2002-20'!Q5</f>
        <v>217.79899695458215</v>
      </c>
      <c r="O29" s="2">
        <f>'W CAPEX 2002-20'!R5</f>
        <v>183.56254565844878</v>
      </c>
      <c r="P29" s="2">
        <f>'W CAPEX 2002-20'!S5</f>
        <v>195.49347193756776</v>
      </c>
      <c r="Q29" s="2">
        <f>'W CAPEX 2002-20'!T5</f>
        <v>117.53030623281616</v>
      </c>
      <c r="R29" s="2">
        <f>'W CAPEX 2002-20'!U5</f>
        <v>168.3794529668146</v>
      </c>
      <c r="S29" s="2">
        <f>'W CAPEX 2002-20'!V5</f>
        <v>178.92298190667799</v>
      </c>
      <c r="T29" s="2">
        <f>'W CAPEX 2002-20'!W5</f>
        <v>201.50814325724514</v>
      </c>
      <c r="U29" s="2">
        <f>'W CAPEX 2002-20'!X5</f>
        <v>183.87456207917646</v>
      </c>
    </row>
    <row r="30" spans="1:21">
      <c r="B30" t="s">
        <v>40</v>
      </c>
      <c r="C30" s="5" t="s">
        <v>39</v>
      </c>
      <c r="D30" s="2">
        <f>'WW CAPEX 2002-20'!G5</f>
        <v>168.41</v>
      </c>
      <c r="E30" s="2">
        <f>'WW CAPEX 2002-20'!H5</f>
        <v>191.26</v>
      </c>
      <c r="F30" s="2">
        <f>'WW CAPEX 2002-20'!I5</f>
        <v>194.964</v>
      </c>
      <c r="G30" s="2">
        <f>'WW CAPEX 2002-20'!J5</f>
        <v>164.50399999999999</v>
      </c>
      <c r="H30" s="2">
        <f>'WW CAPEX 2002-20'!K5</f>
        <v>248.87700000000001</v>
      </c>
      <c r="I30" s="2">
        <f>'WW CAPEX 2002-20'!L5</f>
        <v>228.38</v>
      </c>
      <c r="J30" s="2">
        <f>'WW CAPEX 2002-20'!M5</f>
        <v>213.52600000000001</v>
      </c>
      <c r="K30" s="2">
        <f>'WW CAPEX 2002-20'!N5</f>
        <v>178.08099999999999</v>
      </c>
      <c r="L30" s="2">
        <f>'WW CAPEX 2002-20'!O5</f>
        <v>157.27699999999999</v>
      </c>
      <c r="M30" s="2">
        <f>'WW CAPEX 2002-20'!P5</f>
        <v>214.09136937940281</v>
      </c>
      <c r="N30" s="2">
        <f>'WW CAPEX 2002-20'!Q5</f>
        <v>272.50438061069281</v>
      </c>
      <c r="O30" s="2">
        <f>'WW CAPEX 2002-20'!R5</f>
        <v>235.65786939326878</v>
      </c>
      <c r="P30" s="2">
        <f>'WW CAPEX 2002-20'!S5</f>
        <v>236.82610414908854</v>
      </c>
      <c r="Q30" s="2">
        <f>'WW CAPEX 2002-20'!T5</f>
        <v>145.26273241162792</v>
      </c>
      <c r="R30" s="2">
        <f>'WW CAPEX 2002-20'!U5</f>
        <v>206.84403841737793</v>
      </c>
      <c r="S30" s="2">
        <f>'WW CAPEX 2002-20'!V5</f>
        <v>268.10313669703498</v>
      </c>
      <c r="T30" s="2">
        <f>'WW CAPEX 2002-20'!W5</f>
        <v>224.47501736285929</v>
      </c>
      <c r="U30" s="2">
        <f>'WW CAPEX 2002-20'!X5</f>
        <v>357.90246121196128</v>
      </c>
    </row>
    <row r="31" spans="1:21"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B32" t="s">
        <v>38</v>
      </c>
      <c r="C32" s="5" t="s">
        <v>41</v>
      </c>
      <c r="D32" s="2">
        <f>D29*D$6</f>
        <v>155.4844231527556</v>
      </c>
      <c r="E32" s="2">
        <f t="shared" ref="E32:S33" si="2">E29*E$6</f>
        <v>136.440314837649</v>
      </c>
      <c r="F32" s="2">
        <f t="shared" si="2"/>
        <v>152.42815360085038</v>
      </c>
      <c r="G32" s="2">
        <f t="shared" si="2"/>
        <v>191.9476683208907</v>
      </c>
      <c r="H32" s="2">
        <f t="shared" si="2"/>
        <v>256.40790390215489</v>
      </c>
      <c r="I32" s="2">
        <f t="shared" si="2"/>
        <v>266.10937817106782</v>
      </c>
      <c r="J32" s="2">
        <f t="shared" si="2"/>
        <v>298.95789295413971</v>
      </c>
      <c r="K32" s="2">
        <f t="shared" si="2"/>
        <v>231.80165862042332</v>
      </c>
      <c r="L32" s="2">
        <f t="shared" si="2"/>
        <v>171.796527799242</v>
      </c>
      <c r="M32" s="2">
        <f t="shared" si="2"/>
        <v>231.48492549601741</v>
      </c>
      <c r="N32" s="2">
        <f t="shared" si="2"/>
        <v>258.71651567674678</v>
      </c>
      <c r="O32" s="2">
        <f t="shared" si="2"/>
        <v>211.93428578289584</v>
      </c>
      <c r="P32" s="2">
        <f t="shared" si="2"/>
        <v>221.37096820670615</v>
      </c>
      <c r="Q32" s="2">
        <f t="shared" si="2"/>
        <v>131.66852404220509</v>
      </c>
      <c r="R32" s="2">
        <f t="shared" si="2"/>
        <v>184.67782575312401</v>
      </c>
      <c r="S32" s="2">
        <f t="shared" si="2"/>
        <v>189.16295856070835</v>
      </c>
      <c r="T32" s="2">
        <f>T29*T$6</f>
        <v>206.72410837376643</v>
      </c>
      <c r="U32" s="2">
        <f>U29*U$6</f>
        <v>183.87456207917646</v>
      </c>
    </row>
    <row r="33" spans="1:21">
      <c r="B33" t="s">
        <v>40</v>
      </c>
      <c r="C33" s="5" t="s">
        <v>41</v>
      </c>
      <c r="D33" s="2">
        <f>D30*D$6</f>
        <v>275.73164820204676</v>
      </c>
      <c r="E33" s="2">
        <f t="shared" si="2"/>
        <v>304.63419737863632</v>
      </c>
      <c r="F33" s="2">
        <f t="shared" si="2"/>
        <v>301.16748285942066</v>
      </c>
      <c r="G33" s="2">
        <f t="shared" si="2"/>
        <v>247.59012678548308</v>
      </c>
      <c r="H33" s="2">
        <f t="shared" si="2"/>
        <v>361.09839125551207</v>
      </c>
      <c r="I33" s="2">
        <f t="shared" si="2"/>
        <v>318.21378530622019</v>
      </c>
      <c r="J33" s="2">
        <f t="shared" si="2"/>
        <v>288.94026158143856</v>
      </c>
      <c r="K33" s="2">
        <f t="shared" si="2"/>
        <v>239.8783808512282</v>
      </c>
      <c r="L33" s="2">
        <f t="shared" si="2"/>
        <v>201.83794859623944</v>
      </c>
      <c r="M33" s="2">
        <f t="shared" si="2"/>
        <v>262.1700322968095</v>
      </c>
      <c r="N33" s="2">
        <f t="shared" si="2"/>
        <v>323.69930460676181</v>
      </c>
      <c r="O33" s="2">
        <f t="shared" si="2"/>
        <v>272.08155160318574</v>
      </c>
      <c r="P33" s="2">
        <f t="shared" si="2"/>
        <v>268.17480631194024</v>
      </c>
      <c r="Q33" s="2">
        <f t="shared" si="2"/>
        <v>162.73700110241381</v>
      </c>
      <c r="R33" s="2">
        <f t="shared" si="2"/>
        <v>226.86560985826245</v>
      </c>
      <c r="S33" s="2">
        <f t="shared" si="2"/>
        <v>283.44700047235409</v>
      </c>
      <c r="T33" s="2">
        <f>T30*T$6</f>
        <v>230.28547167586677</v>
      </c>
      <c r="U33" s="2">
        <f>U30*U$6</f>
        <v>357.90246121196128</v>
      </c>
    </row>
    <row r="34" spans="1:21"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B35" t="s">
        <v>42</v>
      </c>
      <c r="C35" s="14" t="s">
        <v>43</v>
      </c>
      <c r="D35" s="2">
        <f>'W + WW Populations'!E7</f>
        <v>4339.0200000000004</v>
      </c>
      <c r="E35" s="2">
        <f>'W + WW Populations'!F7</f>
        <v>4156.8900000000003</v>
      </c>
      <c r="F35" s="2">
        <f>'W + WW Populations'!G7</f>
        <v>4187.67</v>
      </c>
      <c r="G35" s="2">
        <f>'W + WW Populations'!H7</f>
        <v>4205.87</v>
      </c>
      <c r="H35" s="2">
        <f>'W + WW Populations'!I7</f>
        <v>4217.58</v>
      </c>
      <c r="I35" s="2">
        <f>'W + WW Populations'!J7</f>
        <v>4210.0820000000003</v>
      </c>
      <c r="J35" s="2">
        <f>'W + WW Populations'!K7</f>
        <v>4261.63</v>
      </c>
      <c r="K35" s="2">
        <f>'W + WW Populations'!L7</f>
        <v>4287.3599999999997</v>
      </c>
      <c r="L35" s="2">
        <f>'W + WW Populations'!M7</f>
        <v>4388.33</v>
      </c>
      <c r="M35" s="2">
        <f>'W + WW Populations'!N7</f>
        <v>4387.2939999999999</v>
      </c>
      <c r="N35" s="2">
        <f>'W + WW Populations'!O7</f>
        <v>4415.5200000000004</v>
      </c>
      <c r="O35" s="2">
        <f>'W + WW Populations'!P7</f>
        <v>4541.5609999999997</v>
      </c>
      <c r="P35" s="2">
        <f>'W + WW Populations'!Q7</f>
        <v>4563.5959999999995</v>
      </c>
      <c r="Q35" s="2">
        <f>'W + WW Populations'!R7</f>
        <v>4558.5219999999999</v>
      </c>
      <c r="R35" s="2">
        <f>'W + WW Populations'!S7</f>
        <v>4591.8036584109796</v>
      </c>
      <c r="S35" s="2">
        <f>'W + WW Populations'!T7</f>
        <v>4615.018</v>
      </c>
      <c r="T35" s="2">
        <f>'W + WW Populations'!U7</f>
        <v>4724.2169999999996</v>
      </c>
      <c r="U35" s="2">
        <f>'W + WW Populations'!V7</f>
        <v>4689.7560000000003</v>
      </c>
    </row>
    <row r="36" spans="1:21">
      <c r="B36" t="s">
        <v>44</v>
      </c>
      <c r="C36" s="14" t="s">
        <v>43</v>
      </c>
      <c r="D36" s="2">
        <f>'W + WW Populations'!E30</f>
        <v>5381.3</v>
      </c>
      <c r="E36" s="2">
        <f>'W + WW Populations'!F30</f>
        <v>5413.87</v>
      </c>
      <c r="F36" s="2">
        <f>'W + WW Populations'!G30</f>
        <v>5605.2</v>
      </c>
      <c r="G36" s="2">
        <f>'W + WW Populations'!H30</f>
        <v>5468.4</v>
      </c>
      <c r="H36" s="2">
        <f>'W + WW Populations'!I30</f>
        <v>5492.6</v>
      </c>
      <c r="I36" s="2">
        <f>'W + WW Populations'!J30</f>
        <v>5484.4</v>
      </c>
      <c r="J36" s="2">
        <f>'W + WW Populations'!K30</f>
        <v>5541.4</v>
      </c>
      <c r="K36" s="2">
        <f>'W + WW Populations'!L30</f>
        <v>5569.63754386443</v>
      </c>
      <c r="L36" s="2">
        <f>'W + WW Populations'!M30</f>
        <v>5707.6</v>
      </c>
      <c r="M36" s="2">
        <f>'W + WW Populations'!N30</f>
        <v>5672.607</v>
      </c>
      <c r="N36" s="2">
        <f>'W + WW Populations'!O30</f>
        <v>5701.3819999999996</v>
      </c>
      <c r="O36" s="2">
        <f>'W + WW Populations'!P30</f>
        <v>5912.99</v>
      </c>
      <c r="P36" s="2">
        <f>'W + WW Populations'!Q30</f>
        <v>5934.1350000000002</v>
      </c>
      <c r="Q36" s="2">
        <f>'W + WW Populations'!R30</f>
        <v>5927.8890000000001</v>
      </c>
      <c r="R36" s="2">
        <f>'W + WW Populations'!S30</f>
        <v>5973.6620000000003</v>
      </c>
      <c r="S36" s="2">
        <f>'W + WW Populations'!T30</f>
        <v>6007.84</v>
      </c>
      <c r="T36" s="2">
        <f>'W + WW Populations'!U30</f>
        <v>6148.2030000000004</v>
      </c>
      <c r="U36" s="2">
        <f>'W + WW Populations'!V30</f>
        <v>6084.4762625224203</v>
      </c>
    </row>
    <row r="37" spans="1:21"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B38" t="s">
        <v>45</v>
      </c>
      <c r="C38" s="5" t="s">
        <v>46</v>
      </c>
      <c r="D38" s="2">
        <f t="shared" ref="D38:Q38" si="3">D32*1000/D35</f>
        <v>35.833995499618709</v>
      </c>
      <c r="E38" s="2">
        <f t="shared" si="3"/>
        <v>32.822690722547144</v>
      </c>
      <c r="F38" s="2">
        <f t="shared" si="3"/>
        <v>36.399275396783977</v>
      </c>
      <c r="G38" s="2">
        <f t="shared" si="3"/>
        <v>45.638041195018083</v>
      </c>
      <c r="H38" s="2">
        <f t="shared" si="3"/>
        <v>60.795030302247945</v>
      </c>
      <c r="I38" s="2">
        <f t="shared" si="3"/>
        <v>63.207647302610205</v>
      </c>
      <c r="J38" s="2">
        <f t="shared" si="3"/>
        <v>70.151067303857843</v>
      </c>
      <c r="K38" s="2">
        <f t="shared" si="3"/>
        <v>54.066292221885575</v>
      </c>
      <c r="L38" s="2">
        <f t="shared" si="3"/>
        <v>39.148497902218388</v>
      </c>
      <c r="M38" s="2">
        <f t="shared" si="3"/>
        <v>52.762574264687395</v>
      </c>
      <c r="N38" s="2">
        <f t="shared" si="3"/>
        <v>58.592536253203875</v>
      </c>
      <c r="O38" s="2">
        <f t="shared" si="3"/>
        <v>46.665515619606531</v>
      </c>
      <c r="P38" s="2">
        <f t="shared" si="3"/>
        <v>48.50801170978022</v>
      </c>
      <c r="Q38" s="2">
        <f t="shared" si="3"/>
        <v>28.884038300616975</v>
      </c>
      <c r="R38" s="2">
        <f>R32*1000/R35</f>
        <v>40.219016206157399</v>
      </c>
      <c r="S38" s="2">
        <f t="shared" ref="S38:U38" si="4">S32*1000/S35</f>
        <v>40.988563546384512</v>
      </c>
      <c r="T38" s="2">
        <f t="shared" si="4"/>
        <v>43.758385436944671</v>
      </c>
      <c r="U38" s="2">
        <f t="shared" si="4"/>
        <v>39.207703360084501</v>
      </c>
    </row>
    <row r="39" spans="1:21">
      <c r="B39" t="s">
        <v>47</v>
      </c>
      <c r="C39" s="5" t="s">
        <v>46</v>
      </c>
      <c r="D39" s="2">
        <f t="shared" ref="D39:Q39" si="5">D33*1000/D36</f>
        <v>51.238854589420164</v>
      </c>
      <c r="E39" s="2">
        <f t="shared" si="5"/>
        <v>56.269211742918898</v>
      </c>
      <c r="F39" s="2">
        <f t="shared" si="5"/>
        <v>53.730015496221483</v>
      </c>
      <c r="G39" s="2">
        <f t="shared" si="5"/>
        <v>45.276520880967574</v>
      </c>
      <c r="H39" s="2">
        <f t="shared" si="5"/>
        <v>65.742706779214231</v>
      </c>
      <c r="I39" s="2">
        <f t="shared" si="5"/>
        <v>58.0216222934542</v>
      </c>
      <c r="J39" s="2">
        <f t="shared" si="5"/>
        <v>52.142105168628603</v>
      </c>
      <c r="K39" s="2">
        <f t="shared" si="5"/>
        <v>43.068939219479496</v>
      </c>
      <c r="L39" s="2">
        <f t="shared" si="5"/>
        <v>35.363015732749219</v>
      </c>
      <c r="M39" s="2">
        <f t="shared" si="5"/>
        <v>46.216850964082205</v>
      </c>
      <c r="N39" s="2">
        <f t="shared" si="5"/>
        <v>56.775586095925838</v>
      </c>
      <c r="O39" s="2">
        <f t="shared" si="5"/>
        <v>46.014207973155003</v>
      </c>
      <c r="P39" s="2">
        <f t="shared" si="5"/>
        <v>45.191895080233301</v>
      </c>
      <c r="Q39" s="2">
        <f t="shared" si="5"/>
        <v>27.452774689676847</v>
      </c>
      <c r="R39" s="2">
        <f>R33*1000/R36</f>
        <v>37.977644175090994</v>
      </c>
      <c r="S39" s="2">
        <f t="shared" ref="S39:U39" si="6">S33*1000/S36</f>
        <v>47.179518840773731</v>
      </c>
      <c r="T39" s="2">
        <f t="shared" si="6"/>
        <v>37.45573652591932</v>
      </c>
      <c r="U39" s="2">
        <f t="shared" si="6"/>
        <v>58.822229846877057</v>
      </c>
    </row>
    <row r="40" spans="1:21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B41" t="s">
        <v>48</v>
      </c>
      <c r="C41" s="5" t="s">
        <v>46</v>
      </c>
      <c r="D41" s="2">
        <f>SUM(D38:D39)</f>
        <v>87.072850089038866</v>
      </c>
      <c r="E41" s="2">
        <f t="shared" ref="E41:U41" si="7">SUM(E38:E39)</f>
        <v>89.091902465466035</v>
      </c>
      <c r="F41" s="2">
        <f t="shared" si="7"/>
        <v>90.129290893005461</v>
      </c>
      <c r="G41" s="2">
        <f t="shared" si="7"/>
        <v>90.914562075985657</v>
      </c>
      <c r="H41" s="2">
        <f t="shared" si="7"/>
        <v>126.53773708146218</v>
      </c>
      <c r="I41" s="2">
        <f t="shared" si="7"/>
        <v>121.2292695960644</v>
      </c>
      <c r="J41" s="2">
        <f t="shared" si="7"/>
        <v>122.29317247248645</v>
      </c>
      <c r="K41" s="2">
        <f t="shared" si="7"/>
        <v>97.135231441365079</v>
      </c>
      <c r="L41" s="2">
        <f t="shared" si="7"/>
        <v>74.511513634967599</v>
      </c>
      <c r="M41" s="2">
        <f t="shared" si="7"/>
        <v>98.9794252287696</v>
      </c>
      <c r="N41" s="2">
        <f t="shared" si="7"/>
        <v>115.36812234912972</v>
      </c>
      <c r="O41" s="2">
        <f t="shared" si="7"/>
        <v>92.679723592761533</v>
      </c>
      <c r="P41" s="2">
        <f t="shared" si="7"/>
        <v>93.699906790013529</v>
      </c>
      <c r="Q41" s="2">
        <f t="shared" si="7"/>
        <v>56.336812990293822</v>
      </c>
      <c r="R41" s="2">
        <f t="shared" si="7"/>
        <v>78.196660381248392</v>
      </c>
      <c r="S41" s="2">
        <f>SUM(S38:S39)</f>
        <v>88.16808238715825</v>
      </c>
      <c r="T41" s="2">
        <f t="shared" si="7"/>
        <v>81.214121962863999</v>
      </c>
      <c r="U41" s="2">
        <f t="shared" si="7"/>
        <v>98.029933206961559</v>
      </c>
    </row>
    <row r="42" spans="1:21">
      <c r="B42" t="s">
        <v>49</v>
      </c>
      <c r="C42" s="5" t="s">
        <v>46</v>
      </c>
      <c r="D42" s="2">
        <f>AVERAGE(D41:U41)</f>
        <v>94.53268436883566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>
      <c r="A44" s="12"/>
      <c r="B44" s="12"/>
      <c r="C44" s="12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2"/>
      <c r="U44" s="12"/>
    </row>
    <row r="45" spans="1:21">
      <c r="C45" s="5"/>
      <c r="D45" s="240" t="s">
        <v>285</v>
      </c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 t="s">
        <v>284</v>
      </c>
      <c r="U45" s="240"/>
    </row>
    <row r="46" spans="1:21">
      <c r="D46" s="1" t="s">
        <v>1</v>
      </c>
      <c r="E46" s="1" t="s">
        <v>2</v>
      </c>
      <c r="F46" s="1" t="s">
        <v>3</v>
      </c>
      <c r="G46" s="1" t="s">
        <v>4</v>
      </c>
      <c r="H46" s="1" t="s">
        <v>5</v>
      </c>
      <c r="I46" s="1" t="s">
        <v>6</v>
      </c>
      <c r="J46" s="1" t="s">
        <v>7</v>
      </c>
      <c r="K46" s="1" t="s">
        <v>8</v>
      </c>
      <c r="L46" s="1" t="s">
        <v>9</v>
      </c>
      <c r="M46" s="1" t="s">
        <v>10</v>
      </c>
      <c r="N46" s="1" t="s">
        <v>11</v>
      </c>
      <c r="O46" s="1" t="s">
        <v>12</v>
      </c>
      <c r="P46" s="1" t="s">
        <v>13</v>
      </c>
      <c r="Q46" s="1" t="s">
        <v>14</v>
      </c>
      <c r="R46" s="1" t="s">
        <v>15</v>
      </c>
      <c r="S46" s="1" t="s">
        <v>16</v>
      </c>
      <c r="T46" s="1" t="s">
        <v>17</v>
      </c>
      <c r="U46" s="1" t="s">
        <v>18</v>
      </c>
    </row>
    <row r="47" spans="1:21">
      <c r="A47" s="7" t="s">
        <v>28</v>
      </c>
      <c r="B47" t="s">
        <v>38</v>
      </c>
      <c r="C47" s="5" t="s">
        <v>39</v>
      </c>
      <c r="D47" s="2">
        <f>'W CAPEX 2002-20'!G6</f>
        <v>106.959</v>
      </c>
      <c r="E47" s="2">
        <f>'W CAPEX 2002-20'!H6</f>
        <v>120.03100000000001</v>
      </c>
      <c r="F47" s="2">
        <f>'W CAPEX 2002-20'!I6</f>
        <v>82.015000000000001</v>
      </c>
      <c r="G47" s="2">
        <f>'W CAPEX 2002-20'!J6</f>
        <v>104.07299999999999</v>
      </c>
      <c r="H47" s="2">
        <f>'W CAPEX 2002-20'!K6</f>
        <v>132.31399999999999</v>
      </c>
      <c r="I47" s="2">
        <f>'W CAPEX 2002-20'!L6</f>
        <v>139.429</v>
      </c>
      <c r="J47" s="2">
        <f>'W CAPEX 2002-20'!M6</f>
        <v>180.45599999999999</v>
      </c>
      <c r="K47" s="2">
        <f>'W CAPEX 2002-20'!N6</f>
        <v>166.08099999999999</v>
      </c>
      <c r="L47" s="2">
        <f>'W CAPEX 2002-20'!O6</f>
        <v>125.06200000000001</v>
      </c>
      <c r="M47" s="2">
        <f>'W CAPEX 2002-20'!P6</f>
        <v>85.692999999999998</v>
      </c>
      <c r="N47" s="2">
        <f>'W CAPEX 2002-20'!Q6</f>
        <v>113.077</v>
      </c>
      <c r="O47" s="2">
        <f>'W CAPEX 2002-20'!R6</f>
        <v>124.02699999999999</v>
      </c>
      <c r="P47" s="2">
        <f>'W CAPEX 2002-20'!S6</f>
        <v>156.27500000000001</v>
      </c>
      <c r="Q47" s="2">
        <f>'W CAPEX 2002-20'!T6</f>
        <v>93.84</v>
      </c>
      <c r="R47" s="2">
        <f>'W CAPEX 2002-20'!U6</f>
        <v>136.678</v>
      </c>
      <c r="S47" s="2">
        <f>'W CAPEX 2002-20'!V6</f>
        <v>157.72800000000001</v>
      </c>
      <c r="T47" s="2">
        <f>'W CAPEX 2002-20'!W6</f>
        <v>151.98099999999999</v>
      </c>
      <c r="U47" s="2">
        <f>'W CAPEX 2002-20'!X6</f>
        <v>143.167</v>
      </c>
    </row>
    <row r="48" spans="1:21">
      <c r="B48" t="s">
        <v>40</v>
      </c>
      <c r="C48" s="5" t="s">
        <v>39</v>
      </c>
      <c r="D48" s="2">
        <f>'WW CAPEX 2002-20'!G6</f>
        <v>160.05600000000001</v>
      </c>
      <c r="E48" s="2">
        <f>'WW CAPEX 2002-20'!H6</f>
        <v>148.23099999999999</v>
      </c>
      <c r="F48" s="2">
        <f>'WW CAPEX 2002-20'!I6</f>
        <v>153.86000000000001</v>
      </c>
      <c r="G48" s="2">
        <f>'WW CAPEX 2002-20'!J6</f>
        <v>127.90300000000001</v>
      </c>
      <c r="H48" s="2">
        <f>'WW CAPEX 2002-20'!K6</f>
        <v>129.73599999999999</v>
      </c>
      <c r="I48" s="2">
        <f>'WW CAPEX 2002-20'!L6</f>
        <v>158.08599999999998</v>
      </c>
      <c r="J48" s="2">
        <f>'WW CAPEX 2002-20'!M6</f>
        <v>172.10900000000001</v>
      </c>
      <c r="K48" s="2">
        <f>'WW CAPEX 2002-20'!N6</f>
        <v>192.54899999999998</v>
      </c>
      <c r="L48" s="2">
        <f>'WW CAPEX 2002-20'!O6</f>
        <v>113.82399999999998</v>
      </c>
      <c r="M48" s="2">
        <f>'WW CAPEX 2002-20'!P6</f>
        <v>91.931999999999988</v>
      </c>
      <c r="N48" s="2">
        <f>'WW CAPEX 2002-20'!Q6</f>
        <v>138.26</v>
      </c>
      <c r="O48" s="2">
        <f>'WW CAPEX 2002-20'!R6</f>
        <v>134.68</v>
      </c>
      <c r="P48" s="2">
        <f>'WW CAPEX 2002-20'!S6</f>
        <v>140.82399999999998</v>
      </c>
      <c r="Q48" s="2">
        <f>'WW CAPEX 2002-20'!T6</f>
        <v>110.482</v>
      </c>
      <c r="R48" s="2">
        <f>'WW CAPEX 2002-20'!U6</f>
        <v>148.54300000000003</v>
      </c>
      <c r="S48" s="2">
        <f>'WW CAPEX 2002-20'!V6</f>
        <v>155.23599999999999</v>
      </c>
      <c r="T48" s="2">
        <f>'WW CAPEX 2002-20'!W6</f>
        <v>202.036</v>
      </c>
      <c r="U48" s="2">
        <f>'WW CAPEX 2002-20'!X6</f>
        <v>214.95400000000001</v>
      </c>
    </row>
    <row r="49" spans="1:21"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B50" t="s">
        <v>38</v>
      </c>
      <c r="C50" s="5" t="s">
        <v>41</v>
      </c>
      <c r="D50" s="2">
        <f>D47*D$6</f>
        <v>175.12013158388885</v>
      </c>
      <c r="E50" s="2">
        <f t="shared" ref="D50:S51" si="8">E47*E$6</f>
        <v>191.18240795542769</v>
      </c>
      <c r="F50" s="2">
        <f t="shared" si="8"/>
        <v>126.69134356453183</v>
      </c>
      <c r="G50" s="2">
        <f t="shared" si="8"/>
        <v>156.63720800069044</v>
      </c>
      <c r="H50" s="2">
        <f t="shared" si="8"/>
        <v>191.97584566103666</v>
      </c>
      <c r="I50" s="2">
        <f t="shared" si="8"/>
        <v>194.27370991969954</v>
      </c>
      <c r="J50" s="2">
        <f t="shared" si="8"/>
        <v>244.19042104446331</v>
      </c>
      <c r="K50" s="2">
        <f t="shared" si="8"/>
        <v>223.71416024254597</v>
      </c>
      <c r="L50" s="2">
        <f t="shared" si="8"/>
        <v>160.49554306950733</v>
      </c>
      <c r="M50" s="2">
        <f t="shared" si="8"/>
        <v>104.93714269161896</v>
      </c>
      <c r="N50" s="2">
        <f t="shared" si="8"/>
        <v>134.32057930588195</v>
      </c>
      <c r="O50" s="2">
        <f t="shared" si="8"/>
        <v>143.19682464909954</v>
      </c>
      <c r="P50" s="2">
        <f t="shared" si="8"/>
        <v>176.96114204545452</v>
      </c>
      <c r="Q50" s="2">
        <f t="shared" si="8"/>
        <v>105.12841063857124</v>
      </c>
      <c r="R50" s="2">
        <f t="shared" si="8"/>
        <v>149.90781489983956</v>
      </c>
      <c r="S50" s="2">
        <f t="shared" si="8"/>
        <v>166.75496244202614</v>
      </c>
      <c r="T50" s="2">
        <f>T47*T$6</f>
        <v>155.91497299761741</v>
      </c>
      <c r="U50" s="2">
        <f>U47*U$6</f>
        <v>143.167</v>
      </c>
    </row>
    <row r="51" spans="1:21">
      <c r="B51" t="s">
        <v>40</v>
      </c>
      <c r="C51" s="5" t="s">
        <v>41</v>
      </c>
      <c r="D51" s="2">
        <f t="shared" si="8"/>
        <v>262.05394385503712</v>
      </c>
      <c r="E51" s="2">
        <f t="shared" si="8"/>
        <v>236.09867045714023</v>
      </c>
      <c r="F51" s="2">
        <f t="shared" si="8"/>
        <v>237.67274426432809</v>
      </c>
      <c r="G51" s="2">
        <f t="shared" si="8"/>
        <v>192.50303935614724</v>
      </c>
      <c r="H51" s="2">
        <f t="shared" si="8"/>
        <v>188.23539695482148</v>
      </c>
      <c r="I51" s="2">
        <f t="shared" si="8"/>
        <v>220.26948272142536</v>
      </c>
      <c r="J51" s="2">
        <f t="shared" si="8"/>
        <v>232.89538267246053</v>
      </c>
      <c r="K51" s="2">
        <f t="shared" si="8"/>
        <v>259.36704283176272</v>
      </c>
      <c r="L51" s="2">
        <f t="shared" si="8"/>
        <v>146.07350509622106</v>
      </c>
      <c r="M51" s="2">
        <f t="shared" si="8"/>
        <v>112.57723970366206</v>
      </c>
      <c r="N51" s="2">
        <f t="shared" si="8"/>
        <v>164.23466571302066</v>
      </c>
      <c r="O51" s="2">
        <f t="shared" si="8"/>
        <v>155.49637049788134</v>
      </c>
      <c r="P51" s="2">
        <f t="shared" si="8"/>
        <v>159.46489116883112</v>
      </c>
      <c r="Q51" s="2">
        <f t="shared" si="8"/>
        <v>123.77234723114479</v>
      </c>
      <c r="R51" s="2">
        <f t="shared" si="8"/>
        <v>162.92129346834804</v>
      </c>
      <c r="S51" s="2">
        <f t="shared" si="8"/>
        <v>164.1203422959168</v>
      </c>
      <c r="T51" s="2">
        <f>T48*T$6</f>
        <v>207.26562849663202</v>
      </c>
      <c r="U51" s="2">
        <f>U48*U$6</f>
        <v>214.95400000000001</v>
      </c>
    </row>
    <row r="52" spans="1:21"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>
      <c r="B53" t="s">
        <v>42</v>
      </c>
      <c r="C53" s="14" t="s">
        <v>43</v>
      </c>
      <c r="D53" s="2">
        <f>'W + WW Populations'!E8</f>
        <v>2835.19</v>
      </c>
      <c r="E53" s="2">
        <f>'W + WW Populations'!F8</f>
        <v>2849.12</v>
      </c>
      <c r="F53" s="2">
        <f>'W + WW Populations'!G8</f>
        <v>2856.01</v>
      </c>
      <c r="G53" s="2">
        <f>'W + WW Populations'!H8</f>
        <v>2871.28</v>
      </c>
      <c r="H53" s="2">
        <f>'W + WW Populations'!I8</f>
        <v>2873.17</v>
      </c>
      <c r="I53" s="2">
        <f>'W + WW Populations'!J8</f>
        <v>2882.27</v>
      </c>
      <c r="J53" s="2">
        <f>'W + WW Populations'!K8</f>
        <v>2895.03</v>
      </c>
      <c r="K53" s="2">
        <f>'W + WW Populations'!L8</f>
        <v>2915.11</v>
      </c>
      <c r="L53" s="2">
        <f>'W + WW Populations'!M8</f>
        <v>2925.57</v>
      </c>
      <c r="M53" s="2">
        <f>'W + WW Populations'!N8</f>
        <v>2932.627</v>
      </c>
      <c r="N53" s="2">
        <f>'W + WW Populations'!O8</f>
        <v>3007.9059999999999</v>
      </c>
      <c r="O53" s="2">
        <f>'W + WW Populations'!P8</f>
        <v>3009.2649999999999</v>
      </c>
      <c r="P53" s="2">
        <f>'W + WW Populations'!Q8</f>
        <v>3023.0239999999999</v>
      </c>
      <c r="Q53" s="2">
        <f>'W + WW Populations'!R8</f>
        <v>3030.6190000000001</v>
      </c>
      <c r="R53" s="2">
        <f>'W + WW Populations'!S8</f>
        <v>3042.18</v>
      </c>
      <c r="S53" s="2">
        <f>'W + WW Populations'!T8</f>
        <v>3054.9</v>
      </c>
      <c r="T53" s="2">
        <f>'W + WW Populations'!U8</f>
        <v>3057.7669999999998</v>
      </c>
      <c r="U53" s="2">
        <f>'W + WW Populations'!V8</f>
        <v>3069.91</v>
      </c>
    </row>
    <row r="54" spans="1:21">
      <c r="B54" t="s">
        <v>44</v>
      </c>
      <c r="C54" s="14" t="s">
        <v>43</v>
      </c>
      <c r="D54" s="2">
        <f>'W + WW Populations'!E31</f>
        <v>2973.8</v>
      </c>
      <c r="E54" s="2">
        <f>'W + WW Populations'!F31</f>
        <v>2989.7</v>
      </c>
      <c r="F54" s="2">
        <f>'W + WW Populations'!G31</f>
        <v>2976.5</v>
      </c>
      <c r="G54" s="2">
        <f>'W + WW Populations'!H31</f>
        <v>2966.1</v>
      </c>
      <c r="H54" s="2">
        <f>'W + WW Populations'!I31</f>
        <v>2970.4</v>
      </c>
      <c r="I54" s="2">
        <f>'W + WW Populations'!J31</f>
        <v>2977.7999999999997</v>
      </c>
      <c r="J54" s="2">
        <f>'W + WW Populations'!K31</f>
        <v>2983.9</v>
      </c>
      <c r="K54" s="2">
        <f>'W + WW Populations'!L31</f>
        <v>2996</v>
      </c>
      <c r="L54" s="2">
        <f>'W + WW Populations'!M31</f>
        <v>3002.8</v>
      </c>
      <c r="M54" s="2">
        <f>'W + WW Populations'!N31</f>
        <v>3011.2379999999998</v>
      </c>
      <c r="N54" s="2">
        <f>'W + WW Populations'!O31</f>
        <v>3051.0030000000002</v>
      </c>
      <c r="O54" s="2">
        <f>'W + WW Populations'!P31</f>
        <v>3039.8580000000002</v>
      </c>
      <c r="P54" s="2">
        <f>'W + WW Populations'!Q31</f>
        <v>3058.89</v>
      </c>
      <c r="Q54" s="2">
        <f>'W + WW Populations'!R31</f>
        <v>3083.4650000000001</v>
      </c>
      <c r="R54" s="2">
        <f>'W + WW Populations'!S31</f>
        <v>3083.797</v>
      </c>
      <c r="S54" s="2">
        <f>'W + WW Populations'!T31</f>
        <v>3099.0439999999999</v>
      </c>
      <c r="T54" s="2">
        <f>'W + WW Populations'!U31</f>
        <v>3074.5189999999998</v>
      </c>
      <c r="U54" s="2">
        <f>'W + WW Populations'!V31</f>
        <v>3111.2730000000001</v>
      </c>
    </row>
    <row r="55" spans="1:21"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>
      <c r="B56" t="s">
        <v>45</v>
      </c>
      <c r="C56" s="5" t="s">
        <v>46</v>
      </c>
      <c r="D56" s="2">
        <f t="shared" ref="D56:U56" si="9">D50*1000/D53</f>
        <v>61.766629955625142</v>
      </c>
      <c r="E56" s="2">
        <f t="shared" si="9"/>
        <v>67.102265947179376</v>
      </c>
      <c r="F56" s="2">
        <f t="shared" si="9"/>
        <v>44.359558812655358</v>
      </c>
      <c r="G56" s="2">
        <f t="shared" si="9"/>
        <v>54.553094090680965</v>
      </c>
      <c r="H56" s="2">
        <f t="shared" si="9"/>
        <v>66.816737492399213</v>
      </c>
      <c r="I56" s="2">
        <f t="shared" si="9"/>
        <v>67.403022589729474</v>
      </c>
      <c r="J56" s="2">
        <f t="shared" si="9"/>
        <v>84.348148739205911</v>
      </c>
      <c r="K56" s="2">
        <f t="shared" si="9"/>
        <v>76.742956609714881</v>
      </c>
      <c r="L56" s="2">
        <f t="shared" si="9"/>
        <v>54.859580549946621</v>
      </c>
      <c r="M56" s="2">
        <f t="shared" si="9"/>
        <v>35.782642215194414</v>
      </c>
      <c r="N56" s="2">
        <f t="shared" si="9"/>
        <v>44.65584340264688</v>
      </c>
      <c r="O56" s="2">
        <f t="shared" si="9"/>
        <v>47.585315566791081</v>
      </c>
      <c r="P56" s="2">
        <f t="shared" si="9"/>
        <v>58.537789327988975</v>
      </c>
      <c r="Q56" s="2">
        <f t="shared" si="9"/>
        <v>34.688758513878263</v>
      </c>
      <c r="R56" s="2">
        <f t="shared" si="9"/>
        <v>49.276444819122993</v>
      </c>
      <c r="S56" s="2">
        <f t="shared" si="9"/>
        <v>54.586062536261792</v>
      </c>
      <c r="T56" s="2">
        <f t="shared" si="9"/>
        <v>50.989814788902301</v>
      </c>
      <c r="U56" s="2">
        <f t="shared" si="9"/>
        <v>46.635569120918859</v>
      </c>
    </row>
    <row r="57" spans="1:21">
      <c r="B57" t="s">
        <v>47</v>
      </c>
      <c r="C57" s="5" t="s">
        <v>46</v>
      </c>
      <c r="D57" s="2">
        <f t="shared" ref="D57:U57" si="10">D51*1000/D54</f>
        <v>88.120903845260983</v>
      </c>
      <c r="E57" s="2">
        <f t="shared" si="10"/>
        <v>78.970689519731152</v>
      </c>
      <c r="F57" s="2">
        <f t="shared" si="10"/>
        <v>79.849737700093428</v>
      </c>
      <c r="G57" s="2">
        <f t="shared" si="10"/>
        <v>64.901061783536377</v>
      </c>
      <c r="H57" s="2">
        <f t="shared" si="10"/>
        <v>63.370386801380782</v>
      </c>
      <c r="I57" s="2">
        <f t="shared" si="10"/>
        <v>73.970542924785207</v>
      </c>
      <c r="J57" s="2">
        <f t="shared" si="10"/>
        <v>78.050666132397367</v>
      </c>
      <c r="K57" s="2">
        <f t="shared" si="10"/>
        <v>86.571109089373408</v>
      </c>
      <c r="L57" s="2">
        <f t="shared" si="10"/>
        <v>48.645765650799603</v>
      </c>
      <c r="M57" s="2">
        <f t="shared" si="10"/>
        <v>37.385699736673772</v>
      </c>
      <c r="N57" s="2">
        <f t="shared" si="10"/>
        <v>53.829729342455792</v>
      </c>
      <c r="O57" s="2">
        <f t="shared" si="10"/>
        <v>51.152511235025237</v>
      </c>
      <c r="P57" s="2">
        <f t="shared" si="10"/>
        <v>52.131620021913548</v>
      </c>
      <c r="Q57" s="2">
        <f t="shared" si="10"/>
        <v>40.140668770731885</v>
      </c>
      <c r="R57" s="2">
        <f t="shared" si="10"/>
        <v>52.831393722851423</v>
      </c>
      <c r="S57" s="2">
        <f t="shared" si="10"/>
        <v>52.958377582221104</v>
      </c>
      <c r="T57" s="2">
        <f t="shared" si="10"/>
        <v>67.41400150613218</v>
      </c>
      <c r="U57" s="2">
        <f t="shared" si="10"/>
        <v>69.08876205977424</v>
      </c>
    </row>
    <row r="58" spans="1:21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>
      <c r="B59" t="s">
        <v>48</v>
      </c>
      <c r="C59" s="5" t="s">
        <v>46</v>
      </c>
      <c r="D59" s="2">
        <f t="shared" ref="D59:P59" si="11">SUM(D56:D57)</f>
        <v>149.88753380088613</v>
      </c>
      <c r="E59" s="2">
        <f t="shared" si="11"/>
        <v>146.07295546691051</v>
      </c>
      <c r="F59" s="2">
        <f t="shared" si="11"/>
        <v>124.20929651274878</v>
      </c>
      <c r="G59" s="2">
        <f t="shared" si="11"/>
        <v>119.45415587421735</v>
      </c>
      <c r="H59" s="2">
        <f t="shared" si="11"/>
        <v>130.18712429377999</v>
      </c>
      <c r="I59" s="2">
        <f t="shared" si="11"/>
        <v>141.37356551451467</v>
      </c>
      <c r="J59" s="2">
        <f t="shared" si="11"/>
        <v>162.39881487160329</v>
      </c>
      <c r="K59" s="2">
        <f t="shared" si="11"/>
        <v>163.3140656990883</v>
      </c>
      <c r="L59" s="2">
        <f t="shared" si="11"/>
        <v>103.50534620074623</v>
      </c>
      <c r="M59" s="2">
        <f t="shared" si="11"/>
        <v>73.168341951868186</v>
      </c>
      <c r="N59" s="2">
        <f t="shared" si="11"/>
        <v>98.485572745102672</v>
      </c>
      <c r="O59" s="2">
        <f t="shared" si="11"/>
        <v>98.737826801816311</v>
      </c>
      <c r="P59" s="2">
        <f t="shared" si="11"/>
        <v>110.66940934990252</v>
      </c>
      <c r="Q59" s="2">
        <f>SUM(Q56:Q57)</f>
        <v>74.829427284610148</v>
      </c>
      <c r="R59" s="2">
        <f>SUM(R56:R57)</f>
        <v>102.10783854197442</v>
      </c>
      <c r="S59" s="2">
        <f t="shared" ref="S59:U59" si="12">SUM(S56:S57)</f>
        <v>107.5444401184829</v>
      </c>
      <c r="T59" s="2">
        <f t="shared" si="12"/>
        <v>118.40381629503449</v>
      </c>
      <c r="U59" s="2">
        <f t="shared" si="12"/>
        <v>115.7243311806931</v>
      </c>
    </row>
    <row r="60" spans="1:21">
      <c r="B60" t="s">
        <v>49</v>
      </c>
      <c r="C60" s="5" t="s">
        <v>46</v>
      </c>
      <c r="D60" s="2">
        <f>AVERAGE(D59:U59)</f>
        <v>118.89299236133222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12"/>
      <c r="B62" s="12"/>
      <c r="C62" s="12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2"/>
      <c r="U62" s="12"/>
    </row>
    <row r="63" spans="1:21">
      <c r="C63" s="5"/>
      <c r="D63" s="240" t="s">
        <v>285</v>
      </c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 t="s">
        <v>284</v>
      </c>
      <c r="U63" s="240"/>
    </row>
    <row r="64" spans="1:21">
      <c r="D64" s="16" t="s">
        <v>1</v>
      </c>
      <c r="E64" s="16" t="s">
        <v>2</v>
      </c>
      <c r="F64" s="16" t="s">
        <v>3</v>
      </c>
      <c r="G64" s="16" t="s">
        <v>4</v>
      </c>
      <c r="H64" s="16" t="s">
        <v>5</v>
      </c>
      <c r="I64" s="16" t="s">
        <v>6</v>
      </c>
      <c r="J64" s="16" t="s">
        <v>7</v>
      </c>
      <c r="K64" s="16" t="s">
        <v>8</v>
      </c>
      <c r="L64" s="16" t="s">
        <v>9</v>
      </c>
      <c r="M64" s="16" t="s">
        <v>10</v>
      </c>
      <c r="N64" s="16" t="s">
        <v>11</v>
      </c>
      <c r="O64" s="16" t="s">
        <v>12</v>
      </c>
      <c r="P64" s="16" t="s">
        <v>13</v>
      </c>
      <c r="Q64" s="16" t="s">
        <v>14</v>
      </c>
      <c r="R64" s="16" t="s">
        <v>15</v>
      </c>
      <c r="S64" s="16" t="s">
        <v>16</v>
      </c>
      <c r="T64" s="1" t="s">
        <v>17</v>
      </c>
      <c r="U64" s="1" t="s">
        <v>18</v>
      </c>
    </row>
    <row r="65" spans="1:21">
      <c r="A65" s="7" t="s">
        <v>30</v>
      </c>
      <c r="B65" t="s">
        <v>38</v>
      </c>
      <c r="C65" s="5" t="s">
        <v>39</v>
      </c>
      <c r="D65" s="2">
        <f>'W CAPEX 2002-20'!G7</f>
        <v>136.20599999999999</v>
      </c>
      <c r="E65" s="2">
        <f>'W CAPEX 2002-20'!H7</f>
        <v>106.411</v>
      </c>
      <c r="F65" s="2">
        <f>'W CAPEX 2002-20'!I7</f>
        <v>99.506</v>
      </c>
      <c r="G65" s="2">
        <f>'W CAPEX 2002-20'!J7</f>
        <v>125.18899999999999</v>
      </c>
      <c r="H65" s="2">
        <f>'W CAPEX 2002-20'!K7</f>
        <v>147.642</v>
      </c>
      <c r="I65" s="2">
        <f>'W CAPEX 2002-20'!L7</f>
        <v>147.529</v>
      </c>
      <c r="J65" s="2">
        <f>'W CAPEX 2002-20'!M7</f>
        <v>114.551</v>
      </c>
      <c r="K65" s="2">
        <f>'W CAPEX 2002-20'!N7</f>
        <v>112.30100000000002</v>
      </c>
      <c r="L65" s="2">
        <f>'W CAPEX 2002-20'!O7</f>
        <v>126.08</v>
      </c>
      <c r="M65" s="2">
        <f>'W CAPEX 2002-20'!P7</f>
        <v>162.53100000000001</v>
      </c>
      <c r="N65" s="2">
        <f>'W CAPEX 2002-20'!Q7</f>
        <v>135.41899999999998</v>
      </c>
      <c r="O65" s="2">
        <f>'W CAPEX 2002-20'!R7</f>
        <v>122.283</v>
      </c>
      <c r="P65" s="2">
        <f>'W CAPEX 2002-20'!S7</f>
        <v>112.13500000000001</v>
      </c>
      <c r="Q65" s="2">
        <f>'W CAPEX 2002-20'!T7</f>
        <v>107.14999999999999</v>
      </c>
      <c r="R65" s="2">
        <f>'W CAPEX 2002-20'!U7</f>
        <v>117.95599999999999</v>
      </c>
      <c r="S65" s="2">
        <f>'W CAPEX 2002-20'!V7</f>
        <v>144.83000000000001</v>
      </c>
      <c r="T65" s="2">
        <f>'W CAPEX 2002-20'!W7</f>
        <v>162.75700000000001</v>
      </c>
      <c r="U65" s="2">
        <f>'W CAPEX 2002-20'!X7</f>
        <v>143.83799999999999</v>
      </c>
    </row>
    <row r="66" spans="1:21">
      <c r="B66" t="s">
        <v>40</v>
      </c>
      <c r="C66" s="5" t="s">
        <v>39</v>
      </c>
      <c r="D66" s="2">
        <f>'WW CAPEX 2002-20'!G7</f>
        <v>71.349999999999994</v>
      </c>
      <c r="E66" s="2">
        <f>'WW CAPEX 2002-20'!H7</f>
        <v>80.491</v>
      </c>
      <c r="F66" s="2">
        <f>'WW CAPEX 2002-20'!I7</f>
        <v>107.80200000000001</v>
      </c>
      <c r="G66" s="2">
        <f>'WW CAPEX 2002-20'!J7</f>
        <v>99.635999999999996</v>
      </c>
      <c r="H66" s="2">
        <f>'WW CAPEX 2002-20'!K7</f>
        <v>91.516000000000005</v>
      </c>
      <c r="I66" s="2">
        <f>'WW CAPEX 2002-20'!L7</f>
        <v>103.06</v>
      </c>
      <c r="J66" s="2">
        <f>'WW CAPEX 2002-20'!M7</f>
        <v>130.65600000000001</v>
      </c>
      <c r="K66" s="2">
        <f>'WW CAPEX 2002-20'!N7</f>
        <v>106.011</v>
      </c>
      <c r="L66" s="2">
        <f>'WW CAPEX 2002-20'!O7</f>
        <v>95.411999999999992</v>
      </c>
      <c r="M66" s="2">
        <f>'WW CAPEX 2002-20'!P7</f>
        <v>95.010999999999996</v>
      </c>
      <c r="N66" s="2">
        <f>'WW CAPEX 2002-20'!Q7</f>
        <v>97.536000000000001</v>
      </c>
      <c r="O66" s="2">
        <f>'WW CAPEX 2002-20'!R7</f>
        <v>107.91</v>
      </c>
      <c r="P66" s="2">
        <f>'WW CAPEX 2002-20'!S7</f>
        <v>140.95699999999999</v>
      </c>
      <c r="Q66" s="2">
        <f>'WW CAPEX 2002-20'!T7</f>
        <v>88.108000000000004</v>
      </c>
      <c r="R66" s="2">
        <f>'WW CAPEX 2002-20'!U7</f>
        <v>75.207999999999998</v>
      </c>
      <c r="S66" s="2">
        <f>'WW CAPEX 2002-20'!V7</f>
        <v>86.399000000000001</v>
      </c>
      <c r="T66" s="2">
        <f>'WW CAPEX 2002-20'!W7</f>
        <v>85.683999999999997</v>
      </c>
      <c r="U66" s="2">
        <f>'WW CAPEX 2002-20'!X7</f>
        <v>93.713999999999999</v>
      </c>
    </row>
    <row r="67" spans="1:21"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B68" t="s">
        <v>38</v>
      </c>
      <c r="C68" s="5" t="s">
        <v>41</v>
      </c>
      <c r="D68" s="2">
        <f t="shared" ref="D68:S69" si="13">D65*D$6</f>
        <v>223.00519491127594</v>
      </c>
      <c r="E68" s="2">
        <f t="shared" si="13"/>
        <v>169.48880883226013</v>
      </c>
      <c r="F68" s="2">
        <f t="shared" si="13"/>
        <v>153.71028266454067</v>
      </c>
      <c r="G68" s="2">
        <f t="shared" si="13"/>
        <v>188.41827786648253</v>
      </c>
      <c r="H68" s="2">
        <f t="shared" si="13"/>
        <v>214.21541035027869</v>
      </c>
      <c r="I68" s="2">
        <f t="shared" si="13"/>
        <v>205.55986308976864</v>
      </c>
      <c r="J68" s="2">
        <f t="shared" si="13"/>
        <v>155.00873853495764</v>
      </c>
      <c r="K68" s="2">
        <f t="shared" si="13"/>
        <v>151.27151154796852</v>
      </c>
      <c r="L68" s="2">
        <f t="shared" si="13"/>
        <v>161.80197078411894</v>
      </c>
      <c r="M68" s="2">
        <f t="shared" si="13"/>
        <v>199.03071124609386</v>
      </c>
      <c r="N68" s="2">
        <f t="shared" si="13"/>
        <v>160.8599319846054</v>
      </c>
      <c r="O68" s="2">
        <f t="shared" si="13"/>
        <v>141.18326903469278</v>
      </c>
      <c r="P68" s="2">
        <f t="shared" si="13"/>
        <v>126.97832451298699</v>
      </c>
      <c r="Q68" s="2">
        <f t="shared" si="13"/>
        <v>120.03952685339841</v>
      </c>
      <c r="R68" s="2">
        <f t="shared" si="13"/>
        <v>129.37360961036507</v>
      </c>
      <c r="S68" s="2">
        <f t="shared" si="13"/>
        <v>153.11879444663373</v>
      </c>
      <c r="T68" s="2">
        <f>T65*T$6</f>
        <v>166.96990584463333</v>
      </c>
      <c r="U68" s="2">
        <f>U65*U$6</f>
        <v>143.83799999999999</v>
      </c>
    </row>
    <row r="69" spans="1:21">
      <c r="B69" t="s">
        <v>40</v>
      </c>
      <c r="C69" s="5" t="s">
        <v>41</v>
      </c>
      <c r="D69" s="2">
        <f>D66*D$6</f>
        <v>116.81879400995211</v>
      </c>
      <c r="E69" s="2">
        <f t="shared" si="13"/>
        <v>128.20407393706901</v>
      </c>
      <c r="F69" s="2">
        <f t="shared" si="13"/>
        <v>166.52539436619716</v>
      </c>
      <c r="G69" s="2">
        <f t="shared" si="13"/>
        <v>149.95920994260561</v>
      </c>
      <c r="H69" s="2">
        <f t="shared" si="13"/>
        <v>132.78157633746568</v>
      </c>
      <c r="I69" s="2">
        <f t="shared" si="13"/>
        <v>143.59888218608921</v>
      </c>
      <c r="J69" s="2">
        <f t="shared" si="13"/>
        <v>176.80178908978033</v>
      </c>
      <c r="K69" s="2">
        <f t="shared" si="13"/>
        <v>142.7987659122509</v>
      </c>
      <c r="L69" s="2">
        <f t="shared" si="13"/>
        <v>122.44487338558339</v>
      </c>
      <c r="M69" s="2">
        <f t="shared" si="13"/>
        <v>116.34769309364135</v>
      </c>
      <c r="N69" s="2">
        <f t="shared" si="13"/>
        <v>115.85991866762031</v>
      </c>
      <c r="O69" s="2">
        <f t="shared" si="13"/>
        <v>124.58875364141947</v>
      </c>
      <c r="P69" s="2">
        <f t="shared" si="13"/>
        <v>159.61549639610385</v>
      </c>
      <c r="Q69" s="2">
        <f t="shared" si="13"/>
        <v>98.706884106385715</v>
      </c>
      <c r="R69" s="2">
        <f t="shared" si="13"/>
        <v>82.487795716846406</v>
      </c>
      <c r="S69" s="2">
        <f t="shared" si="13"/>
        <v>91.343718300039399</v>
      </c>
      <c r="T69" s="2">
        <f>T66*T$6</f>
        <v>87.901899226402321</v>
      </c>
      <c r="U69" s="2">
        <f>U66*U$6</f>
        <v>93.713999999999999</v>
      </c>
    </row>
    <row r="70" spans="1:21"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B71" t="s">
        <v>42</v>
      </c>
      <c r="C71" s="14" t="s">
        <v>43</v>
      </c>
      <c r="D71" s="2">
        <f>'W + WW Populations'!E9</f>
        <v>4326.49</v>
      </c>
      <c r="E71" s="2">
        <f>'W + WW Populations'!F9</f>
        <v>4205.16</v>
      </c>
      <c r="F71" s="2">
        <f>'W + WW Populations'!G9</f>
        <v>4234.84</v>
      </c>
      <c r="G71" s="2">
        <f>'W + WW Populations'!H9</f>
        <v>4259.71</v>
      </c>
      <c r="H71" s="2">
        <f>'W + WW Populations'!I9</f>
        <v>4263.8599999999997</v>
      </c>
      <c r="I71" s="2">
        <f>'W + WW Populations'!J9</f>
        <v>4343.29</v>
      </c>
      <c r="J71" s="2">
        <f>'W + WW Populations'!K9</f>
        <v>4297.34</v>
      </c>
      <c r="K71" s="2">
        <f>'W + WW Populations'!L9</f>
        <v>4319.3100000000004</v>
      </c>
      <c r="L71" s="2">
        <f>'W + WW Populations'!M9</f>
        <v>4342.57</v>
      </c>
      <c r="M71" s="2">
        <f>'W + WW Populations'!N9</f>
        <v>4361.4759999999997</v>
      </c>
      <c r="N71" s="2">
        <f>'W + WW Populations'!O9</f>
        <v>4367.6360000000004</v>
      </c>
      <c r="O71" s="2">
        <f>'W + WW Populations'!P9</f>
        <v>4383.4889999999996</v>
      </c>
      <c r="P71" s="2">
        <f>'W + WW Populations'!Q9</f>
        <v>4398.5640000000003</v>
      </c>
      <c r="Q71" s="2">
        <f>'W + WW Populations'!R9</f>
        <v>4413.2809999999999</v>
      </c>
      <c r="R71" s="2">
        <f>'W + WW Populations'!S9</f>
        <v>4427.2430000000004</v>
      </c>
      <c r="S71" s="2">
        <f>'W + WW Populations'!T9</f>
        <v>4502.0079999999998</v>
      </c>
      <c r="T71" s="2">
        <f>'W + WW Populations'!U9</f>
        <v>4534.7389999999996</v>
      </c>
      <c r="U71" s="2">
        <f>'W + WW Populations'!V9</f>
        <v>4568.9859999999999</v>
      </c>
    </row>
    <row r="72" spans="1:21">
      <c r="B72" t="s">
        <v>44</v>
      </c>
      <c r="C72" s="14" t="s">
        <v>43</v>
      </c>
      <c r="D72" s="2">
        <f>'W + WW Populations'!E32</f>
        <v>2465.9212499999999</v>
      </c>
      <c r="E72" s="2">
        <f>'W + WW Populations'!F32</f>
        <v>2521.1</v>
      </c>
      <c r="F72" s="2">
        <f>'W + WW Populations'!G32</f>
        <v>2552.9</v>
      </c>
      <c r="G72" s="2">
        <f>'W + WW Populations'!H32</f>
        <v>2550.1</v>
      </c>
      <c r="H72" s="2">
        <f>'W + WW Populations'!I32</f>
        <v>2547.4</v>
      </c>
      <c r="I72" s="2">
        <f>'W + WW Populations'!J32</f>
        <v>2612.2999999999997</v>
      </c>
      <c r="J72" s="2">
        <f>'W + WW Populations'!K32</f>
        <v>2594.1</v>
      </c>
      <c r="K72" s="2">
        <f>'W + WW Populations'!L32</f>
        <v>2600.4</v>
      </c>
      <c r="L72" s="2">
        <f>'W + WW Populations'!M32</f>
        <v>2642.9</v>
      </c>
      <c r="M72" s="2">
        <f>'W + WW Populations'!N32</f>
        <v>2652.2620000000002</v>
      </c>
      <c r="N72" s="2">
        <f>'W + WW Populations'!O32</f>
        <v>2641.4459999999999</v>
      </c>
      <c r="O72" s="2">
        <f>'W + WW Populations'!P32</f>
        <v>2648.8589999999999</v>
      </c>
      <c r="P72" s="2">
        <f>'W + WW Populations'!Q32</f>
        <v>2656.85</v>
      </c>
      <c r="Q72" s="2">
        <f>'W + WW Populations'!R32</f>
        <v>2669.1909999999998</v>
      </c>
      <c r="R72" s="2">
        <f>'W + WW Populations'!S32</f>
        <v>2678.1289999999999</v>
      </c>
      <c r="S72" s="2">
        <f>'W + WW Populations'!T32</f>
        <v>2616.9490000000001</v>
      </c>
      <c r="T72" s="2">
        <f>'W + WW Populations'!U32</f>
        <v>2632</v>
      </c>
      <c r="U72" s="2">
        <f>'W + WW Populations'!V32</f>
        <v>2647.2530000000002</v>
      </c>
    </row>
    <row r="73" spans="1:21"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B74" t="s">
        <v>45</v>
      </c>
      <c r="C74" s="5" t="s">
        <v>46</v>
      </c>
      <c r="D74" s="2">
        <f t="shared" ref="D74:U74" si="14">D68*1000/D71</f>
        <v>51.544137374933477</v>
      </c>
      <c r="E74" s="2">
        <f t="shared" si="14"/>
        <v>40.304960770163355</v>
      </c>
      <c r="F74" s="2">
        <f t="shared" si="14"/>
        <v>36.29659743096331</v>
      </c>
      <c r="G74" s="2">
        <f t="shared" si="14"/>
        <v>44.232653834763994</v>
      </c>
      <c r="H74" s="2">
        <f t="shared" si="14"/>
        <v>50.239785159521823</v>
      </c>
      <c r="I74" s="2">
        <f t="shared" si="14"/>
        <v>47.328145965332425</v>
      </c>
      <c r="J74" s="2">
        <f t="shared" si="14"/>
        <v>36.070857445526215</v>
      </c>
      <c r="K74" s="2">
        <f t="shared" si="14"/>
        <v>35.022147414278784</v>
      </c>
      <c r="L74" s="2">
        <f t="shared" si="14"/>
        <v>37.259496285406783</v>
      </c>
      <c r="M74" s="2">
        <f t="shared" si="14"/>
        <v>45.633797192990144</v>
      </c>
      <c r="N74" s="2">
        <f t="shared" si="14"/>
        <v>36.829976670355627</v>
      </c>
      <c r="O74" s="2">
        <f t="shared" si="14"/>
        <v>32.207966994942339</v>
      </c>
      <c r="P74" s="2">
        <f t="shared" si="14"/>
        <v>28.86813162500011</v>
      </c>
      <c r="Q74" s="2">
        <f t="shared" si="14"/>
        <v>27.199611095100998</v>
      </c>
      <c r="R74" s="2">
        <f t="shared" si="14"/>
        <v>29.222161424246433</v>
      </c>
      <c r="S74" s="2">
        <f t="shared" si="14"/>
        <v>34.011222202766795</v>
      </c>
      <c r="T74" s="2">
        <f t="shared" si="14"/>
        <v>36.820179914353027</v>
      </c>
      <c r="U74" s="2">
        <f t="shared" si="14"/>
        <v>31.481383396666132</v>
      </c>
    </row>
    <row r="75" spans="1:21">
      <c r="B75" t="s">
        <v>47</v>
      </c>
      <c r="C75" s="5" t="s">
        <v>46</v>
      </c>
      <c r="D75" s="2">
        <f>D69*1000/D72</f>
        <v>47.373286559719666</v>
      </c>
      <c r="E75" s="2">
        <f t="shared" ref="E75:U75" si="15">E69*1000/E72</f>
        <v>50.852435023231536</v>
      </c>
      <c r="F75" s="2">
        <f t="shared" si="15"/>
        <v>65.229893206234934</v>
      </c>
      <c r="G75" s="2">
        <f t="shared" si="15"/>
        <v>58.805227223483634</v>
      </c>
      <c r="H75" s="2">
        <f t="shared" si="15"/>
        <v>52.124352805788511</v>
      </c>
      <c r="I75" s="2">
        <f t="shared" si="15"/>
        <v>54.970287557359114</v>
      </c>
      <c r="J75" s="2">
        <f t="shared" si="15"/>
        <v>68.155348324960613</v>
      </c>
      <c r="K75" s="2">
        <f t="shared" si="15"/>
        <v>54.914153942566877</v>
      </c>
      <c r="L75" s="2">
        <f t="shared" si="15"/>
        <v>46.329741339280105</v>
      </c>
      <c r="M75" s="2">
        <f t="shared" si="15"/>
        <v>43.867345342821089</v>
      </c>
      <c r="N75" s="2">
        <f t="shared" si="15"/>
        <v>43.862308246172859</v>
      </c>
      <c r="O75" s="2">
        <f t="shared" si="15"/>
        <v>47.034875635667838</v>
      </c>
      <c r="P75" s="2">
        <f t="shared" si="15"/>
        <v>60.076969492483144</v>
      </c>
      <c r="Q75" s="2">
        <f t="shared" si="15"/>
        <v>36.980075276136368</v>
      </c>
      <c r="R75" s="2">
        <f t="shared" si="15"/>
        <v>30.800531160689573</v>
      </c>
      <c r="S75" s="2">
        <f t="shared" si="15"/>
        <v>34.90466122956137</v>
      </c>
      <c r="T75" s="2">
        <f t="shared" si="15"/>
        <v>33.397378125532796</v>
      </c>
      <c r="U75" s="2">
        <f t="shared" si="15"/>
        <v>35.400469845534218</v>
      </c>
    </row>
    <row r="76" spans="1:21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B77" t="s">
        <v>48</v>
      </c>
      <c r="C77" s="5" t="s">
        <v>46</v>
      </c>
      <c r="D77" s="2">
        <f>SUM(D74:D75)</f>
        <v>98.917423934653144</v>
      </c>
      <c r="E77" s="2">
        <f t="shared" ref="E77:U77" si="16">SUM(E74:E75)</f>
        <v>91.157395793394898</v>
      </c>
      <c r="F77" s="2">
        <f t="shared" si="16"/>
        <v>101.52649063719824</v>
      </c>
      <c r="G77" s="2">
        <f t="shared" si="16"/>
        <v>103.03788105824762</v>
      </c>
      <c r="H77" s="2">
        <f t="shared" si="16"/>
        <v>102.36413796531033</v>
      </c>
      <c r="I77" s="2">
        <f t="shared" si="16"/>
        <v>102.29843352269154</v>
      </c>
      <c r="J77" s="2">
        <f t="shared" si="16"/>
        <v>104.22620577048683</v>
      </c>
      <c r="K77" s="2">
        <f t="shared" si="16"/>
        <v>89.936301356845661</v>
      </c>
      <c r="L77" s="2">
        <f t="shared" si="16"/>
        <v>83.589237624686888</v>
      </c>
      <c r="M77" s="2">
        <f t="shared" si="16"/>
        <v>89.501142535811226</v>
      </c>
      <c r="N77" s="2">
        <f t="shared" si="16"/>
        <v>80.692284916528479</v>
      </c>
      <c r="O77" s="2">
        <f t="shared" si="16"/>
        <v>79.24284263061017</v>
      </c>
      <c r="P77" s="2">
        <f t="shared" si="16"/>
        <v>88.945101117483262</v>
      </c>
      <c r="Q77" s="2">
        <f t="shared" si="16"/>
        <v>64.179686371237366</v>
      </c>
      <c r="R77" s="2">
        <f t="shared" si="16"/>
        <v>60.02269258493601</v>
      </c>
      <c r="S77" s="2">
        <f t="shared" si="16"/>
        <v>68.915883432328172</v>
      </c>
      <c r="T77" s="2">
        <f t="shared" si="16"/>
        <v>70.21755803988583</v>
      </c>
      <c r="U77" s="2">
        <f t="shared" si="16"/>
        <v>66.88185324220035</v>
      </c>
    </row>
    <row r="78" spans="1:21">
      <c r="B78" t="s">
        <v>49</v>
      </c>
      <c r="C78" s="5" t="s">
        <v>46</v>
      </c>
      <c r="D78" s="2">
        <f>AVERAGE(D77:U77)</f>
        <v>85.869586251918648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12"/>
      <c r="B80" s="12"/>
      <c r="C80" s="12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2"/>
      <c r="U80" s="12"/>
    </row>
    <row r="81" spans="1:21">
      <c r="C81" s="5"/>
      <c r="D81" s="240" t="s">
        <v>285</v>
      </c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 t="s">
        <v>284</v>
      </c>
      <c r="U81" s="240"/>
    </row>
    <row r="82" spans="1:21">
      <c r="C82" s="5"/>
      <c r="D82" s="16" t="s">
        <v>1</v>
      </c>
      <c r="E82" s="16" t="s">
        <v>2</v>
      </c>
      <c r="F82" s="16" t="s">
        <v>3</v>
      </c>
      <c r="G82" s="16" t="s">
        <v>4</v>
      </c>
      <c r="H82" s="16" t="s">
        <v>5</v>
      </c>
      <c r="I82" s="16" t="s">
        <v>6</v>
      </c>
      <c r="J82" s="16" t="s">
        <v>7</v>
      </c>
      <c r="K82" s="16" t="s">
        <v>8</v>
      </c>
      <c r="L82" s="16" t="s">
        <v>9</v>
      </c>
      <c r="M82" s="16" t="s">
        <v>10</v>
      </c>
      <c r="N82" s="16" t="s">
        <v>11</v>
      </c>
      <c r="O82" s="16" t="s">
        <v>12</v>
      </c>
      <c r="P82" s="16" t="s">
        <v>13</v>
      </c>
      <c r="Q82" s="16" t="s">
        <v>14</v>
      </c>
      <c r="R82" s="16" t="s">
        <v>15</v>
      </c>
      <c r="S82" s="16" t="s">
        <v>16</v>
      </c>
      <c r="T82" s="1" t="s">
        <v>17</v>
      </c>
      <c r="U82" s="1" t="s">
        <v>18</v>
      </c>
    </row>
    <row r="83" spans="1:21">
      <c r="A83" s="7" t="s">
        <v>32</v>
      </c>
      <c r="B83" t="s">
        <v>38</v>
      </c>
      <c r="C83" s="5" t="s">
        <v>39</v>
      </c>
      <c r="D83" s="2">
        <f>'W CAPEX 2002-20'!G8+'W CAPEX 2002-20'!G20</f>
        <v>201.20600000000002</v>
      </c>
      <c r="E83" s="2">
        <f>'W CAPEX 2002-20'!H8+'W CAPEX 2002-20'!H20</f>
        <v>163.565</v>
      </c>
      <c r="F83" s="2">
        <f>'W CAPEX 2002-20'!I8+'W CAPEX 2002-20'!I20</f>
        <v>138.81400000000002</v>
      </c>
      <c r="G83" s="2">
        <f>'W CAPEX 2002-20'!J8+'W CAPEX 2002-20'!J20</f>
        <v>176.857</v>
      </c>
      <c r="H83" s="2">
        <f>'W CAPEX 2002-20'!K8+'W CAPEX 2002-20'!K20</f>
        <v>230.88000000000002</v>
      </c>
      <c r="I83" s="2">
        <f>'W CAPEX 2002-20'!L8+'W CAPEX 2002-20'!L20</f>
        <v>248.81411700000001</v>
      </c>
      <c r="J83" s="2">
        <f>'W CAPEX 2002-20'!M8+'W CAPEX 2002-20'!M20</f>
        <v>272.16777200000001</v>
      </c>
      <c r="K83" s="2">
        <f>'W CAPEX 2002-20'!N8+'W CAPEX 2002-20'!N20</f>
        <v>283.018575</v>
      </c>
      <c r="L83" s="2">
        <f>'W CAPEX 2002-20'!O8+'W CAPEX 2002-20'!O20</f>
        <v>188.04861399999999</v>
      </c>
      <c r="M83" s="2">
        <f>'W CAPEX 2002-20'!P8+'W CAPEX 2002-20'!P20</f>
        <v>235.67457266000002</v>
      </c>
      <c r="N83" s="2">
        <f>'W CAPEX 2002-20'!Q8+'W CAPEX 2002-20'!Q20</f>
        <v>299.44915984197996</v>
      </c>
      <c r="O83" s="2">
        <f>'W CAPEX 2002-20'!R8+'W CAPEX 2002-20'!R20</f>
        <v>306.94466855999997</v>
      </c>
      <c r="P83" s="2">
        <f>'W CAPEX 2002-20'!S8+'W CAPEX 2002-20'!S20</f>
        <v>323.42490125999996</v>
      </c>
      <c r="Q83" s="2">
        <f>'W CAPEX 2002-20'!T8+'W CAPEX 2002-20'!T20</f>
        <v>234.26138300000002</v>
      </c>
      <c r="R83" s="2">
        <f>'W CAPEX 2002-20'!U8+'W CAPEX 2002-20'!U20</f>
        <v>260.95364732759339</v>
      </c>
      <c r="S83" s="2">
        <f>'W CAPEX 2002-20'!V16+'W CAPEX 2002-20'!V17</f>
        <v>333.04996753616706</v>
      </c>
      <c r="T83" s="2">
        <f>'W CAPEX 2002-20'!W16+'W CAPEX 2002-20'!W17</f>
        <v>407.9305412630743</v>
      </c>
      <c r="U83" s="2">
        <f>'W CAPEX 2002-20'!X16+'W CAPEX 2002-20'!X17</f>
        <v>434.28584040273358</v>
      </c>
    </row>
    <row r="84" spans="1:21">
      <c r="B84" t="s">
        <v>40</v>
      </c>
      <c r="C84" s="5" t="s">
        <v>39</v>
      </c>
      <c r="D84" s="2">
        <f>'WW CAPEX 2002-20'!G8</f>
        <v>214.70599999999999</v>
      </c>
      <c r="E84" s="2">
        <f>'WW CAPEX 2002-20'!H8</f>
        <v>270.01600000000002</v>
      </c>
      <c r="F84" s="2">
        <f>'WW CAPEX 2002-20'!I8</f>
        <v>301.80200000000002</v>
      </c>
      <c r="G84" s="2">
        <f>'WW CAPEX 2002-20'!J8</f>
        <v>262.30399999999997</v>
      </c>
      <c r="H84" s="2">
        <f>'WW CAPEX 2002-20'!K8</f>
        <v>276.238</v>
      </c>
      <c r="I84" s="2">
        <f>'WW CAPEX 2002-20'!L8</f>
        <v>316.92700000000002</v>
      </c>
      <c r="J84" s="2">
        <f>'WW CAPEX 2002-20'!M8</f>
        <v>360.98400000000004</v>
      </c>
      <c r="K84" s="2">
        <f>'WW CAPEX 2002-20'!N8</f>
        <v>364.06100000000009</v>
      </c>
      <c r="L84" s="2">
        <f>'WW CAPEX 2002-20'!O8</f>
        <v>237.53199999999998</v>
      </c>
      <c r="M84" s="2">
        <f>'WW CAPEX 2002-20'!P8</f>
        <v>253.53231092383368</v>
      </c>
      <c r="N84" s="2">
        <f>'WW CAPEX 2002-20'!Q8</f>
        <v>300.79533794203655</v>
      </c>
      <c r="O84" s="2">
        <f>'WW CAPEX 2002-20'!R8</f>
        <v>332.92372093092803</v>
      </c>
      <c r="P84" s="2">
        <f>'WW CAPEX 2002-20'!S8</f>
        <v>274.23324314318421</v>
      </c>
      <c r="Q84" s="2">
        <f>'WW CAPEX 2002-20'!T8</f>
        <v>202.90631351622497</v>
      </c>
      <c r="R84" s="2">
        <f>'WW CAPEX 2002-20'!U8</f>
        <v>230.89088715194615</v>
      </c>
      <c r="S84" s="2">
        <f>'WW CAPEX 2002-20'!V15+'WW CAPEX 2002-20'!V16</f>
        <v>291.09740113999999</v>
      </c>
      <c r="T84" s="2">
        <f>'WW CAPEX 2002-20'!W15+'WW CAPEX 2002-20'!W16</f>
        <v>366.16720301257902</v>
      </c>
      <c r="U84" s="2">
        <f>'WW CAPEX 2002-20'!X15+'WW CAPEX 2002-20'!X16</f>
        <v>305.81132696068698</v>
      </c>
    </row>
    <row r="85" spans="1:21"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B86" t="s">
        <v>38</v>
      </c>
      <c r="C86" s="5" t="s">
        <v>41</v>
      </c>
      <c r="D86" s="2">
        <f>D83*D$6</f>
        <v>329.42736184395835</v>
      </c>
      <c r="E86" s="2">
        <f t="shared" ref="E86:S87" si="17">E83*E$6</f>
        <v>260.52228638626298</v>
      </c>
      <c r="F86" s="2">
        <f t="shared" si="17"/>
        <v>214.43067933386482</v>
      </c>
      <c r="G86" s="2">
        <f t="shared" si="17"/>
        <v>266.18226336684933</v>
      </c>
      <c r="H86" s="2">
        <f t="shared" si="17"/>
        <v>334.98634495382311</v>
      </c>
      <c r="I86" s="2">
        <f t="shared" si="17"/>
        <v>346.68570806635768</v>
      </c>
      <c r="J86" s="2">
        <f t="shared" si="17"/>
        <v>368.29345014526257</v>
      </c>
      <c r="K86" s="2">
        <f t="shared" si="17"/>
        <v>381.23122355457286</v>
      </c>
      <c r="L86" s="2">
        <f t="shared" si="17"/>
        <v>241.32801672289068</v>
      </c>
      <c r="M86" s="2">
        <f t="shared" si="17"/>
        <v>288.6001920811355</v>
      </c>
      <c r="N86" s="2">
        <f t="shared" si="17"/>
        <v>355.70615264496217</v>
      </c>
      <c r="O86" s="2">
        <f t="shared" si="17"/>
        <v>354.38656002936699</v>
      </c>
      <c r="P86" s="2">
        <f t="shared" si="17"/>
        <v>366.23669744301998</v>
      </c>
      <c r="Q86" s="2">
        <f t="shared" si="17"/>
        <v>262.44167592480409</v>
      </c>
      <c r="R86" s="2">
        <f t="shared" si="17"/>
        <v>286.21278523992805</v>
      </c>
      <c r="S86" s="2">
        <f t="shared" si="17"/>
        <v>352.11081626478216</v>
      </c>
      <c r="T86" s="2">
        <f>T83*T$6</f>
        <v>418.48967519581845</v>
      </c>
      <c r="U86" s="2">
        <f>U83*U$6</f>
        <v>434.28584040273358</v>
      </c>
    </row>
    <row r="87" spans="1:21">
      <c r="B87" t="s">
        <v>40</v>
      </c>
      <c r="C87" s="5" t="s">
        <v>41</v>
      </c>
      <c r="D87" s="2">
        <f>D84*D$6</f>
        <v>351.53042728382309</v>
      </c>
      <c r="E87" s="2">
        <f t="shared" si="17"/>
        <v>430.07480622916381</v>
      </c>
      <c r="F87" s="2">
        <f t="shared" si="17"/>
        <v>466.20375383116306</v>
      </c>
      <c r="G87" s="2">
        <f>G84*G$6</f>
        <v>394.78602718681219</v>
      </c>
      <c r="H87" s="2">
        <f t="shared" si="17"/>
        <v>400.79676869955898</v>
      </c>
      <c r="I87" s="2">
        <f t="shared" si="17"/>
        <v>441.59094638648071</v>
      </c>
      <c r="J87" s="2">
        <f t="shared" si="17"/>
        <v>488.47827143633106</v>
      </c>
      <c r="K87" s="2">
        <f t="shared" si="17"/>
        <v>490.39685991812161</v>
      </c>
      <c r="L87" s="2">
        <f t="shared" si="17"/>
        <v>304.83142230562606</v>
      </c>
      <c r="M87" s="2">
        <f t="shared" si="17"/>
        <v>310.46825631440419</v>
      </c>
      <c r="N87" s="2">
        <f t="shared" si="17"/>
        <v>357.30523488315822</v>
      </c>
      <c r="O87" s="2">
        <f t="shared" si="17"/>
        <v>384.38097904223969</v>
      </c>
      <c r="P87" s="2">
        <f t="shared" si="17"/>
        <v>310.53353315275433</v>
      </c>
      <c r="Q87" s="2">
        <f t="shared" si="17"/>
        <v>227.31477246901508</v>
      </c>
      <c r="R87" s="2">
        <f t="shared" si="17"/>
        <v>253.2400852604932</v>
      </c>
      <c r="S87" s="2">
        <f t="shared" si="17"/>
        <v>307.75725422291612</v>
      </c>
      <c r="T87" s="2">
        <f>T84*T$6</f>
        <v>375.64530809982398</v>
      </c>
      <c r="U87" s="2">
        <f>U84*U$6</f>
        <v>305.81132696068698</v>
      </c>
    </row>
    <row r="88" spans="1:21"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>
      <c r="B89" t="s">
        <v>42</v>
      </c>
      <c r="C89" s="14" t="s">
        <v>43</v>
      </c>
      <c r="D89" s="2">
        <f>'W + WW Populations'!E10+'W + WW Populations'!E11</f>
        <v>7528.6</v>
      </c>
      <c r="E89" s="2">
        <f>'W + WW Populations'!F10+'W + WW Populations'!F11</f>
        <v>7537.63</v>
      </c>
      <c r="F89" s="2">
        <f>'W + WW Populations'!G10+'W + WW Populations'!G11</f>
        <v>7550.61</v>
      </c>
      <c r="G89" s="2">
        <f>'W + WW Populations'!H10+'W + WW Populations'!H11</f>
        <v>7669.53</v>
      </c>
      <c r="H89" s="2">
        <f>'W + WW Populations'!I10+'W + WW Populations'!I11</f>
        <v>7667.2699999999995</v>
      </c>
      <c r="I89" s="2">
        <f>'W + WW Populations'!J10+'W + WW Populations'!J11</f>
        <v>7747.1120000000001</v>
      </c>
      <c r="J89" s="2">
        <f>'W + WW Populations'!K10+'W + WW Populations'!K11</f>
        <v>7881.2909999999993</v>
      </c>
      <c r="K89" s="2">
        <f>'W + WW Populations'!L10+'W + WW Populations'!L11</f>
        <v>7932.8040000000001</v>
      </c>
      <c r="L89" s="2">
        <f>'W + WW Populations'!M10+'W + WW Populations'!M11</f>
        <v>7975.6769999999997</v>
      </c>
      <c r="M89" s="2">
        <f>'W + WW Populations'!N10+'W + WW Populations'!N11</f>
        <v>8017.9189999999999</v>
      </c>
      <c r="N89" s="2">
        <f>'W + WW Populations'!O10+'W + WW Populations'!O11</f>
        <v>8208.625</v>
      </c>
      <c r="O89" s="2">
        <f>'W + WW Populations'!P10+'W + WW Populations'!P11</f>
        <v>8101.627722452582</v>
      </c>
      <c r="P89" s="2">
        <f>'W + WW Populations'!Q10+'W + WW Populations'!Q11</f>
        <v>8140.6033192852829</v>
      </c>
      <c r="Q89" s="2">
        <f>'W + WW Populations'!R10+'W + WW Populations'!R11</f>
        <v>8076.6088876485373</v>
      </c>
      <c r="R89" s="2">
        <f>'W + WW Populations'!S10+'W + WW Populations'!S11</f>
        <v>8125.8951214163899</v>
      </c>
      <c r="S89" s="2">
        <f>'W + WW Populations'!T12+'W + WW Populations'!T13</f>
        <v>8234.4060000000009</v>
      </c>
      <c r="T89" s="2">
        <f>'W + WW Populations'!U12+'W + WW Populations'!U13</f>
        <v>8751.8000000000011</v>
      </c>
      <c r="U89" s="2">
        <f>'W + WW Populations'!V12+'W + WW Populations'!V13</f>
        <v>8297.24</v>
      </c>
    </row>
    <row r="90" spans="1:21">
      <c r="B90" t="s">
        <v>44</v>
      </c>
      <c r="C90" s="14" t="s">
        <v>43</v>
      </c>
      <c r="D90" s="2">
        <f>'W + WW Populations'!E33</f>
        <v>8152</v>
      </c>
      <c r="E90" s="2">
        <f>'W + WW Populations'!F33</f>
        <v>8190</v>
      </c>
      <c r="F90" s="2">
        <f>'W + WW Populations'!G33</f>
        <v>8233</v>
      </c>
      <c r="G90" s="2">
        <f>'W + WW Populations'!H33</f>
        <v>8598.7999999999993</v>
      </c>
      <c r="H90" s="2">
        <f>'W + WW Populations'!I33</f>
        <v>8304.9</v>
      </c>
      <c r="I90" s="2">
        <f>'W + WW Populations'!J33</f>
        <v>8381.2000000000007</v>
      </c>
      <c r="J90" s="2">
        <f>'W + WW Populations'!K33</f>
        <v>8496.5</v>
      </c>
      <c r="K90" s="2">
        <f>'W + WW Populations'!L33</f>
        <v>8548.8000000000011</v>
      </c>
      <c r="L90" s="2">
        <f>'W + WW Populations'!M33</f>
        <v>8607</v>
      </c>
      <c r="M90" s="2">
        <f>'W + WW Populations'!N33</f>
        <v>8644.82600000001</v>
      </c>
      <c r="N90" s="2">
        <f>'W + WW Populations'!O33</f>
        <v>8863.0169999999998</v>
      </c>
      <c r="O90" s="2">
        <f>'W + WW Populations'!P33</f>
        <v>8893.6831491550292</v>
      </c>
      <c r="P90" s="2">
        <f>'W + WW Populations'!Q33</f>
        <v>8916.7005874083006</v>
      </c>
      <c r="Q90" s="2">
        <f>'W + WW Populations'!R33</f>
        <v>8916.80073787318</v>
      </c>
      <c r="R90" s="2">
        <f>'W + WW Populations'!S33</f>
        <v>8951.7520000000004</v>
      </c>
      <c r="S90" s="2">
        <f>'W + WW Populations'!T33</f>
        <v>8953.7960000000003</v>
      </c>
      <c r="T90" s="2">
        <f>'W + WW Populations'!U34+'W + WW Populations'!U35</f>
        <v>9152.5190000000002</v>
      </c>
      <c r="U90" s="2">
        <f>'W + WW Populations'!V34+'W + WW Populations'!V35</f>
        <v>9048.4627197812006</v>
      </c>
    </row>
    <row r="91" spans="1:21"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>
      <c r="B92" t="s">
        <v>45</v>
      </c>
      <c r="C92" s="5" t="s">
        <v>46</v>
      </c>
      <c r="D92" s="2">
        <f t="shared" ref="D92:U92" si="18">D86*1000/D89</f>
        <v>43.756789023717339</v>
      </c>
      <c r="E92" s="2">
        <f t="shared" si="18"/>
        <v>34.562891304861473</v>
      </c>
      <c r="F92" s="2">
        <f t="shared" si="18"/>
        <v>28.3991199828709</v>
      </c>
      <c r="G92" s="2">
        <f t="shared" si="18"/>
        <v>34.706463546899137</v>
      </c>
      <c r="H92" s="2">
        <f t="shared" si="18"/>
        <v>43.690432833827828</v>
      </c>
      <c r="I92" s="2">
        <f t="shared" si="18"/>
        <v>44.750315739124161</v>
      </c>
      <c r="J92" s="2">
        <f t="shared" si="18"/>
        <v>46.730091573228627</v>
      </c>
      <c r="K92" s="2">
        <f t="shared" si="18"/>
        <v>48.057562440036691</v>
      </c>
      <c r="L92" s="2">
        <f t="shared" si="18"/>
        <v>30.257997750271318</v>
      </c>
      <c r="M92" s="2">
        <f t="shared" si="18"/>
        <v>35.994401051087635</v>
      </c>
      <c r="N92" s="2">
        <f t="shared" si="18"/>
        <v>43.333219954007177</v>
      </c>
      <c r="O92" s="2">
        <f t="shared" si="18"/>
        <v>43.742636932974818</v>
      </c>
      <c r="P92" s="2">
        <f t="shared" si="18"/>
        <v>44.988888793462834</v>
      </c>
      <c r="Q92" s="2">
        <f t="shared" si="18"/>
        <v>32.49404293009075</v>
      </c>
      <c r="R92" s="2">
        <f t="shared" si="18"/>
        <v>35.222308553502415</v>
      </c>
      <c r="S92" s="2">
        <f t="shared" si="18"/>
        <v>42.760924863892079</v>
      </c>
      <c r="T92" s="2">
        <f t="shared" si="18"/>
        <v>47.817554696841611</v>
      </c>
      <c r="U92" s="2">
        <f t="shared" si="18"/>
        <v>52.341000188343784</v>
      </c>
    </row>
    <row r="93" spans="1:21">
      <c r="B93" t="s">
        <v>47</v>
      </c>
      <c r="C93" s="5" t="s">
        <v>46</v>
      </c>
      <c r="D93" s="2">
        <f t="shared" ref="D93:U93" si="19">D87*1000/D90</f>
        <v>43.121985682510193</v>
      </c>
      <c r="E93" s="2">
        <f t="shared" si="19"/>
        <v>52.512186352767259</v>
      </c>
      <c r="F93" s="2">
        <f t="shared" si="19"/>
        <v>56.626230272217057</v>
      </c>
      <c r="G93" s="2">
        <f t="shared" si="19"/>
        <v>45.911758290321004</v>
      </c>
      <c r="H93" s="2">
        <f t="shared" si="19"/>
        <v>48.260276306705556</v>
      </c>
      <c r="I93" s="2">
        <f t="shared" si="19"/>
        <v>52.688272131255744</v>
      </c>
      <c r="J93" s="2">
        <f t="shared" si="19"/>
        <v>57.491704988681342</v>
      </c>
      <c r="K93" s="2">
        <f t="shared" si="19"/>
        <v>57.364409030287469</v>
      </c>
      <c r="L93" s="2">
        <f t="shared" si="19"/>
        <v>35.416686685909845</v>
      </c>
      <c r="M93" s="2">
        <f t="shared" si="19"/>
        <v>35.913765796373902</v>
      </c>
      <c r="N93" s="2">
        <f t="shared" si="19"/>
        <v>40.314176863607308</v>
      </c>
      <c r="O93" s="2">
        <f t="shared" si="19"/>
        <v>43.219549493255663</v>
      </c>
      <c r="P93" s="2">
        <f t="shared" si="19"/>
        <v>34.826058148826213</v>
      </c>
      <c r="Q93" s="2">
        <f t="shared" si="19"/>
        <v>25.492862199277297</v>
      </c>
      <c r="R93" s="2">
        <f t="shared" si="19"/>
        <v>28.289443816192986</v>
      </c>
      <c r="S93" s="2">
        <f t="shared" si="19"/>
        <v>34.371707175695768</v>
      </c>
      <c r="T93" s="2">
        <f t="shared" si="19"/>
        <v>41.042832918437426</v>
      </c>
      <c r="U93" s="2">
        <f t="shared" si="19"/>
        <v>33.797047789359937</v>
      </c>
    </row>
    <row r="94" spans="1:21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>
      <c r="B95" t="s">
        <v>48</v>
      </c>
      <c r="C95" s="5" t="s">
        <v>46</v>
      </c>
      <c r="D95" s="2">
        <f t="shared" ref="D95:U95" si="20">SUM(D92:D93)</f>
        <v>86.878774706227532</v>
      </c>
      <c r="E95" s="2">
        <f t="shared" si="20"/>
        <v>87.075077657628725</v>
      </c>
      <c r="F95" s="2">
        <f t="shared" si="20"/>
        <v>85.025350255087957</v>
      </c>
      <c r="G95" s="2">
        <f t="shared" si="20"/>
        <v>80.618221837220148</v>
      </c>
      <c r="H95" s="2">
        <f t="shared" si="20"/>
        <v>91.950709140533377</v>
      </c>
      <c r="I95" s="2">
        <f t="shared" si="20"/>
        <v>97.438587870379905</v>
      </c>
      <c r="J95" s="2">
        <f t="shared" si="20"/>
        <v>104.22179656190997</v>
      </c>
      <c r="K95" s="2">
        <f t="shared" si="20"/>
        <v>105.42197147032417</v>
      </c>
      <c r="L95" s="2">
        <f t="shared" si="20"/>
        <v>65.674684436181167</v>
      </c>
      <c r="M95" s="2">
        <f t="shared" si="20"/>
        <v>71.90816684746153</v>
      </c>
      <c r="N95" s="2">
        <f t="shared" si="20"/>
        <v>83.647396817614492</v>
      </c>
      <c r="O95" s="2">
        <f t="shared" si="20"/>
        <v>86.962186426230488</v>
      </c>
      <c r="P95" s="2">
        <f t="shared" si="20"/>
        <v>79.814946942289055</v>
      </c>
      <c r="Q95" s="2">
        <f t="shared" si="20"/>
        <v>57.986905129368047</v>
      </c>
      <c r="R95" s="2">
        <f t="shared" si="20"/>
        <v>63.511752369695401</v>
      </c>
      <c r="S95" s="2">
        <f t="shared" si="20"/>
        <v>77.132632039587847</v>
      </c>
      <c r="T95" s="2">
        <f t="shared" si="20"/>
        <v>88.860387615279038</v>
      </c>
      <c r="U95" s="2">
        <f t="shared" si="20"/>
        <v>86.138047977703721</v>
      </c>
    </row>
    <row r="96" spans="1:21">
      <c r="B96" t="s">
        <v>49</v>
      </c>
      <c r="C96" s="5" t="s">
        <v>46</v>
      </c>
      <c r="D96" s="2">
        <f>AVERAGE(D95:U95)</f>
        <v>83.348199783373488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>
      <c r="A98" s="12"/>
      <c r="B98" s="12"/>
      <c r="C98" s="12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2"/>
      <c r="U98" s="12"/>
    </row>
    <row r="99" spans="1:21">
      <c r="C99" s="5"/>
      <c r="D99" s="240" t="s">
        <v>285</v>
      </c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 t="s">
        <v>284</v>
      </c>
      <c r="U99" s="240"/>
    </row>
    <row r="100" spans="1:21">
      <c r="D100" s="16" t="s">
        <v>1</v>
      </c>
      <c r="E100" s="16" t="s">
        <v>2</v>
      </c>
      <c r="F100" s="16" t="s">
        <v>3</v>
      </c>
      <c r="G100" s="16" t="s">
        <v>4</v>
      </c>
      <c r="H100" s="16" t="s">
        <v>5</v>
      </c>
      <c r="I100" s="16" t="s">
        <v>6</v>
      </c>
      <c r="J100" s="16" t="s">
        <v>7</v>
      </c>
      <c r="K100" s="16" t="s">
        <v>8</v>
      </c>
      <c r="L100" s="16" t="s">
        <v>9</v>
      </c>
      <c r="M100" s="16" t="s">
        <v>10</v>
      </c>
      <c r="N100" s="16" t="s">
        <v>11</v>
      </c>
      <c r="O100" s="16" t="s">
        <v>12</v>
      </c>
      <c r="P100" s="16" t="s">
        <v>13</v>
      </c>
      <c r="Q100" s="16" t="s">
        <v>14</v>
      </c>
      <c r="R100" s="16" t="s">
        <v>15</v>
      </c>
      <c r="S100" s="16" t="s">
        <v>16</v>
      </c>
      <c r="T100" s="1" t="s">
        <v>17</v>
      </c>
      <c r="U100" s="1" t="s">
        <v>18</v>
      </c>
    </row>
    <row r="101" spans="1:21">
      <c r="A101" s="7" t="s">
        <v>50</v>
      </c>
      <c r="B101" t="s">
        <v>38</v>
      </c>
      <c r="C101" s="5" t="s">
        <v>39</v>
      </c>
      <c r="D101" s="2">
        <f>'W CAPEX 2002-20'!G9+'W CAPEX 2002-20'!G19</f>
        <v>80.716999999999999</v>
      </c>
      <c r="E101" s="2">
        <f>'W CAPEX 2002-20'!H9+'W CAPEX 2002-20'!H19</f>
        <v>76.685999999999993</v>
      </c>
      <c r="F101" s="2">
        <f>'W CAPEX 2002-20'!I9+'W CAPEX 2002-20'!I19</f>
        <v>75.811999999999998</v>
      </c>
      <c r="G101" s="2">
        <f>'W CAPEX 2002-20'!J9+'W CAPEX 2002-20'!J19</f>
        <v>122.822</v>
      </c>
      <c r="H101" s="2">
        <f>'W CAPEX 2002-20'!K9+'W CAPEX 2002-20'!K19</f>
        <v>125.685</v>
      </c>
      <c r="I101" s="2">
        <f>'W CAPEX 2002-20'!L9+'W CAPEX 2002-20'!L19</f>
        <v>116.494</v>
      </c>
      <c r="J101" s="2">
        <f>'W CAPEX 2002-20'!M9+'W CAPEX 2002-20'!M19</f>
        <v>119.6464</v>
      </c>
      <c r="K101" s="2">
        <f>'W CAPEX 2002-20'!N9+'W CAPEX 2002-20'!N19</f>
        <v>93.064999999999998</v>
      </c>
      <c r="L101" s="2">
        <f>'W CAPEX 2002-20'!O9+'W CAPEX 2002-20'!O19</f>
        <v>70.352000000000004</v>
      </c>
      <c r="M101" s="2">
        <f>'W CAPEX 2002-20'!P9+'W CAPEX 2002-20'!P19</f>
        <v>73.013999999999996</v>
      </c>
      <c r="N101" s="2">
        <f>'W CAPEX 2002-20'!Q9+'W CAPEX 2002-20'!Q19</f>
        <v>56.995099999999994</v>
      </c>
      <c r="O101" s="2">
        <f>'W CAPEX 2002-20'!R9+'W CAPEX 2002-20'!R19</f>
        <v>75.533000000000015</v>
      </c>
      <c r="P101" s="2">
        <f>'W CAPEX 2002-20'!S9+'W CAPEX 2002-20'!S19</f>
        <v>70.12299999999999</v>
      </c>
      <c r="Q101" s="2">
        <f>'W CAPEX 2002-20'!T9+'W CAPEX 2002-20'!T19</f>
        <v>54.093000000000004</v>
      </c>
      <c r="R101" s="2">
        <f>'W CAPEX 2002-20'!U9+'W CAPEX 2002-20'!U19</f>
        <v>84.068000000000012</v>
      </c>
      <c r="S101" s="2">
        <f>'W CAPEX 2002-20'!V9+'W CAPEX 2002-20'!V19</f>
        <v>85.965000000000003</v>
      </c>
      <c r="T101" s="2">
        <f>'W CAPEX 2002-20'!W9+'W CAPEX 2002-20'!W19</f>
        <v>61.917000000000002</v>
      </c>
      <c r="U101" s="2">
        <f>'W CAPEX 2002-20'!X9+'W CAPEX 2002-20'!X19</f>
        <v>55.628999999999998</v>
      </c>
    </row>
    <row r="102" spans="1:21">
      <c r="B102" t="s">
        <v>40</v>
      </c>
      <c r="C102" s="5" t="s">
        <v>39</v>
      </c>
      <c r="D102" s="2">
        <f>'WW CAPEX 2002-20'!G9</f>
        <v>114.486</v>
      </c>
      <c r="E102" s="2">
        <f>'WW CAPEX 2002-20'!H9</f>
        <v>73.203999999999994</v>
      </c>
      <c r="F102" s="2">
        <f>'WW CAPEX 2002-20'!I9</f>
        <v>75.81</v>
      </c>
      <c r="G102" s="2">
        <f>'WW CAPEX 2002-20'!J9</f>
        <v>84.513000000000005</v>
      </c>
      <c r="H102" s="2">
        <f>'WW CAPEX 2002-20'!K9</f>
        <v>80.986000000000004</v>
      </c>
      <c r="I102" s="2">
        <f>'WW CAPEX 2002-20'!L9</f>
        <v>74.355000000000004</v>
      </c>
      <c r="J102" s="2">
        <f>'WW CAPEX 2002-20'!M9</f>
        <v>51.867000000000004</v>
      </c>
      <c r="K102" s="2">
        <f>'WW CAPEX 2002-20'!N9</f>
        <v>70.021999999999991</v>
      </c>
      <c r="L102" s="2">
        <f>'WW CAPEX 2002-20'!O9</f>
        <v>73.429000000000002</v>
      </c>
      <c r="M102" s="2">
        <f>'WW CAPEX 2002-20'!P9</f>
        <v>77.256</v>
      </c>
      <c r="N102" s="2">
        <f>'WW CAPEX 2002-20'!Q9</f>
        <v>84.67</v>
      </c>
      <c r="O102" s="2">
        <f>'WW CAPEX 2002-20'!R9</f>
        <v>94.957000000000022</v>
      </c>
      <c r="P102" s="2">
        <f>'WW CAPEX 2002-20'!S9</f>
        <v>97.949999999999989</v>
      </c>
      <c r="Q102" s="2">
        <f>'WW CAPEX 2002-20'!T9</f>
        <v>74.88</v>
      </c>
      <c r="R102" s="2">
        <f>'WW CAPEX 2002-20'!U9</f>
        <v>95.81</v>
      </c>
      <c r="S102" s="2">
        <f>'WW CAPEX 2002-20'!V9</f>
        <v>88.867999999999995</v>
      </c>
      <c r="T102" s="2">
        <f>'WW CAPEX 2002-20'!W9</f>
        <v>80.210999999999999</v>
      </c>
      <c r="U102" s="2">
        <f>'WW CAPEX 2002-20'!X9</f>
        <v>75.113</v>
      </c>
    </row>
    <row r="103" spans="1:21"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>
      <c r="B104" t="s">
        <v>38</v>
      </c>
      <c r="C104" s="5" t="s">
        <v>41</v>
      </c>
      <c r="D104" s="2">
        <f t="shared" ref="D104:S105" si="21">D101*D$6</f>
        <v>132.15504689700498</v>
      </c>
      <c r="E104" s="2">
        <f t="shared" si="21"/>
        <v>122.14356404986984</v>
      </c>
      <c r="F104" s="2">
        <f t="shared" si="21"/>
        <v>117.10935973071129</v>
      </c>
      <c r="G104" s="2">
        <f t="shared" si="21"/>
        <v>184.85577585983688</v>
      </c>
      <c r="H104" s="2">
        <f t="shared" si="21"/>
        <v>182.35775626092018</v>
      </c>
      <c r="I104" s="2">
        <f t="shared" si="21"/>
        <v>162.31717622148531</v>
      </c>
      <c r="J104" s="2">
        <f t="shared" si="21"/>
        <v>161.90375932334905</v>
      </c>
      <c r="K104" s="2">
        <f t="shared" si="21"/>
        <v>125.3602659122509</v>
      </c>
      <c r="L104" s="2">
        <f t="shared" si="21"/>
        <v>90.284678367737428</v>
      </c>
      <c r="M104" s="2">
        <f t="shared" si="21"/>
        <v>89.410809943471065</v>
      </c>
      <c r="N104" s="2">
        <f t="shared" si="21"/>
        <v>67.702670300739072</v>
      </c>
      <c r="O104" s="2">
        <f t="shared" si="21"/>
        <v>87.207509302171616</v>
      </c>
      <c r="P104" s="2">
        <f t="shared" si="21"/>
        <v>79.40519061688309</v>
      </c>
      <c r="Q104" s="2">
        <f t="shared" si="21"/>
        <v>60.600075838365669</v>
      </c>
      <c r="R104" s="2">
        <f t="shared" si="21"/>
        <v>92.205403817730101</v>
      </c>
      <c r="S104" s="2">
        <f t="shared" si="21"/>
        <v>90.884879959986662</v>
      </c>
      <c r="T104" s="2">
        <f>T101*T$6</f>
        <v>63.519699061681905</v>
      </c>
      <c r="U104" s="2">
        <f>U101*U$6</f>
        <v>55.628999999999998</v>
      </c>
    </row>
    <row r="105" spans="1:21">
      <c r="B105" t="s">
        <v>40</v>
      </c>
      <c r="C105" s="5" t="s">
        <v>41</v>
      </c>
      <c r="D105" s="2">
        <f t="shared" si="21"/>
        <v>187.44381851469348</v>
      </c>
      <c r="E105" s="2">
        <f t="shared" si="21"/>
        <v>116.59752057359455</v>
      </c>
      <c r="F105" s="2">
        <f t="shared" si="21"/>
        <v>117.10627026308795</v>
      </c>
      <c r="G105" s="2">
        <f t="shared" si="21"/>
        <v>127.19802792042464</v>
      </c>
      <c r="H105" s="2">
        <f t="shared" si="21"/>
        <v>117.50348290207171</v>
      </c>
      <c r="I105" s="2">
        <f t="shared" si="21"/>
        <v>103.6027060445048</v>
      </c>
      <c r="J105" s="2">
        <f t="shared" si="21"/>
        <v>70.185666136416529</v>
      </c>
      <c r="K105" s="2">
        <f t="shared" si="21"/>
        <v>94.320921288428863</v>
      </c>
      <c r="L105" s="2">
        <f t="shared" si="21"/>
        <v>94.233478051293375</v>
      </c>
      <c r="M105" s="2">
        <f t="shared" si="21"/>
        <v>94.605439134861825</v>
      </c>
      <c r="N105" s="2">
        <f t="shared" si="21"/>
        <v>100.57680562651136</v>
      </c>
      <c r="O105" s="2">
        <f t="shared" si="21"/>
        <v>109.63371586996824</v>
      </c>
      <c r="P105" s="2">
        <f t="shared" si="21"/>
        <v>110.91565422077919</v>
      </c>
      <c r="Q105" s="2">
        <f t="shared" si="21"/>
        <v>83.887632018501847</v>
      </c>
      <c r="R105" s="2">
        <f t="shared" si="21"/>
        <v>105.08397654014274</v>
      </c>
      <c r="S105" s="2">
        <f t="shared" si="21"/>
        <v>93.954022128588306</v>
      </c>
      <c r="T105" s="2">
        <f>T102*T$6</f>
        <v>82.287232608759581</v>
      </c>
      <c r="U105" s="2">
        <f>U102*U$6</f>
        <v>75.113</v>
      </c>
    </row>
    <row r="106" spans="1:21"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>
      <c r="B107" t="s">
        <v>42</v>
      </c>
      <c r="C107" s="14" t="s">
        <v>43</v>
      </c>
      <c r="D107" s="2">
        <f>'W + WW Populations'!E14+'W + WW Populations'!E15</f>
        <v>1964.82</v>
      </c>
      <c r="E107" s="2">
        <f>'W + WW Populations'!F14+'W + WW Populations'!F15</f>
        <v>1976.42</v>
      </c>
      <c r="F107" s="2">
        <f>'W + WW Populations'!G14+'W + WW Populations'!G15</f>
        <v>1992.52</v>
      </c>
      <c r="G107" s="2">
        <f>'W + WW Populations'!H14+'W + WW Populations'!H15</f>
        <v>2021.25</v>
      </c>
      <c r="H107" s="2">
        <f>'W + WW Populations'!I14+'W + WW Populations'!I15</f>
        <v>2035.0500000000002</v>
      </c>
      <c r="I107" s="2">
        <f>'W + WW Populations'!J14+'W + WW Populations'!J15</f>
        <v>2047.39</v>
      </c>
      <c r="J107" s="2">
        <f>'W + WW Populations'!K14+'W + WW Populations'!K15</f>
        <v>2069.1</v>
      </c>
      <c r="K107" s="2">
        <f>'W + WW Populations'!L14+'W + WW Populations'!L15</f>
        <v>2073.29</v>
      </c>
      <c r="L107" s="2">
        <f>'W + WW Populations'!M14+'W + WW Populations'!M15</f>
        <v>2101.0099999999998</v>
      </c>
      <c r="M107" s="2">
        <f>'W + WW Populations'!N14+'W + WW Populations'!N15</f>
        <v>2108.45044682039</v>
      </c>
      <c r="N107" s="2">
        <f>'W + WW Populations'!O14+'W + WW Populations'!O15</f>
        <v>2118.8789365798002</v>
      </c>
      <c r="O107" s="2">
        <f>'W + WW Populations'!P14+'W + WW Populations'!P15</f>
        <v>2128.0875539106501</v>
      </c>
      <c r="P107" s="2">
        <f>'W + WW Populations'!Q14+'W + WW Populations'!Q15</f>
        <v>2166.2340521310703</v>
      </c>
      <c r="Q107" s="2">
        <f>'W + WW Populations'!R14+'W + WW Populations'!R15</f>
        <v>2181.5027919430199</v>
      </c>
      <c r="R107" s="2">
        <f>'W + WW Populations'!S16</f>
        <v>2186.7150000000001</v>
      </c>
      <c r="S107" s="2">
        <f>'W + WW Populations'!T16</f>
        <v>2195.11</v>
      </c>
      <c r="T107" s="2">
        <f>'W + WW Populations'!U16</f>
        <v>2202.6680000000001</v>
      </c>
      <c r="U107" s="2">
        <f>'W + WW Populations'!V16</f>
        <v>2218.328</v>
      </c>
    </row>
    <row r="108" spans="1:21">
      <c r="B108" t="s">
        <v>44</v>
      </c>
      <c r="C108" s="14" t="s">
        <v>43</v>
      </c>
      <c r="D108" s="2">
        <f>'W + WW Populations'!E36</f>
        <v>1396.124</v>
      </c>
      <c r="E108" s="2">
        <f>'W + WW Populations'!F36</f>
        <v>1403.7</v>
      </c>
      <c r="F108" s="2">
        <f>'W + WW Populations'!G36</f>
        <v>1416.1959999999999</v>
      </c>
      <c r="G108" s="2">
        <f>'W + WW Populations'!H36</f>
        <v>1438.7</v>
      </c>
      <c r="H108" s="2">
        <f>'W + WW Populations'!I36</f>
        <v>1450.2</v>
      </c>
      <c r="I108" s="2">
        <f>'W + WW Populations'!J36</f>
        <v>1468.6030000000001</v>
      </c>
      <c r="J108" s="2">
        <f>'W + WW Populations'!K36</f>
        <v>1480.4</v>
      </c>
      <c r="K108" s="2">
        <f>'W + WW Populations'!L36</f>
        <v>1495.5</v>
      </c>
      <c r="L108" s="2">
        <f>'W + WW Populations'!M36</f>
        <v>1496.3</v>
      </c>
      <c r="M108" s="2">
        <f>'W + WW Populations'!N36</f>
        <v>1500.7670000000001</v>
      </c>
      <c r="N108" s="2">
        <f>'W + WW Populations'!O36</f>
        <v>1504.287</v>
      </c>
      <c r="O108" s="2">
        <f>'W + WW Populations'!P36</f>
        <v>1509.787</v>
      </c>
      <c r="P108" s="2">
        <f>'W + WW Populations'!Q36</f>
        <v>1531.855</v>
      </c>
      <c r="Q108" s="2">
        <f>'W + WW Populations'!R36</f>
        <v>1558.296</v>
      </c>
      <c r="R108" s="2">
        <f>'W + WW Populations'!S36</f>
        <v>1556.6873394044501</v>
      </c>
      <c r="S108" s="2">
        <f>'W + WW Populations'!T36</f>
        <v>1566.877</v>
      </c>
      <c r="T108" s="2">
        <f>'W + WW Populations'!U36</f>
        <v>1722.463</v>
      </c>
      <c r="U108" s="2">
        <f>'W + WW Populations'!V36</f>
        <v>1588.6389999999999</v>
      </c>
    </row>
    <row r="109" spans="1:21"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>
      <c r="B110" t="s">
        <v>45</v>
      </c>
      <c r="C110" s="5" t="s">
        <v>46</v>
      </c>
      <c r="D110" s="2">
        <f t="shared" ref="D110:U110" si="22">D104/D107*1000</f>
        <v>67.260638072192364</v>
      </c>
      <c r="E110" s="2">
        <f t="shared" si="22"/>
        <v>61.800408845220062</v>
      </c>
      <c r="F110" s="2">
        <f t="shared" si="22"/>
        <v>58.774496482199069</v>
      </c>
      <c r="G110" s="2">
        <f t="shared" si="22"/>
        <v>91.456166164421461</v>
      </c>
      <c r="H110" s="2">
        <f t="shared" si="22"/>
        <v>89.608489354522078</v>
      </c>
      <c r="I110" s="2">
        <f t="shared" si="22"/>
        <v>79.280047387886668</v>
      </c>
      <c r="J110" s="2">
        <f t="shared" si="22"/>
        <v>78.248397527112786</v>
      </c>
      <c r="K110" s="2">
        <f t="shared" si="22"/>
        <v>60.464414487240518</v>
      </c>
      <c r="L110" s="2">
        <f t="shared" si="22"/>
        <v>42.972036481376783</v>
      </c>
      <c r="M110" s="2">
        <f t="shared" si="22"/>
        <v>42.405933740726702</v>
      </c>
      <c r="N110" s="2">
        <f t="shared" si="22"/>
        <v>31.952118231927727</v>
      </c>
      <c r="O110" s="2">
        <f t="shared" si="22"/>
        <v>40.979286374715159</v>
      </c>
      <c r="P110" s="2">
        <f t="shared" si="22"/>
        <v>36.655868528503127</v>
      </c>
      <c r="Q110" s="2">
        <f t="shared" si="22"/>
        <v>27.779050323557193</v>
      </c>
      <c r="R110" s="2">
        <f t="shared" si="22"/>
        <v>42.166173377751605</v>
      </c>
      <c r="S110" s="2">
        <f t="shared" si="22"/>
        <v>41.403337399941989</v>
      </c>
      <c r="T110" s="2">
        <f t="shared" si="22"/>
        <v>28.837618316369923</v>
      </c>
      <c r="U110" s="2">
        <f t="shared" si="22"/>
        <v>25.07699492590816</v>
      </c>
    </row>
    <row r="111" spans="1:21">
      <c r="B111" t="s">
        <v>47</v>
      </c>
      <c r="C111" s="5" t="s">
        <v>46</v>
      </c>
      <c r="D111" s="2">
        <f t="shared" ref="D111:U111" si="23">D105/D108*1000</f>
        <v>134.26015061319302</v>
      </c>
      <c r="E111" s="2">
        <f t="shared" si="23"/>
        <v>83.064415882022189</v>
      </c>
      <c r="F111" s="2">
        <f t="shared" si="23"/>
        <v>82.690722373942563</v>
      </c>
      <c r="G111" s="2">
        <f t="shared" si="23"/>
        <v>88.411780023927591</v>
      </c>
      <c r="H111" s="2">
        <f t="shared" si="23"/>
        <v>81.025708800214943</v>
      </c>
      <c r="I111" s="2">
        <f t="shared" si="23"/>
        <v>70.545073137195544</v>
      </c>
      <c r="J111" s="2">
        <f t="shared" si="23"/>
        <v>47.409933893823649</v>
      </c>
      <c r="K111" s="2">
        <f t="shared" si="23"/>
        <v>63.069823663275734</v>
      </c>
      <c r="L111" s="2">
        <f t="shared" si="23"/>
        <v>62.977663604419824</v>
      </c>
      <c r="M111" s="2">
        <f t="shared" si="23"/>
        <v>63.038059295588077</v>
      </c>
      <c r="N111" s="2">
        <f t="shared" si="23"/>
        <v>66.860117535092272</v>
      </c>
      <c r="O111" s="2">
        <f t="shared" si="23"/>
        <v>72.615352940493096</v>
      </c>
      <c r="P111" s="2">
        <f t="shared" si="23"/>
        <v>72.406105160592347</v>
      </c>
      <c r="Q111" s="2">
        <f t="shared" si="23"/>
        <v>53.832925207086362</v>
      </c>
      <c r="R111" s="2">
        <f t="shared" si="23"/>
        <v>67.504870040470209</v>
      </c>
      <c r="S111" s="2">
        <f t="shared" si="23"/>
        <v>59.962602124217987</v>
      </c>
      <c r="T111" s="2">
        <f t="shared" si="23"/>
        <v>47.773004476008822</v>
      </c>
      <c r="U111" s="2">
        <f t="shared" si="23"/>
        <v>47.281352151118035</v>
      </c>
    </row>
    <row r="112" spans="1:21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>
      <c r="B113" t="s">
        <v>48</v>
      </c>
      <c r="C113" s="5" t="s">
        <v>46</v>
      </c>
      <c r="D113" s="2">
        <f t="shared" ref="D113:U113" si="24">SUM(D110:D111)</f>
        <v>201.52078868538538</v>
      </c>
      <c r="E113" s="2">
        <f t="shared" si="24"/>
        <v>144.86482472724225</v>
      </c>
      <c r="F113" s="2">
        <f t="shared" si="24"/>
        <v>141.46521885614163</v>
      </c>
      <c r="G113" s="2">
        <f t="shared" si="24"/>
        <v>179.86794618834904</v>
      </c>
      <c r="H113" s="2">
        <f t="shared" si="24"/>
        <v>170.63419815473702</v>
      </c>
      <c r="I113" s="2">
        <f t="shared" si="24"/>
        <v>149.82512052508221</v>
      </c>
      <c r="J113" s="2">
        <f t="shared" si="24"/>
        <v>125.65833142093643</v>
      </c>
      <c r="K113" s="2">
        <f t="shared" si="24"/>
        <v>123.53423815051625</v>
      </c>
      <c r="L113" s="2">
        <f t="shared" si="24"/>
        <v>105.94970008579661</v>
      </c>
      <c r="M113" s="2">
        <f t="shared" si="24"/>
        <v>105.44399303631478</v>
      </c>
      <c r="N113" s="2">
        <f t="shared" si="24"/>
        <v>98.812235767019999</v>
      </c>
      <c r="O113" s="2">
        <f t="shared" si="24"/>
        <v>113.59463931520825</v>
      </c>
      <c r="P113" s="2">
        <f t="shared" si="24"/>
        <v>109.06197368909548</v>
      </c>
      <c r="Q113" s="2">
        <f t="shared" si="24"/>
        <v>81.611975530643548</v>
      </c>
      <c r="R113" s="2">
        <f>SUM(R110:R111)</f>
        <v>109.67104341822181</v>
      </c>
      <c r="S113" s="2">
        <f t="shared" si="24"/>
        <v>101.36593952415998</v>
      </c>
      <c r="T113" s="2">
        <f t="shared" si="24"/>
        <v>76.610622792378749</v>
      </c>
      <c r="U113" s="2">
        <f t="shared" si="24"/>
        <v>72.358347077026195</v>
      </c>
    </row>
    <row r="114" spans="1:21">
      <c r="B114" t="s">
        <v>49</v>
      </c>
      <c r="C114" s="5" t="s">
        <v>46</v>
      </c>
      <c r="D114" s="2">
        <f>AVERAGE(D113:U113)</f>
        <v>122.88061871912535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>
      <c r="C117" s="5"/>
      <c r="D117" s="240" t="s">
        <v>285</v>
      </c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 t="s">
        <v>284</v>
      </c>
      <c r="U117" s="240"/>
    </row>
    <row r="118" spans="1:21">
      <c r="D118" s="16" t="s">
        <v>1</v>
      </c>
      <c r="E118" s="16" t="s">
        <v>2</v>
      </c>
      <c r="F118" s="16" t="s">
        <v>3</v>
      </c>
      <c r="G118" s="16" t="s">
        <v>4</v>
      </c>
      <c r="H118" s="16" t="s">
        <v>5</v>
      </c>
      <c r="I118" s="16" t="s">
        <v>6</v>
      </c>
      <c r="J118" s="16" t="s">
        <v>7</v>
      </c>
      <c r="K118" s="16" t="s">
        <v>8</v>
      </c>
      <c r="L118" s="16" t="s">
        <v>9</v>
      </c>
      <c r="M118" s="16" t="s">
        <v>10</v>
      </c>
      <c r="N118" s="16" t="s">
        <v>11</v>
      </c>
      <c r="O118" s="16" t="s">
        <v>12</v>
      </c>
      <c r="P118" s="16" t="s">
        <v>13</v>
      </c>
      <c r="Q118" s="16" t="s">
        <v>14</v>
      </c>
      <c r="R118" s="16" t="s">
        <v>15</v>
      </c>
      <c r="S118" s="16" t="s">
        <v>16</v>
      </c>
      <c r="T118" s="1" t="s">
        <v>17</v>
      </c>
      <c r="U118" s="1" t="s">
        <v>18</v>
      </c>
    </row>
    <row r="119" spans="1:21">
      <c r="A119" s="7" t="s">
        <v>34</v>
      </c>
      <c r="B119" t="s">
        <v>38</v>
      </c>
      <c r="C119" s="5" t="s">
        <v>39</v>
      </c>
      <c r="D119" s="2">
        <f>'W CAPEX 2002-20'!G10</f>
        <v>57.14</v>
      </c>
      <c r="E119" s="2">
        <f>'W CAPEX 2002-20'!H10</f>
        <v>54.506999999999998</v>
      </c>
      <c r="F119" s="2">
        <f>'W CAPEX 2002-20'!I10</f>
        <v>48.529000000000003</v>
      </c>
      <c r="G119" s="2">
        <f>'W CAPEX 2002-20'!J10</f>
        <v>57.798000000000002</v>
      </c>
      <c r="H119" s="2">
        <f>'W CAPEX 2002-20'!K10</f>
        <v>109.04900000000001</v>
      </c>
      <c r="I119" s="2">
        <f>'W CAPEX 2002-20'!L10</f>
        <v>75.521000000000001</v>
      </c>
      <c r="J119" s="2">
        <f>'W CAPEX 2002-20'!M10</f>
        <v>60.515999999999998</v>
      </c>
      <c r="K119" s="2">
        <f>'W CAPEX 2002-20'!N10</f>
        <v>47.563999999999993</v>
      </c>
      <c r="L119" s="2">
        <f>'W CAPEX 2002-20'!O10</f>
        <v>127.95900000000002</v>
      </c>
      <c r="M119" s="2">
        <f>'W CAPEX 2002-20'!P10</f>
        <v>141.97899999999998</v>
      </c>
      <c r="N119" s="2">
        <f>'W CAPEX 2002-20'!Q10</f>
        <v>102.74199999999999</v>
      </c>
      <c r="O119" s="2">
        <f>'W CAPEX 2002-20'!R10</f>
        <v>102.06700000000001</v>
      </c>
      <c r="P119" s="2">
        <f>'W CAPEX 2002-20'!S10</f>
        <v>91.965000000000003</v>
      </c>
      <c r="Q119" s="2">
        <f>'W CAPEX 2002-20'!T10</f>
        <v>62.957000000000001</v>
      </c>
      <c r="R119" s="2">
        <f>'W CAPEX 2002-20'!U10</f>
        <v>89.016999999999996</v>
      </c>
      <c r="S119" s="2">
        <f>'W CAPEX 2002-20'!V10</f>
        <v>140.49100000000001</v>
      </c>
      <c r="T119" s="2">
        <f>'W CAPEX 2002-20'!W10</f>
        <v>119.767</v>
      </c>
      <c r="U119" s="2">
        <f>'W CAPEX 2002-20'!X10</f>
        <v>121.381</v>
      </c>
    </row>
    <row r="120" spans="1:21">
      <c r="B120" t="s">
        <v>40</v>
      </c>
      <c r="C120" s="5" t="s">
        <v>39</v>
      </c>
      <c r="D120" s="2">
        <f>'WW CAPEX 2002-20'!G10</f>
        <v>164.66</v>
      </c>
      <c r="E120" s="2">
        <f>'WW CAPEX 2002-20'!H10</f>
        <v>136.41900000000001</v>
      </c>
      <c r="F120" s="2">
        <f>'WW CAPEX 2002-20'!I10</f>
        <v>117</v>
      </c>
      <c r="G120" s="2">
        <f>'WW CAPEX 2002-20'!J10</f>
        <v>254.488</v>
      </c>
      <c r="H120" s="2">
        <f>'WW CAPEX 2002-20'!K10</f>
        <v>413.46899999999999</v>
      </c>
      <c r="I120" s="2">
        <f>'WW CAPEX 2002-20'!L10</f>
        <v>317.72199999999998</v>
      </c>
      <c r="J120" s="2">
        <f>'WW CAPEX 2002-20'!M10</f>
        <v>208.13499999999999</v>
      </c>
      <c r="K120" s="2">
        <f>'WW CAPEX 2002-20'!N10</f>
        <v>183.66300000000001</v>
      </c>
      <c r="L120" s="2">
        <f>'WW CAPEX 2002-20'!O10</f>
        <v>278.401784701</v>
      </c>
      <c r="M120" s="2">
        <f>'WW CAPEX 2002-20'!P10</f>
        <v>287.12800000000004</v>
      </c>
      <c r="N120" s="2">
        <f>'WW CAPEX 2002-20'!Q10</f>
        <v>268.96899999999999</v>
      </c>
      <c r="O120" s="2">
        <f>'WW CAPEX 2002-20'!R10</f>
        <v>300.68600000000004</v>
      </c>
      <c r="P120" s="2">
        <f>'WW CAPEX 2002-20'!S10</f>
        <v>214.75900000000004</v>
      </c>
      <c r="Q120" s="2">
        <f>'WW CAPEX 2002-20'!T10</f>
        <v>161.06</v>
      </c>
      <c r="R120" s="2">
        <f>'WW CAPEX 2002-20'!U10</f>
        <v>234.72500000000002</v>
      </c>
      <c r="S120" s="2">
        <f>'WW CAPEX 2002-20'!V10</f>
        <v>273.87299999999999</v>
      </c>
      <c r="T120" s="2">
        <f>'WW CAPEX 2002-20'!W10</f>
        <v>298.63</v>
      </c>
      <c r="U120" s="2">
        <f>'WW CAPEX 2002-20'!X10</f>
        <v>312.50599999999997</v>
      </c>
    </row>
    <row r="121" spans="1:21"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>
      <c r="B122" t="s">
        <v>38</v>
      </c>
      <c r="C122" s="5" t="s">
        <v>41</v>
      </c>
      <c r="D122" s="2">
        <f t="shared" ref="D122:S123" si="25">D119*D$6</f>
        <v>93.55327105436109</v>
      </c>
      <c r="E122" s="2">
        <f t="shared" si="25"/>
        <v>86.817401424852719</v>
      </c>
      <c r="F122" s="2">
        <f t="shared" si="25"/>
        <v>74.964387146780041</v>
      </c>
      <c r="G122" s="2">
        <f t="shared" si="25"/>
        <v>86.990068010184274</v>
      </c>
      <c r="H122" s="2">
        <f t="shared" si="25"/>
        <v>158.22039990847824</v>
      </c>
      <c r="I122" s="2">
        <f t="shared" si="25"/>
        <v>105.22735476009746</v>
      </c>
      <c r="J122" s="2">
        <f t="shared" si="25"/>
        <v>81.889366493365372</v>
      </c>
      <c r="K122" s="2">
        <f t="shared" si="25"/>
        <v>64.069582419280081</v>
      </c>
      <c r="L122" s="2">
        <f t="shared" si="25"/>
        <v>164.21334374655041</v>
      </c>
      <c r="M122" s="2">
        <f t="shared" si="25"/>
        <v>173.86333285348121</v>
      </c>
      <c r="N122" s="2">
        <f t="shared" si="25"/>
        <v>122.04396083239671</v>
      </c>
      <c r="O122" s="2">
        <f t="shared" si="25"/>
        <v>117.84264959613347</v>
      </c>
      <c r="P122" s="2">
        <f t="shared" si="25"/>
        <v>104.13841899350648</v>
      </c>
      <c r="Q122" s="2">
        <f t="shared" si="25"/>
        <v>70.530363902094308</v>
      </c>
      <c r="R122" s="2">
        <f t="shared" si="25"/>
        <v>97.633444730966346</v>
      </c>
      <c r="S122" s="2">
        <f t="shared" si="25"/>
        <v>148.53146827730455</v>
      </c>
      <c r="T122" s="2">
        <f>T119*T$6</f>
        <v>122.86712530517396</v>
      </c>
      <c r="U122" s="2">
        <f>U119*U$6</f>
        <v>121.381</v>
      </c>
    </row>
    <row r="123" spans="1:21">
      <c r="B123" t="s">
        <v>40</v>
      </c>
      <c r="C123" s="5" t="s">
        <v>41</v>
      </c>
      <c r="D123" s="2">
        <f t="shared" si="25"/>
        <v>269.59190780208434</v>
      </c>
      <c r="E123" s="2">
        <f t="shared" si="25"/>
        <v>217.28480901493356</v>
      </c>
      <c r="F123" s="2">
        <f t="shared" si="25"/>
        <v>180.73385596598456</v>
      </c>
      <c r="G123" s="2">
        <f t="shared" si="25"/>
        <v>383.0223957191559</v>
      </c>
      <c r="H123" s="2">
        <f t="shared" si="25"/>
        <v>599.90674403028527</v>
      </c>
      <c r="I123" s="2">
        <f t="shared" si="25"/>
        <v>442.69866141983925</v>
      </c>
      <c r="J123" s="2">
        <f t="shared" si="25"/>
        <v>281.645239194537</v>
      </c>
      <c r="K123" s="2">
        <f t="shared" si="25"/>
        <v>247.39743747103356</v>
      </c>
      <c r="L123" s="2">
        <f t="shared" si="25"/>
        <v>357.28075376298995</v>
      </c>
      <c r="M123" s="2">
        <f t="shared" si="25"/>
        <v>351.60855503669114</v>
      </c>
      <c r="N123" s="2">
        <f t="shared" si="25"/>
        <v>319.49973819011615</v>
      </c>
      <c r="O123" s="2">
        <f t="shared" si="25"/>
        <v>347.16054098252118</v>
      </c>
      <c r="P123" s="2">
        <f t="shared" si="25"/>
        <v>243.18667672077922</v>
      </c>
      <c r="Q123" s="2">
        <f t="shared" si="25"/>
        <v>180.4345888474881</v>
      </c>
      <c r="R123" s="2">
        <f t="shared" si="25"/>
        <v>257.44532296613096</v>
      </c>
      <c r="S123" s="2">
        <f t="shared" si="25"/>
        <v>289.54707996604924</v>
      </c>
      <c r="T123" s="2">
        <f>T120*T$6</f>
        <v>306.35992911139215</v>
      </c>
      <c r="U123" s="2">
        <f>U120*U$6</f>
        <v>312.50599999999997</v>
      </c>
    </row>
    <row r="124" spans="1:21"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>
      <c r="B125" t="s">
        <v>42</v>
      </c>
      <c r="C125" s="14" t="s">
        <v>43</v>
      </c>
      <c r="D125" s="2">
        <f>'W + WW Populations'!E17</f>
        <v>2269.5700000000002</v>
      </c>
      <c r="E125" s="2">
        <f>'W + WW Populations'!F17</f>
        <v>2279.23</v>
      </c>
      <c r="F125" s="2">
        <f>'W + WW Populations'!G17</f>
        <v>2292.44</v>
      </c>
      <c r="G125" s="2">
        <f>'W + WW Populations'!H17</f>
        <v>2295.2600000000002</v>
      </c>
      <c r="H125" s="2">
        <f>'W + WW Populations'!I17</f>
        <v>2307.2399999999998</v>
      </c>
      <c r="I125" s="2">
        <f>'W + WW Populations'!J17</f>
        <v>2301.15</v>
      </c>
      <c r="J125" s="2">
        <f>'W + WW Populations'!K17</f>
        <v>2275.5100000000002</v>
      </c>
      <c r="K125" s="2">
        <f>'W + WW Populations'!L17</f>
        <v>2291.8000000000002</v>
      </c>
      <c r="L125" s="2">
        <f>'W + WW Populations'!M17</f>
        <v>2309.6799999999998</v>
      </c>
      <c r="M125" s="2">
        <f>'W + WW Populations'!N17</f>
        <v>2376.672</v>
      </c>
      <c r="N125" s="2">
        <f>'W + WW Populations'!O17</f>
        <v>2393.8820000000001</v>
      </c>
      <c r="O125" s="2">
        <f>'W + WW Populations'!P17</f>
        <v>2437.8139999999999</v>
      </c>
      <c r="P125" s="2">
        <f>'W + WW Populations'!Q17</f>
        <v>2457.0540000000001</v>
      </c>
      <c r="Q125" s="2">
        <f>'W + WW Populations'!R17</f>
        <v>2474.9690000000001</v>
      </c>
      <c r="R125" s="2">
        <f>'W + WW Populations'!S17</f>
        <v>2493.4433883346001</v>
      </c>
      <c r="S125" s="2">
        <f>'W + WW Populations'!T17</f>
        <v>2526.7559999999999</v>
      </c>
      <c r="T125" s="2">
        <f>'W + WW Populations'!U17</f>
        <v>2549</v>
      </c>
      <c r="U125" s="2">
        <f>'W + WW Populations'!V17</f>
        <v>2571.5720000000001</v>
      </c>
    </row>
    <row r="126" spans="1:21">
      <c r="B126" t="s">
        <v>44</v>
      </c>
      <c r="C126" s="14" t="s">
        <v>43</v>
      </c>
      <c r="D126" s="2">
        <f>'W + WW Populations'!E37</f>
        <v>4044.44</v>
      </c>
      <c r="E126" s="2">
        <f>'W + WW Populations'!F37</f>
        <v>4061.5099999999998</v>
      </c>
      <c r="F126" s="2">
        <f>'W + WW Populations'!G37</f>
        <v>4078.97</v>
      </c>
      <c r="G126" s="2">
        <f>'W + WW Populations'!H37</f>
        <v>4121.5</v>
      </c>
      <c r="H126" s="2">
        <f>'W + WW Populations'!I37</f>
        <v>4147.3</v>
      </c>
      <c r="I126" s="2">
        <f>'W + WW Populations'!J37</f>
        <v>4133.4000000000005</v>
      </c>
      <c r="J126" s="2">
        <f>'W + WW Populations'!K37</f>
        <v>4199.1910000000007</v>
      </c>
      <c r="K126" s="2">
        <f>'W + WW Populations'!L37</f>
        <v>4232.2309999999998</v>
      </c>
      <c r="L126" s="2">
        <f>'W + WW Populations'!M37</f>
        <v>4265.0329999999994</v>
      </c>
      <c r="M126" s="2">
        <f>'W + WW Populations'!N37</f>
        <v>4297.0410000000002</v>
      </c>
      <c r="N126" s="2">
        <f>'W + WW Populations'!O37</f>
        <v>4330.4690000000001</v>
      </c>
      <c r="O126" s="2">
        <f>'W + WW Populations'!P37</f>
        <v>4391.1170000000002</v>
      </c>
      <c r="P126" s="2">
        <f>'W + WW Populations'!Q37</f>
        <v>4427.268</v>
      </c>
      <c r="Q126" s="2">
        <f>'W + WW Populations'!R37</f>
        <v>4486.652</v>
      </c>
      <c r="R126" s="2">
        <f>'W + WW Populations'!S37</f>
        <v>4514.384</v>
      </c>
      <c r="S126" s="2">
        <f>'W + WW Populations'!T37</f>
        <v>4567.1509999999998</v>
      </c>
      <c r="T126" s="2">
        <f>'W + WW Populations'!U37</f>
        <v>4608.3</v>
      </c>
      <c r="U126" s="2">
        <f>'W + WW Populations'!V37</f>
        <v>4664.9480000000003</v>
      </c>
    </row>
    <row r="127" spans="1:21"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>
      <c r="B128" t="s">
        <v>45</v>
      </c>
      <c r="C128" s="5" t="s">
        <v>46</v>
      </c>
      <c r="D128" s="2">
        <f t="shared" ref="D128:U128" si="26">D122*1000/D125</f>
        <v>41.220703064616238</v>
      </c>
      <c r="E128" s="2">
        <f t="shared" si="26"/>
        <v>38.090671597360831</v>
      </c>
      <c r="F128" s="2">
        <f t="shared" si="26"/>
        <v>32.70069757410446</v>
      </c>
      <c r="G128" s="2">
        <f t="shared" si="26"/>
        <v>37.899875399817127</v>
      </c>
      <c r="H128" s="2">
        <f t="shared" si="26"/>
        <v>68.575614114040263</v>
      </c>
      <c r="I128" s="2">
        <f t="shared" si="26"/>
        <v>45.728159728873585</v>
      </c>
      <c r="J128" s="2">
        <f t="shared" si="26"/>
        <v>35.987258457825</v>
      </c>
      <c r="K128" s="2">
        <f t="shared" si="26"/>
        <v>27.956009433318822</v>
      </c>
      <c r="L128" s="2">
        <f t="shared" si="26"/>
        <v>71.097876652415238</v>
      </c>
      <c r="M128" s="2">
        <f t="shared" si="26"/>
        <v>73.154113337255282</v>
      </c>
      <c r="N128" s="2">
        <f t="shared" si="26"/>
        <v>50.981610970129985</v>
      </c>
      <c r="O128" s="2">
        <f t="shared" si="26"/>
        <v>48.339475282418377</v>
      </c>
      <c r="P128" s="2">
        <f t="shared" si="26"/>
        <v>42.383447410397359</v>
      </c>
      <c r="Q128" s="2">
        <f t="shared" si="26"/>
        <v>28.497473666172912</v>
      </c>
      <c r="R128" s="2">
        <f t="shared" si="26"/>
        <v>39.156070351441535</v>
      </c>
      <c r="S128" s="2">
        <f t="shared" si="26"/>
        <v>58.78346317464154</v>
      </c>
      <c r="T128" s="2">
        <f t="shared" si="26"/>
        <v>48.202089174254205</v>
      </c>
      <c r="U128" s="2">
        <f t="shared" si="26"/>
        <v>47.201089450343993</v>
      </c>
    </row>
    <row r="129" spans="1:21">
      <c r="B129" t="s">
        <v>47</v>
      </c>
      <c r="C129" s="5" t="s">
        <v>46</v>
      </c>
      <c r="D129" s="2">
        <f t="shared" ref="D129:U129" si="27">D123*1000/D126</f>
        <v>66.657413091079192</v>
      </c>
      <c r="E129" s="2">
        <f t="shared" si="27"/>
        <v>53.498528629729726</v>
      </c>
      <c r="F129" s="2">
        <f t="shared" si="27"/>
        <v>44.308699491779677</v>
      </c>
      <c r="G129" s="2">
        <f t="shared" si="27"/>
        <v>92.932766157747395</v>
      </c>
      <c r="H129" s="2">
        <f t="shared" si="27"/>
        <v>144.64995154203584</v>
      </c>
      <c r="I129" s="2">
        <f t="shared" si="27"/>
        <v>107.10278739532569</v>
      </c>
      <c r="J129" s="2">
        <f t="shared" si="27"/>
        <v>67.071309496171267</v>
      </c>
      <c r="K129" s="2">
        <f t="shared" si="27"/>
        <v>58.455561019952263</v>
      </c>
      <c r="L129" s="2">
        <f t="shared" si="27"/>
        <v>83.769751315638118</v>
      </c>
      <c r="M129" s="2">
        <f t="shared" si="27"/>
        <v>81.825738929810328</v>
      </c>
      <c r="N129" s="2">
        <f t="shared" si="27"/>
        <v>73.779477047432067</v>
      </c>
      <c r="O129" s="2">
        <f t="shared" si="27"/>
        <v>79.059733772186249</v>
      </c>
      <c r="P129" s="2">
        <f t="shared" si="27"/>
        <v>54.929287479497333</v>
      </c>
      <c r="Q129" s="2">
        <f t="shared" si="27"/>
        <v>40.21586449037904</v>
      </c>
      <c r="R129" s="2">
        <f t="shared" si="27"/>
        <v>57.027785621721797</v>
      </c>
      <c r="S129" s="2">
        <f t="shared" si="27"/>
        <v>63.397746202402601</v>
      </c>
      <c r="T129" s="2">
        <f t="shared" si="27"/>
        <v>66.480031489137446</v>
      </c>
      <c r="U129" s="2">
        <f t="shared" si="27"/>
        <v>66.99024297805677</v>
      </c>
    </row>
    <row r="130" spans="1:21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>
      <c r="B131" t="s">
        <v>48</v>
      </c>
      <c r="C131" s="5" t="s">
        <v>46</v>
      </c>
      <c r="D131" s="2">
        <f t="shared" ref="D131:U131" si="28">SUM(D128:D129)</f>
        <v>107.87811615569544</v>
      </c>
      <c r="E131" s="2">
        <f t="shared" si="28"/>
        <v>91.589200227090558</v>
      </c>
      <c r="F131" s="2">
        <f t="shared" si="28"/>
        <v>77.009397065884144</v>
      </c>
      <c r="G131" s="2">
        <f t="shared" si="28"/>
        <v>130.83264155756453</v>
      </c>
      <c r="H131" s="2">
        <f t="shared" si="28"/>
        <v>213.2255656560761</v>
      </c>
      <c r="I131" s="2">
        <f t="shared" si="28"/>
        <v>152.83094712419927</v>
      </c>
      <c r="J131" s="2">
        <f t="shared" si="28"/>
        <v>103.05856795399626</v>
      </c>
      <c r="K131" s="2">
        <f t="shared" si="28"/>
        <v>86.411570453271082</v>
      </c>
      <c r="L131" s="2">
        <f t="shared" si="28"/>
        <v>154.86762796805334</v>
      </c>
      <c r="M131" s="2">
        <f t="shared" si="28"/>
        <v>154.97985226706561</v>
      </c>
      <c r="N131" s="2">
        <f t="shared" si="28"/>
        <v>124.76108801756206</v>
      </c>
      <c r="O131" s="2">
        <f t="shared" si="28"/>
        <v>127.39920905460463</v>
      </c>
      <c r="P131" s="2">
        <f t="shared" si="28"/>
        <v>97.312734889894699</v>
      </c>
      <c r="Q131" s="2">
        <f t="shared" si="28"/>
        <v>68.713338156551956</v>
      </c>
      <c r="R131" s="2">
        <f t="shared" si="28"/>
        <v>96.183855973163332</v>
      </c>
      <c r="S131" s="2">
        <f t="shared" si="28"/>
        <v>122.18120937704414</v>
      </c>
      <c r="T131" s="2">
        <f t="shared" si="28"/>
        <v>114.68212066339166</v>
      </c>
      <c r="U131" s="2">
        <f t="shared" si="28"/>
        <v>114.19133242840076</v>
      </c>
    </row>
    <row r="132" spans="1:21">
      <c r="B132" t="s">
        <v>49</v>
      </c>
      <c r="C132" s="5" t="s">
        <v>46</v>
      </c>
      <c r="D132" s="2">
        <f>AVERAGE(D131:U131)</f>
        <v>118.78379861052832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>
      <c r="A134" s="12"/>
      <c r="B134" s="12"/>
      <c r="C134" s="12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2"/>
      <c r="U134" s="12"/>
    </row>
    <row r="135" spans="1:21">
      <c r="C135" s="5"/>
      <c r="D135" s="240" t="s">
        <v>285</v>
      </c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 t="s">
        <v>284</v>
      </c>
      <c r="U135" s="240"/>
    </row>
    <row r="136" spans="1:21">
      <c r="D136" s="16" t="s">
        <v>1</v>
      </c>
      <c r="E136" s="16" t="s">
        <v>2</v>
      </c>
      <c r="F136" s="16" t="s">
        <v>3</v>
      </c>
      <c r="G136" s="16" t="s">
        <v>4</v>
      </c>
      <c r="H136" s="16" t="s">
        <v>5</v>
      </c>
      <c r="I136" s="16" t="s">
        <v>6</v>
      </c>
      <c r="J136" s="16" t="s">
        <v>7</v>
      </c>
      <c r="K136" s="16" t="s">
        <v>8</v>
      </c>
      <c r="L136" s="16" t="s">
        <v>9</v>
      </c>
      <c r="M136" s="16" t="s">
        <v>10</v>
      </c>
      <c r="N136" s="16" t="s">
        <v>11</v>
      </c>
      <c r="O136" s="16" t="s">
        <v>12</v>
      </c>
      <c r="P136" s="16" t="s">
        <v>13</v>
      </c>
      <c r="Q136" s="16" t="s">
        <v>14</v>
      </c>
      <c r="R136" s="16" t="s">
        <v>15</v>
      </c>
      <c r="S136" s="16" t="s">
        <v>16</v>
      </c>
      <c r="T136" s="1" t="s">
        <v>17</v>
      </c>
      <c r="U136" s="1" t="s">
        <v>18</v>
      </c>
    </row>
    <row r="137" spans="1:21">
      <c r="A137" s="7" t="s">
        <v>35</v>
      </c>
      <c r="B137" t="s">
        <v>38</v>
      </c>
      <c r="C137" s="5" t="s">
        <v>39</v>
      </c>
      <c r="D137" s="2">
        <f>'W CAPEX 2002-20'!G11</f>
        <v>294.82</v>
      </c>
      <c r="E137" s="2">
        <f>'W CAPEX 2002-20'!H11</f>
        <v>299.197</v>
      </c>
      <c r="F137" s="2">
        <f>'W CAPEX 2002-20'!I11</f>
        <v>360.78100000000001</v>
      </c>
      <c r="G137" s="2">
        <f>'W CAPEX 2002-20'!J11</f>
        <v>314.435</v>
      </c>
      <c r="H137" s="2">
        <f>'W CAPEX 2002-20'!K11</f>
        <v>432.40899999999999</v>
      </c>
      <c r="I137" s="2">
        <f>'W CAPEX 2002-20'!L11</f>
        <v>594.14250000000004</v>
      </c>
      <c r="J137" s="2">
        <f>'W CAPEX 2002-20'!M11</f>
        <v>611.78338587080759</v>
      </c>
      <c r="K137" s="2">
        <f>'W CAPEX 2002-20'!N11</f>
        <v>456.53205131519127</v>
      </c>
      <c r="L137" s="2">
        <f>'W CAPEX 2002-20'!O11</f>
        <v>343.40186266918897</v>
      </c>
      <c r="M137" s="2">
        <f>'W CAPEX 2002-20'!P11</f>
        <v>376.43899999999996</v>
      </c>
      <c r="N137" s="2">
        <f>'W CAPEX 2002-20'!Q11</f>
        <v>319.71300000000002</v>
      </c>
      <c r="O137" s="2">
        <f>'W CAPEX 2002-20'!R11</f>
        <v>327.53399999999999</v>
      </c>
      <c r="P137" s="2">
        <f>'W CAPEX 2002-20'!S11</f>
        <v>382.62900000000002</v>
      </c>
      <c r="Q137" s="2">
        <f>'W CAPEX 2002-20'!T11</f>
        <v>393.79399999999998</v>
      </c>
      <c r="R137" s="2">
        <f>'W CAPEX 2002-20'!U11</f>
        <v>466.58200000000005</v>
      </c>
      <c r="S137" s="2">
        <f>'W CAPEX 2002-20'!V11</f>
        <v>472.73989617387701</v>
      </c>
      <c r="T137" s="2">
        <f>'W CAPEX 2002-20'!W11</f>
        <v>512.09240401609702</v>
      </c>
      <c r="U137" s="2">
        <f>'W CAPEX 2002-20'!X11</f>
        <v>598.44035594069896</v>
      </c>
    </row>
    <row r="138" spans="1:21">
      <c r="B138" t="s">
        <v>40</v>
      </c>
      <c r="C138" s="5" t="s">
        <v>39</v>
      </c>
      <c r="D138" s="2">
        <f>'WW CAPEX 2002-20'!G11</f>
        <v>251.21</v>
      </c>
      <c r="E138" s="2">
        <f>'WW CAPEX 2002-20'!H11</f>
        <v>303.166</v>
      </c>
      <c r="F138" s="2">
        <f>'WW CAPEX 2002-20'!I11</f>
        <v>256.05099999999999</v>
      </c>
      <c r="G138" s="2">
        <f>'WW CAPEX 2002-20'!J11</f>
        <v>239.04400000000001</v>
      </c>
      <c r="H138" s="2">
        <f>'WW CAPEX 2002-20'!K11</f>
        <v>345.25700000000001</v>
      </c>
      <c r="I138" s="2">
        <f>'WW CAPEX 2002-20'!L11</f>
        <v>402.44299999999998</v>
      </c>
      <c r="J138" s="2">
        <f>'WW CAPEX 2002-20'!M11</f>
        <v>368.58617862586289</v>
      </c>
      <c r="K138" s="2">
        <f>'WW CAPEX 2002-20'!N11</f>
        <v>337.66045810481</v>
      </c>
      <c r="L138" s="2">
        <f>'WW CAPEX 2002-20'!O11</f>
        <v>691.31723693081301</v>
      </c>
      <c r="M138" s="2">
        <f>'WW CAPEX 2002-20'!P11</f>
        <v>700.03</v>
      </c>
      <c r="N138" s="2">
        <f>'WW CAPEX 2002-20'!Q11</f>
        <v>609.29700000000003</v>
      </c>
      <c r="O138" s="2">
        <f>'WW CAPEX 2002-20'!R11</f>
        <v>643.226</v>
      </c>
      <c r="P138" s="2">
        <f>'WW CAPEX 2002-20'!S11</f>
        <v>668.21699999999998</v>
      </c>
      <c r="Q138" s="2">
        <f>'WW CAPEX 2002-20'!T11</f>
        <v>551.077</v>
      </c>
      <c r="R138" s="2">
        <f>'WW CAPEX 2002-20'!U11</f>
        <v>497.39899999999994</v>
      </c>
      <c r="S138" s="2">
        <f>'WW CAPEX 2002-20'!V11</f>
        <v>484.02886897102599</v>
      </c>
      <c r="T138" s="2">
        <f>'WW CAPEX 2002-20'!W11</f>
        <v>471.52284432671001</v>
      </c>
      <c r="U138" s="2">
        <f>'WW CAPEX 2002-20'!X11</f>
        <v>439.19072020737599</v>
      </c>
    </row>
    <row r="139" spans="1:21"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>
      <c r="B140" t="s">
        <v>38</v>
      </c>
      <c r="C140" s="5" t="s">
        <v>41</v>
      </c>
      <c r="D140" s="2">
        <f t="shared" ref="D140:S141" si="29">D137*D$6</f>
        <v>482.69820392451413</v>
      </c>
      <c r="E140" s="2">
        <f t="shared" si="29"/>
        <v>476.55358126684018</v>
      </c>
      <c r="F140" s="2">
        <f t="shared" si="29"/>
        <v>557.31060930994772</v>
      </c>
      <c r="G140" s="2">
        <f t="shared" si="29"/>
        <v>473.24686035472314</v>
      </c>
      <c r="H140" s="2">
        <f t="shared" si="29"/>
        <v>627.3869994591895</v>
      </c>
      <c r="I140" s="2">
        <f t="shared" si="29"/>
        <v>827.84978516639353</v>
      </c>
      <c r="J140" s="2">
        <f t="shared" si="29"/>
        <v>827.85633386421</v>
      </c>
      <c r="K140" s="2">
        <f t="shared" si="29"/>
        <v>614.95706603274868</v>
      </c>
      <c r="L140" s="2">
        <f t="shared" si="29"/>
        <v>440.69716172915713</v>
      </c>
      <c r="M140" s="2">
        <f t="shared" si="29"/>
        <v>460.97619476141978</v>
      </c>
      <c r="N140" s="2">
        <f t="shared" si="29"/>
        <v>379.77692520690715</v>
      </c>
      <c r="O140" s="2">
        <f t="shared" si="29"/>
        <v>378.15821365201265</v>
      </c>
      <c r="P140" s="2">
        <f t="shared" si="29"/>
        <v>433.27765042207784</v>
      </c>
      <c r="Q140" s="2">
        <f t="shared" si="29"/>
        <v>441.16514640883975</v>
      </c>
      <c r="R140" s="2">
        <f t="shared" si="29"/>
        <v>511.74503644768691</v>
      </c>
      <c r="S140" s="2">
        <f t="shared" si="29"/>
        <v>499.79536690582643</v>
      </c>
      <c r="T140" s="2">
        <f>T137*T$6</f>
        <v>525.34772994291893</v>
      </c>
      <c r="U140" s="2">
        <f>U137*U$6</f>
        <v>598.44035594069896</v>
      </c>
    </row>
    <row r="141" spans="1:21">
      <c r="B141" t="s">
        <v>40</v>
      </c>
      <c r="C141" s="5" t="s">
        <v>41</v>
      </c>
      <c r="D141" s="2">
        <f t="shared" si="29"/>
        <v>411.29711623321754</v>
      </c>
      <c r="E141" s="2">
        <f t="shared" si="29"/>
        <v>482.87530629766633</v>
      </c>
      <c r="F141" s="2">
        <f t="shared" si="29"/>
        <v>395.53063721321632</v>
      </c>
      <c r="G141" s="2">
        <f t="shared" si="29"/>
        <v>359.7780860484184</v>
      </c>
      <c r="H141" s="2">
        <f t="shared" si="29"/>
        <v>500.93719897662027</v>
      </c>
      <c r="I141" s="2">
        <f t="shared" si="29"/>
        <v>560.74485681754607</v>
      </c>
      <c r="J141" s="2">
        <f t="shared" si="29"/>
        <v>498.76542841368104</v>
      </c>
      <c r="K141" s="2">
        <f t="shared" si="29"/>
        <v>454.83484463623745</v>
      </c>
      <c r="L141" s="2">
        <f t="shared" si="29"/>
        <v>887.18663842351862</v>
      </c>
      <c r="M141" s="2">
        <f t="shared" si="29"/>
        <v>857.23627365612151</v>
      </c>
      <c r="N141" s="2">
        <f t="shared" si="29"/>
        <v>723.7645675896598</v>
      </c>
      <c r="O141" s="2">
        <f t="shared" si="29"/>
        <v>742.64410758739405</v>
      </c>
      <c r="P141" s="2">
        <f t="shared" si="29"/>
        <v>756.66897107142836</v>
      </c>
      <c r="Q141" s="2">
        <f t="shared" si="29"/>
        <v>617.36838394577921</v>
      </c>
      <c r="R141" s="2">
        <f t="shared" si="29"/>
        <v>545.54498326991393</v>
      </c>
      <c r="S141" s="2">
        <f t="shared" si="29"/>
        <v>511.73042114348635</v>
      </c>
      <c r="T141" s="2">
        <f>T138*T$6</f>
        <v>483.7280419326018</v>
      </c>
      <c r="U141" s="2">
        <f>U138*U$6</f>
        <v>439.19072020737599</v>
      </c>
    </row>
    <row r="142" spans="1:21"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>
      <c r="B143" t="s">
        <v>42</v>
      </c>
      <c r="C143" s="14" t="s">
        <v>43</v>
      </c>
      <c r="D143" s="2">
        <f>'W + WW Populations'!E18</f>
        <v>8073.13</v>
      </c>
      <c r="E143" s="2">
        <f>'W + WW Populations'!F18</f>
        <v>8138.9</v>
      </c>
      <c r="F143" s="2">
        <f>'W + WW Populations'!G18</f>
        <v>8183.91</v>
      </c>
      <c r="G143" s="2">
        <f>'W + WW Populations'!H18</f>
        <v>8227.8700000000008</v>
      </c>
      <c r="H143" s="2">
        <f>'W + WW Populations'!I18</f>
        <v>8512.14</v>
      </c>
      <c r="I143" s="2">
        <f>'W + WW Populations'!J18</f>
        <v>8544.02</v>
      </c>
      <c r="J143" s="2">
        <f>'W + WW Populations'!K18</f>
        <v>8559.98</v>
      </c>
      <c r="K143" s="2">
        <f>'W + WW Populations'!L18</f>
        <v>8667.33</v>
      </c>
      <c r="L143" s="2">
        <f>'W + WW Populations'!M18</f>
        <v>8796.85</v>
      </c>
      <c r="M143" s="2">
        <f>'W + WW Populations'!N18</f>
        <v>8973.1434994685696</v>
      </c>
      <c r="N143" s="2">
        <f>'W + WW Populations'!O18</f>
        <v>9162.1730000000007</v>
      </c>
      <c r="O143" s="2">
        <f>'W + WW Populations'!P18</f>
        <v>9262.0069804483792</v>
      </c>
      <c r="P143" s="2">
        <f>'W + WW Populations'!Q18</f>
        <v>9553.7000000000007</v>
      </c>
      <c r="Q143" s="2">
        <f>'W + WW Populations'!R18</f>
        <v>9864.9069999999992</v>
      </c>
      <c r="R143" s="2">
        <f>'W + WW Populations'!S18</f>
        <v>9882.9581050257493</v>
      </c>
      <c r="S143" s="2">
        <f>'W + WW Populations'!T18</f>
        <v>10012.826999999999</v>
      </c>
      <c r="T143" s="2">
        <f>'W + WW Populations'!U18</f>
        <v>10012.6</v>
      </c>
      <c r="U143" s="2">
        <f>'W + WW Populations'!V18</f>
        <v>10115.552</v>
      </c>
    </row>
    <row r="144" spans="1:21">
      <c r="B144" t="s">
        <v>44</v>
      </c>
      <c r="C144" s="14" t="s">
        <v>43</v>
      </c>
      <c r="D144" s="2">
        <f>'W + WW Populations'!E38</f>
        <v>12463.2</v>
      </c>
      <c r="E144" s="2">
        <f>'W + WW Populations'!F38</f>
        <v>12635.119999999999</v>
      </c>
      <c r="F144" s="2">
        <f>'W + WW Populations'!G38</f>
        <v>12683.13</v>
      </c>
      <c r="G144" s="2">
        <f>'W + WW Populations'!H38</f>
        <v>12730.3</v>
      </c>
      <c r="H144" s="2">
        <f>'W + WW Populations'!I38</f>
        <v>13110.500000000002</v>
      </c>
      <c r="I144" s="2">
        <f>'W + WW Populations'!J38</f>
        <v>13163.267157621378</v>
      </c>
      <c r="J144" s="2">
        <f>'W + WW Populations'!K38</f>
        <v>13206.171118199638</v>
      </c>
      <c r="K144" s="2">
        <f>'W + WW Populations'!L38</f>
        <v>13389.381533976251</v>
      </c>
      <c r="L144" s="2">
        <f>'W + WW Populations'!M38</f>
        <v>13604.28700521361</v>
      </c>
      <c r="M144" s="2">
        <f>'W + WW Populations'!N38</f>
        <v>14128.762898615299</v>
      </c>
      <c r="N144" s="2">
        <f>'W + WW Populations'!O38</f>
        <v>14365.3927670496</v>
      </c>
      <c r="O144" s="2">
        <f>'W + WW Populations'!P38</f>
        <v>14543.779854669699</v>
      </c>
      <c r="P144" s="2">
        <f>'W + WW Populations'!Q38</f>
        <v>14697.966549978801</v>
      </c>
      <c r="Q144" s="2">
        <f>'W + WW Populations'!R38</f>
        <v>14774.8341645819</v>
      </c>
      <c r="R144" s="2">
        <f>'W + WW Populations'!S38</f>
        <v>15070.048901455801</v>
      </c>
      <c r="S144" s="2">
        <f>'W + WW Populations'!T38</f>
        <v>15018.284</v>
      </c>
      <c r="T144" s="2">
        <f>'W + WW Populations'!U38</f>
        <v>15321.5</v>
      </c>
      <c r="U144" s="2">
        <f>'W + WW Populations'!V38</f>
        <v>15262.732</v>
      </c>
    </row>
    <row r="145" spans="1:21"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>
      <c r="B146" t="s">
        <v>45</v>
      </c>
      <c r="C146" s="5" t="s">
        <v>46</v>
      </c>
      <c r="D146" s="2">
        <f t="shared" ref="D146:U146" si="30">D140*1000/D143</f>
        <v>59.790713629597704</v>
      </c>
      <c r="E146" s="2">
        <f t="shared" si="30"/>
        <v>58.552578513907307</v>
      </c>
      <c r="F146" s="2">
        <f t="shared" si="30"/>
        <v>68.098330664675899</v>
      </c>
      <c r="G146" s="2">
        <f t="shared" si="30"/>
        <v>57.51754225026928</v>
      </c>
      <c r="H146" s="2">
        <f t="shared" si="30"/>
        <v>73.704967194993216</v>
      </c>
      <c r="I146" s="2">
        <f t="shared" si="30"/>
        <v>96.892304227564239</v>
      </c>
      <c r="J146" s="2">
        <f t="shared" si="30"/>
        <v>96.712414499123838</v>
      </c>
      <c r="K146" s="2">
        <f t="shared" si="30"/>
        <v>70.951154050064858</v>
      </c>
      <c r="L146" s="2">
        <f t="shared" si="30"/>
        <v>50.097155428267747</v>
      </c>
      <c r="M146" s="2">
        <f t="shared" si="30"/>
        <v>51.372876716918761</v>
      </c>
      <c r="N146" s="2">
        <f t="shared" si="30"/>
        <v>41.450529825938361</v>
      </c>
      <c r="O146" s="2">
        <f t="shared" si="30"/>
        <v>40.828970918536896</v>
      </c>
      <c r="P146" s="2">
        <f t="shared" si="30"/>
        <v>45.351816617863008</v>
      </c>
      <c r="Q146" s="2">
        <f t="shared" si="30"/>
        <v>44.720659445531496</v>
      </c>
      <c r="R146" s="2">
        <f t="shared" si="30"/>
        <v>51.780553049946739</v>
      </c>
      <c r="S146" s="2">
        <f t="shared" si="30"/>
        <v>49.915510065821216</v>
      </c>
      <c r="T146" s="2">
        <f t="shared" si="30"/>
        <v>52.468662479567641</v>
      </c>
      <c r="U146" s="2">
        <f t="shared" si="30"/>
        <v>59.160425050526065</v>
      </c>
    </row>
    <row r="147" spans="1:21">
      <c r="B147" t="s">
        <v>47</v>
      </c>
      <c r="C147" s="5" t="s">
        <v>46</v>
      </c>
      <c r="D147" s="2">
        <f t="shared" ref="D147:U147" si="31">D141*1000/D144</f>
        <v>33.000924018969243</v>
      </c>
      <c r="E147" s="2">
        <f t="shared" si="31"/>
        <v>38.216914940077054</v>
      </c>
      <c r="F147" s="2">
        <f t="shared" si="31"/>
        <v>31.185569903739562</v>
      </c>
      <c r="G147" s="2">
        <f t="shared" si="31"/>
        <v>28.261555976561311</v>
      </c>
      <c r="H147" s="2">
        <f t="shared" si="31"/>
        <v>38.208855419443971</v>
      </c>
      <c r="I147" s="2">
        <f t="shared" si="31"/>
        <v>42.599215688855892</v>
      </c>
      <c r="J147" s="2">
        <f t="shared" si="31"/>
        <v>37.767603035699295</v>
      </c>
      <c r="K147" s="2">
        <f t="shared" si="31"/>
        <v>33.969817312477829</v>
      </c>
      <c r="L147" s="2">
        <f t="shared" si="31"/>
        <v>65.213754905605825</v>
      </c>
      <c r="M147" s="2">
        <f t="shared" si="31"/>
        <v>60.673130394178784</v>
      </c>
      <c r="N147" s="2">
        <f t="shared" si="31"/>
        <v>50.382511590618236</v>
      </c>
      <c r="O147" s="2">
        <f t="shared" si="31"/>
        <v>51.062661495728484</v>
      </c>
      <c r="P147" s="2">
        <f t="shared" si="31"/>
        <v>51.481201055837197</v>
      </c>
      <c r="Q147" s="2">
        <f t="shared" si="31"/>
        <v>41.785131194618018</v>
      </c>
      <c r="R147" s="2">
        <f t="shared" si="31"/>
        <v>36.200611347532728</v>
      </c>
      <c r="S147" s="2">
        <f t="shared" si="31"/>
        <v>34.073827685206005</v>
      </c>
      <c r="T147" s="2">
        <f t="shared" si="31"/>
        <v>31.571846224756179</v>
      </c>
      <c r="U147" s="2">
        <f t="shared" si="31"/>
        <v>28.775367359354536</v>
      </c>
    </row>
    <row r="148" spans="1:21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>
      <c r="B149" t="s">
        <v>48</v>
      </c>
      <c r="C149" s="5" t="s">
        <v>46</v>
      </c>
      <c r="D149" s="2">
        <f>SUM(D146:D147)</f>
        <v>92.791637648566947</v>
      </c>
      <c r="E149" s="2">
        <f t="shared" ref="E149:U149" si="32">SUM(E146:E147)</f>
        <v>96.769493453984353</v>
      </c>
      <c r="F149" s="2">
        <f t="shared" si="32"/>
        <v>99.283900568415461</v>
      </c>
      <c r="G149" s="2">
        <f t="shared" si="32"/>
        <v>85.779098226830598</v>
      </c>
      <c r="H149" s="2">
        <f t="shared" si="32"/>
        <v>111.91382261443718</v>
      </c>
      <c r="I149" s="2">
        <f t="shared" si="32"/>
        <v>139.49151991642015</v>
      </c>
      <c r="J149" s="2">
        <f t="shared" si="32"/>
        <v>134.48001753482313</v>
      </c>
      <c r="K149" s="2">
        <f t="shared" si="32"/>
        <v>104.92097136254269</v>
      </c>
      <c r="L149" s="2">
        <f t="shared" si="32"/>
        <v>115.31091033387358</v>
      </c>
      <c r="M149" s="2">
        <f t="shared" si="32"/>
        <v>112.04600711109754</v>
      </c>
      <c r="N149" s="2">
        <f>SUM(N146:N147)</f>
        <v>91.833041416556597</v>
      </c>
      <c r="O149" s="2">
        <f t="shared" si="32"/>
        <v>91.891632414265388</v>
      </c>
      <c r="P149" s="2">
        <f t="shared" si="32"/>
        <v>96.833017673700198</v>
      </c>
      <c r="Q149" s="2">
        <f t="shared" si="32"/>
        <v>86.505790640149513</v>
      </c>
      <c r="R149" s="2">
        <f t="shared" si="32"/>
        <v>87.981164397479461</v>
      </c>
      <c r="S149" s="2">
        <f t="shared" si="32"/>
        <v>83.989337751027222</v>
      </c>
      <c r="T149" s="2">
        <f t="shared" si="32"/>
        <v>84.040508704323827</v>
      </c>
      <c r="U149" s="2">
        <f t="shared" si="32"/>
        <v>87.935792409880605</v>
      </c>
    </row>
    <row r="150" spans="1:21">
      <c r="B150" t="s">
        <v>49</v>
      </c>
      <c r="C150" s="5" t="s">
        <v>46</v>
      </c>
      <c r="D150" s="2">
        <f>AVERAGE(D149:U149)</f>
        <v>100.21098134324305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>
      <c r="A152" s="12"/>
      <c r="B152" s="12"/>
      <c r="C152" s="12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2"/>
      <c r="U152" s="12"/>
    </row>
    <row r="153" spans="1:21">
      <c r="C153" s="5"/>
      <c r="D153" s="240" t="s">
        <v>285</v>
      </c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 t="s">
        <v>284</v>
      </c>
      <c r="U153" s="240"/>
    </row>
    <row r="154" spans="1:21">
      <c r="D154" s="16" t="s">
        <v>1</v>
      </c>
      <c r="E154" s="16" t="s">
        <v>2</v>
      </c>
      <c r="F154" s="16" t="s">
        <v>3</v>
      </c>
      <c r="G154" s="16" t="s">
        <v>4</v>
      </c>
      <c r="H154" s="16" t="s">
        <v>5</v>
      </c>
      <c r="I154" s="16" t="s">
        <v>6</v>
      </c>
      <c r="J154" s="16" t="s">
        <v>7</v>
      </c>
      <c r="K154" s="16" t="s">
        <v>8</v>
      </c>
      <c r="L154" s="16" t="s">
        <v>9</v>
      </c>
      <c r="M154" s="16" t="s">
        <v>10</v>
      </c>
      <c r="N154" s="16" t="s">
        <v>11</v>
      </c>
      <c r="O154" s="16" t="s">
        <v>12</v>
      </c>
      <c r="P154" s="16" t="s">
        <v>13</v>
      </c>
      <c r="Q154" s="16" t="s">
        <v>14</v>
      </c>
      <c r="R154" s="16" t="s">
        <v>15</v>
      </c>
      <c r="S154" s="16" t="s">
        <v>16</v>
      </c>
      <c r="T154" s="1" t="s">
        <v>17</v>
      </c>
      <c r="U154" s="1" t="s">
        <v>18</v>
      </c>
    </row>
    <row r="155" spans="1:21">
      <c r="A155" s="7" t="s">
        <v>51</v>
      </c>
      <c r="B155" t="s">
        <v>38</v>
      </c>
      <c r="C155" s="5" t="s">
        <v>39</v>
      </c>
      <c r="D155" s="2">
        <f>'W CAPEX 2002-20'!G12</f>
        <v>303.25799999999998</v>
      </c>
      <c r="E155" s="2">
        <f>'W CAPEX 2002-20'!H12</f>
        <v>360.517</v>
      </c>
      <c r="F155" s="2">
        <f>'W CAPEX 2002-20'!I12</f>
        <v>340.22899999999998</v>
      </c>
      <c r="G155" s="2">
        <f>'W CAPEX 2002-20'!J12</f>
        <v>211.208</v>
      </c>
      <c r="H155" s="2">
        <f>'W CAPEX 2002-20'!K12</f>
        <v>286.62700000000001</v>
      </c>
      <c r="I155" s="2">
        <f>'W CAPEX 2002-20'!L12</f>
        <v>350.33896700000003</v>
      </c>
      <c r="J155" s="2">
        <f>'W CAPEX 2002-20'!M12</f>
        <v>251.4814461</v>
      </c>
      <c r="K155" s="2">
        <f>'W CAPEX 2002-20'!N12</f>
        <v>265.06837000000002</v>
      </c>
      <c r="L155" s="2">
        <f>'W CAPEX 2002-20'!O12</f>
        <v>230.43742592392502</v>
      </c>
      <c r="M155" s="2">
        <f>'W CAPEX 2002-20'!P12</f>
        <v>253.00241239572557</v>
      </c>
      <c r="N155" s="2">
        <f>'W CAPEX 2002-20'!Q12</f>
        <v>300.73324029064179</v>
      </c>
      <c r="O155" s="2">
        <f>'W CAPEX 2002-20'!R12</f>
        <v>321.75915602272426</v>
      </c>
      <c r="P155" s="2">
        <f>'W CAPEX 2002-20'!S12</f>
        <v>325.10048519034859</v>
      </c>
      <c r="Q155" s="2">
        <f>'W CAPEX 2002-20'!T12</f>
        <v>202.37422294971614</v>
      </c>
      <c r="R155" s="2">
        <f>'W CAPEX 2002-20'!U12</f>
        <v>261.46043209634081</v>
      </c>
      <c r="S155" s="2">
        <f>'W CAPEX 2002-20'!V12</f>
        <v>270.30865591151297</v>
      </c>
      <c r="T155" s="2">
        <f>'W CAPEX 2002-20'!W12</f>
        <v>296.23530227955598</v>
      </c>
      <c r="U155" s="2">
        <f>'W CAPEX 2002-20'!X12</f>
        <v>201.686197729024</v>
      </c>
    </row>
    <row r="156" spans="1:21">
      <c r="B156" t="s">
        <v>40</v>
      </c>
      <c r="C156" s="5" t="s">
        <v>39</v>
      </c>
      <c r="D156" s="2">
        <f>'WW CAPEX 2002-20'!G12</f>
        <v>283.89</v>
      </c>
      <c r="E156" s="2">
        <f>'WW CAPEX 2002-20'!H12</f>
        <v>499.98899999999998</v>
      </c>
      <c r="F156" s="2">
        <f>'WW CAPEX 2002-20'!I12</f>
        <v>363.50400000000002</v>
      </c>
      <c r="G156" s="2">
        <f>'WW CAPEX 2002-20'!J12</f>
        <v>239.31800000000001</v>
      </c>
      <c r="H156" s="2">
        <f>'WW CAPEX 2002-20'!K12</f>
        <v>277.291</v>
      </c>
      <c r="I156" s="2">
        <f>'WW CAPEX 2002-20'!L12</f>
        <v>470.75984599999998</v>
      </c>
      <c r="J156" s="2">
        <f>'WW CAPEX 2002-20'!M12</f>
        <v>490.90855999999991</v>
      </c>
      <c r="K156" s="2">
        <f>'WW CAPEX 2002-20'!N12</f>
        <v>350.76983799999999</v>
      </c>
      <c r="L156" s="2">
        <f>'WW CAPEX 2002-20'!O12</f>
        <v>391.10640246272931</v>
      </c>
      <c r="M156" s="2">
        <f>'WW CAPEX 2002-20'!P12</f>
        <v>457.49094271329994</v>
      </c>
      <c r="N156" s="2">
        <f>'WW CAPEX 2002-20'!Q12</f>
        <v>500.33265710990003</v>
      </c>
      <c r="O156" s="2">
        <f>'WW CAPEX 2002-20'!R12</f>
        <v>520.1482914601927</v>
      </c>
      <c r="P156" s="2">
        <f>'WW CAPEX 2002-20'!S12</f>
        <v>558.70143253131096</v>
      </c>
      <c r="Q156" s="2">
        <f>'WW CAPEX 2002-20'!T12</f>
        <v>434.79113620842099</v>
      </c>
      <c r="R156" s="2">
        <f>'WW CAPEX 2002-20'!U12</f>
        <v>414.91266696746555</v>
      </c>
      <c r="S156" s="2">
        <f>'WW CAPEX 2002-20'!V12</f>
        <v>415.25723711850497</v>
      </c>
      <c r="T156" s="2">
        <f>'WW CAPEX 2002-20'!W12</f>
        <v>335.55233175438201</v>
      </c>
      <c r="U156" s="2">
        <f>'WW CAPEX 2002-20'!X12</f>
        <v>285.14048909297998</v>
      </c>
    </row>
    <row r="157" spans="1:21"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>
      <c r="B158" t="s">
        <v>38</v>
      </c>
      <c r="C158" s="5" t="s">
        <v>41</v>
      </c>
      <c r="D158" s="2">
        <f>D155*D$6</f>
        <v>496.51343845648296</v>
      </c>
      <c r="E158" s="2">
        <f t="shared" ref="E158:S159" si="33">E155*E$6</f>
        <v>574.22256057907475</v>
      </c>
      <c r="F158" s="2">
        <f t="shared" si="33"/>
        <v>525.56324001240137</v>
      </c>
      <c r="G158" s="2">
        <f t="shared" si="33"/>
        <v>317.8829420446209</v>
      </c>
      <c r="H158" s="2">
        <f t="shared" si="33"/>
        <v>415.87028367584651</v>
      </c>
      <c r="I158" s="2">
        <f t="shared" si="33"/>
        <v>488.14558555627013</v>
      </c>
      <c r="J158" s="2">
        <f t="shared" si="33"/>
        <v>340.30101635872182</v>
      </c>
      <c r="K158" s="2">
        <f t="shared" si="33"/>
        <v>357.0519674219837</v>
      </c>
      <c r="L158" s="2">
        <f t="shared" si="33"/>
        <v>295.7267580655971</v>
      </c>
      <c r="M158" s="2">
        <f t="shared" si="33"/>
        <v>309.81935806768439</v>
      </c>
      <c r="N158" s="2">
        <f t="shared" si="33"/>
        <v>357.2314710540075</v>
      </c>
      <c r="O158" s="2">
        <f t="shared" si="33"/>
        <v>371.49079994056387</v>
      </c>
      <c r="P158" s="2">
        <f t="shared" si="33"/>
        <v>368.13407863583717</v>
      </c>
      <c r="Q158" s="2">
        <f t="shared" si="33"/>
        <v>226.71867447697704</v>
      </c>
      <c r="R158" s="2">
        <f t="shared" si="33"/>
        <v>286.76862449209329</v>
      </c>
      <c r="S158" s="2">
        <f t="shared" si="33"/>
        <v>285.77874419430225</v>
      </c>
      <c r="T158" s="2">
        <f>T155*T$6</f>
        <v>303.90324551001771</v>
      </c>
      <c r="U158" s="2">
        <f>U155*U$6</f>
        <v>201.686197729024</v>
      </c>
    </row>
    <row r="159" spans="1:21">
      <c r="B159" t="s">
        <v>40</v>
      </c>
      <c r="C159" s="5" t="s">
        <v>41</v>
      </c>
      <c r="D159" s="2">
        <f>D156*D$6</f>
        <v>464.80290723875692</v>
      </c>
      <c r="E159" s="2">
        <f t="shared" si="33"/>
        <v>796.37011248116175</v>
      </c>
      <c r="F159" s="2">
        <f t="shared" si="33"/>
        <v>561.51691947913889</v>
      </c>
      <c r="G159" s="2">
        <f t="shared" si="33"/>
        <v>360.19047538083117</v>
      </c>
      <c r="H159" s="2">
        <f t="shared" si="33"/>
        <v>402.32457804309837</v>
      </c>
      <c r="I159" s="2">
        <f t="shared" si="33"/>
        <v>655.93428744125265</v>
      </c>
      <c r="J159" s="2">
        <f t="shared" si="33"/>
        <v>664.29028661131338</v>
      </c>
      <c r="K159" s="2">
        <f t="shared" si="33"/>
        <v>472.49342035864362</v>
      </c>
      <c r="L159" s="2">
        <f t="shared" si="33"/>
        <v>501.91772449838504</v>
      </c>
      <c r="M159" s="2">
        <f t="shared" si="33"/>
        <v>560.23003437420596</v>
      </c>
      <c r="N159" s="2">
        <f t="shared" si="33"/>
        <v>594.32928313143225</v>
      </c>
      <c r="O159" s="2">
        <f t="shared" si="33"/>
        <v>600.54329850559918</v>
      </c>
      <c r="P159" s="2">
        <f t="shared" si="33"/>
        <v>632.65681371410801</v>
      </c>
      <c r="Q159" s="2">
        <f t="shared" si="33"/>
        <v>487.09400159132394</v>
      </c>
      <c r="R159" s="2">
        <f t="shared" si="33"/>
        <v>455.07434465940099</v>
      </c>
      <c r="S159" s="2">
        <f t="shared" si="33"/>
        <v>439.02290639249742</v>
      </c>
      <c r="T159" s="2">
        <f>T156*T$6</f>
        <v>344.23798201598908</v>
      </c>
      <c r="U159" s="2">
        <f>U156*U$6</f>
        <v>285.14048909297998</v>
      </c>
    </row>
    <row r="160" spans="1:21"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>
      <c r="B161" t="s">
        <v>42</v>
      </c>
      <c r="C161" s="14" t="s">
        <v>43</v>
      </c>
      <c r="D161" s="2">
        <f>'W + WW Populations'!E19</f>
        <v>6654.78</v>
      </c>
      <c r="E161" s="2">
        <f>'W + WW Populations'!F19</f>
        <v>6695.6</v>
      </c>
      <c r="F161" s="2">
        <f>'W + WW Populations'!G19</f>
        <v>6734.3</v>
      </c>
      <c r="G161" s="2">
        <f>'W + WW Populations'!H19</f>
        <v>6776.3</v>
      </c>
      <c r="H161" s="2">
        <f>'W + WW Populations'!I19</f>
        <v>6807.53</v>
      </c>
      <c r="I161" s="2">
        <f>'W + WW Populations'!J19</f>
        <v>6805.15</v>
      </c>
      <c r="J161" s="2">
        <f>'W + WW Populations'!K19</f>
        <v>6815.06</v>
      </c>
      <c r="K161" s="2">
        <f>'W + WW Populations'!L19</f>
        <v>6834.78</v>
      </c>
      <c r="L161" s="2">
        <f>'W + WW Populations'!M19</f>
        <v>6865.85</v>
      </c>
      <c r="M161" s="2">
        <f>'W + WW Populations'!N19</f>
        <v>6904.2219999999998</v>
      </c>
      <c r="N161" s="2">
        <f>'W + WW Populations'!O19</f>
        <v>7031.1360000000004</v>
      </c>
      <c r="O161" s="2">
        <f>'W + WW Populations'!P19</f>
        <v>7038.2049999999999</v>
      </c>
      <c r="P161" s="2">
        <f>'W + WW Populations'!Q19</f>
        <v>7064.59</v>
      </c>
      <c r="Q161" s="2">
        <f>'W + WW Populations'!R19</f>
        <v>7103.6009999999997</v>
      </c>
      <c r="R161" s="2">
        <f>'W + WW Populations'!S19</f>
        <v>7150.1540000000005</v>
      </c>
      <c r="S161" s="2">
        <f>'W + WW Populations'!T19</f>
        <v>7200.5339999999997</v>
      </c>
      <c r="T161" s="2">
        <f>'W + WW Populations'!U19</f>
        <v>7227.1210000000001</v>
      </c>
      <c r="U161" s="2">
        <f>'W + WW Populations'!V19</f>
        <v>7370.098</v>
      </c>
    </row>
    <row r="162" spans="1:21">
      <c r="B162" t="s">
        <v>44</v>
      </c>
      <c r="C162" s="14" t="s">
        <v>43</v>
      </c>
      <c r="D162" s="2">
        <f>'W + WW Populations'!E39</f>
        <v>6540.5</v>
      </c>
      <c r="E162" s="2">
        <f>'W + WW Populations'!F39</f>
        <v>6580.7</v>
      </c>
      <c r="F162" s="2">
        <f>'W + WW Populations'!G39</f>
        <v>6767.4</v>
      </c>
      <c r="G162" s="2">
        <f>'W + WW Populations'!H39</f>
        <v>6750.8</v>
      </c>
      <c r="H162" s="2">
        <f>'W + WW Populations'!I39</f>
        <v>6885.1</v>
      </c>
      <c r="I162" s="2">
        <f>'W + WW Populations'!J39</f>
        <v>6769.9000000000005</v>
      </c>
      <c r="J162" s="2">
        <f>'W + WW Populations'!K39</f>
        <v>6752.2657000000008</v>
      </c>
      <c r="K162" s="2">
        <f>'W + WW Populations'!L39</f>
        <v>6781.3909999999996</v>
      </c>
      <c r="L162" s="2">
        <f>'W + WW Populations'!M39</f>
        <v>6784.8</v>
      </c>
      <c r="M162" s="2">
        <f>'W + WW Populations'!N39</f>
        <v>6821.0919999999996</v>
      </c>
      <c r="N162" s="2">
        <f>'W + WW Populations'!O39</f>
        <v>7032.5159999999996</v>
      </c>
      <c r="O162" s="2">
        <f>'W + WW Populations'!P39</f>
        <v>7042.3580000000002</v>
      </c>
      <c r="P162" s="2">
        <f>'W + WW Populations'!Q39</f>
        <v>7064.3270000000002</v>
      </c>
      <c r="Q162" s="2">
        <f>'W + WW Populations'!R39</f>
        <v>7114.451</v>
      </c>
      <c r="R162" s="2">
        <f>'W + WW Populations'!S39</f>
        <v>7169.9570000000003</v>
      </c>
      <c r="S162" s="2">
        <f>'W + WW Populations'!T39</f>
        <v>7224.8400816413796</v>
      </c>
      <c r="T162" s="2">
        <f>'W + WW Populations'!U39</f>
        <v>7602.5950000000003</v>
      </c>
      <c r="U162" s="2">
        <f>'W + WW Populations'!V39</f>
        <v>7287.5062003155699</v>
      </c>
    </row>
    <row r="163" spans="1:21"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>
      <c r="B164" t="s">
        <v>45</v>
      </c>
      <c r="C164" s="5" t="s">
        <v>46</v>
      </c>
      <c r="D164" s="2">
        <f t="shared" ref="D164:U164" si="34">D158*1000/D161</f>
        <v>74.610045479562501</v>
      </c>
      <c r="E164" s="2">
        <f t="shared" si="34"/>
        <v>85.761180563216854</v>
      </c>
      <c r="F164" s="2">
        <f t="shared" si="34"/>
        <v>78.042742380410928</v>
      </c>
      <c r="G164" s="2">
        <f t="shared" si="34"/>
        <v>46.910990074911226</v>
      </c>
      <c r="H164" s="2">
        <f t="shared" si="34"/>
        <v>61.089746747476184</v>
      </c>
      <c r="I164" s="2">
        <f t="shared" si="34"/>
        <v>71.731789241423058</v>
      </c>
      <c r="J164" s="2">
        <f t="shared" si="34"/>
        <v>49.933678699633134</v>
      </c>
      <c r="K164" s="2">
        <f t="shared" si="34"/>
        <v>52.240447742573096</v>
      </c>
      <c r="L164" s="2">
        <f t="shared" si="34"/>
        <v>43.072126257578752</v>
      </c>
      <c r="M164" s="2">
        <f t="shared" si="34"/>
        <v>44.87389861850972</v>
      </c>
      <c r="N164" s="2">
        <f t="shared" si="34"/>
        <v>50.807077413096181</v>
      </c>
      <c r="O164" s="2">
        <f t="shared" si="34"/>
        <v>52.782037457073763</v>
      </c>
      <c r="P164" s="2">
        <f t="shared" si="34"/>
        <v>52.10975847654813</v>
      </c>
      <c r="Q164" s="2">
        <f t="shared" si="34"/>
        <v>31.916020406689093</v>
      </c>
      <c r="R164" s="2">
        <f t="shared" si="34"/>
        <v>40.10663609372515</v>
      </c>
      <c r="S164" s="2">
        <f t="shared" si="34"/>
        <v>39.688548681848076</v>
      </c>
      <c r="T164" s="2">
        <f t="shared" si="34"/>
        <v>42.050388461742614</v>
      </c>
      <c r="U164" s="2">
        <f t="shared" si="34"/>
        <v>27.365470273125812</v>
      </c>
    </row>
    <row r="165" spans="1:21">
      <c r="B165" t="s">
        <v>47</v>
      </c>
      <c r="C165" s="5" t="s">
        <v>46</v>
      </c>
      <c r="D165" s="2">
        <f t="shared" ref="D165:U165" si="35">D159*1000/D162</f>
        <v>71.065347792792124</v>
      </c>
      <c r="E165" s="2">
        <f t="shared" si="35"/>
        <v>121.01601842982687</v>
      </c>
      <c r="F165" s="2">
        <f t="shared" si="35"/>
        <v>82.973803747249903</v>
      </c>
      <c r="G165" s="2">
        <f t="shared" si="35"/>
        <v>53.355228325654906</v>
      </c>
      <c r="H165" s="2">
        <f t="shared" si="35"/>
        <v>58.434093628719751</v>
      </c>
      <c r="I165" s="2">
        <f t="shared" si="35"/>
        <v>96.889804493604416</v>
      </c>
      <c r="J165" s="2">
        <f t="shared" si="35"/>
        <v>98.380353517681229</v>
      </c>
      <c r="K165" s="2">
        <f t="shared" si="35"/>
        <v>69.675000358870861</v>
      </c>
      <c r="L165" s="2">
        <f t="shared" si="35"/>
        <v>73.976789956724588</v>
      </c>
      <c r="M165" s="2">
        <f t="shared" si="35"/>
        <v>82.132015573782908</v>
      </c>
      <c r="N165" s="2">
        <f t="shared" si="35"/>
        <v>84.51161478074593</v>
      </c>
      <c r="O165" s="2">
        <f t="shared" si="35"/>
        <v>85.275883234791408</v>
      </c>
      <c r="P165" s="2">
        <f t="shared" si="35"/>
        <v>89.556558425750666</v>
      </c>
      <c r="Q165" s="2">
        <f t="shared" si="35"/>
        <v>68.465437683290517</v>
      </c>
      <c r="R165" s="2">
        <f t="shared" si="35"/>
        <v>63.469605837162057</v>
      </c>
      <c r="S165" s="2">
        <f t="shared" si="35"/>
        <v>60.765761100799025</v>
      </c>
      <c r="T165" s="2">
        <f t="shared" si="35"/>
        <v>45.279010918770375</v>
      </c>
      <c r="U165" s="2">
        <f t="shared" si="35"/>
        <v>39.127306551126168</v>
      </c>
    </row>
    <row r="166" spans="1:21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>
      <c r="B167" t="s">
        <v>48</v>
      </c>
      <c r="C167" s="5" t="s">
        <v>46</v>
      </c>
      <c r="D167" s="2">
        <f>SUM(D164:D165)</f>
        <v>145.67539327235463</v>
      </c>
      <c r="E167" s="2">
        <f t="shared" ref="E167:U167" si="36">SUM(E164:E165)</f>
        <v>206.77719899304373</v>
      </c>
      <c r="F167" s="2">
        <f t="shared" si="36"/>
        <v>161.01654612766083</v>
      </c>
      <c r="G167" s="2">
        <f t="shared" si="36"/>
        <v>100.26621840056613</v>
      </c>
      <c r="H167" s="2">
        <f t="shared" si="36"/>
        <v>119.52384037619593</v>
      </c>
      <c r="I167" s="2">
        <f t="shared" si="36"/>
        <v>168.62159373502749</v>
      </c>
      <c r="J167" s="2">
        <f t="shared" si="36"/>
        <v>148.31403221731438</v>
      </c>
      <c r="K167" s="2">
        <f t="shared" si="36"/>
        <v>121.91544810144396</v>
      </c>
      <c r="L167" s="2">
        <f t="shared" si="36"/>
        <v>117.04891621430335</v>
      </c>
      <c r="M167" s="2">
        <f t="shared" si="36"/>
        <v>127.00591419229264</v>
      </c>
      <c r="N167" s="2">
        <f t="shared" si="36"/>
        <v>135.31869219384211</v>
      </c>
      <c r="O167" s="2">
        <f t="shared" si="36"/>
        <v>138.05792069186518</v>
      </c>
      <c r="P167" s="2">
        <f t="shared" si="36"/>
        <v>141.6663169022988</v>
      </c>
      <c r="Q167" s="2">
        <f t="shared" si="36"/>
        <v>100.38145808997962</v>
      </c>
      <c r="R167" s="2">
        <f t="shared" si="36"/>
        <v>103.57624193088721</v>
      </c>
      <c r="S167" s="2">
        <f t="shared" si="36"/>
        <v>100.4543097826471</v>
      </c>
      <c r="T167" s="2">
        <f t="shared" si="36"/>
        <v>87.329399380512996</v>
      </c>
      <c r="U167" s="2">
        <f t="shared" si="36"/>
        <v>66.492776824251976</v>
      </c>
    </row>
    <row r="168" spans="1:21">
      <c r="B168" t="s">
        <v>49</v>
      </c>
      <c r="C168" s="5" t="s">
        <v>46</v>
      </c>
      <c r="D168" s="2">
        <f>AVERAGE(D167:U167)</f>
        <v>127.19123430147154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>
      <c r="C171" s="5"/>
      <c r="D171" s="240" t="s">
        <v>285</v>
      </c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 t="s">
        <v>284</v>
      </c>
      <c r="U171" s="240"/>
    </row>
    <row r="172" spans="1:21">
      <c r="D172" s="16" t="s">
        <v>1</v>
      </c>
      <c r="E172" s="16" t="s">
        <v>2</v>
      </c>
      <c r="F172" s="16" t="s">
        <v>3</v>
      </c>
      <c r="G172" s="16" t="s">
        <v>4</v>
      </c>
      <c r="H172" s="16" t="s">
        <v>5</v>
      </c>
      <c r="I172" s="16" t="s">
        <v>6</v>
      </c>
      <c r="J172" s="16" t="s">
        <v>7</v>
      </c>
      <c r="K172" s="16" t="s">
        <v>8</v>
      </c>
      <c r="L172" s="16" t="s">
        <v>9</v>
      </c>
      <c r="M172" s="16" t="s">
        <v>10</v>
      </c>
      <c r="N172" s="16" t="s">
        <v>11</v>
      </c>
      <c r="O172" s="16" t="s">
        <v>12</v>
      </c>
      <c r="P172" s="16" t="s">
        <v>13</v>
      </c>
      <c r="Q172" s="16" t="s">
        <v>14</v>
      </c>
      <c r="R172" s="16" t="s">
        <v>15</v>
      </c>
      <c r="S172" s="16" t="s">
        <v>16</v>
      </c>
      <c r="T172" s="1" t="s">
        <v>17</v>
      </c>
      <c r="U172" s="1" t="s">
        <v>18</v>
      </c>
    </row>
    <row r="173" spans="1:21">
      <c r="A173" s="7" t="s">
        <v>33</v>
      </c>
      <c r="B173" t="s">
        <v>38</v>
      </c>
      <c r="C173" s="5" t="s">
        <v>39</v>
      </c>
      <c r="D173" s="2">
        <f>'W CAPEX 2002-20'!G13</f>
        <v>50.055999999999997</v>
      </c>
      <c r="E173" s="2">
        <f>'W CAPEX 2002-20'!H13</f>
        <v>50.22</v>
      </c>
      <c r="F173" s="2">
        <f>'W CAPEX 2002-20'!I13</f>
        <v>48.329000000000001</v>
      </c>
      <c r="G173" s="2">
        <f>'W CAPEX 2002-20'!J13</f>
        <v>43.795000000000002</v>
      </c>
      <c r="H173" s="2">
        <f>'W CAPEX 2002-20'!K13</f>
        <v>61.122999999999998</v>
      </c>
      <c r="I173" s="2">
        <f>'W CAPEX 2002-20'!L13</f>
        <v>98.594999999999999</v>
      </c>
      <c r="J173" s="2">
        <f>'W CAPEX 2002-20'!M13</f>
        <v>64.033000000000001</v>
      </c>
      <c r="K173" s="2">
        <f>'W CAPEX 2002-20'!N13</f>
        <v>44.334165116899996</v>
      </c>
      <c r="L173" s="2">
        <f>'W CAPEX 2002-20'!O13</f>
        <v>50.1614</v>
      </c>
      <c r="M173" s="2">
        <f>'W CAPEX 2002-20'!P13</f>
        <v>74.009</v>
      </c>
      <c r="N173" s="2">
        <f>'W CAPEX 2002-20'!Q13</f>
        <v>90.865999999999985</v>
      </c>
      <c r="O173" s="2">
        <f>'W CAPEX 2002-20'!R13</f>
        <v>85.730999999999995</v>
      </c>
      <c r="P173" s="2">
        <f>'W CAPEX 2002-20'!S13</f>
        <v>79.953000000000003</v>
      </c>
      <c r="Q173" s="2">
        <f>'W CAPEX 2002-20'!T13</f>
        <v>90.777999999999992</v>
      </c>
      <c r="R173" s="2">
        <f>'W CAPEX 2002-20'!U13</f>
        <v>80.941000000000003</v>
      </c>
      <c r="S173" s="2">
        <f>'W CAPEX 2002-20'!V13</f>
        <v>72.262672922380006</v>
      </c>
      <c r="T173" s="2">
        <f>'W CAPEX 2002-20'!W13</f>
        <v>58.601310968228297</v>
      </c>
      <c r="U173" s="2">
        <f>'W CAPEX 2002-20'!X13</f>
        <v>68.350875035691402</v>
      </c>
    </row>
    <row r="174" spans="1:21">
      <c r="B174" t="s">
        <v>40</v>
      </c>
      <c r="C174" s="5" t="s">
        <v>39</v>
      </c>
      <c r="D174" s="2">
        <f>'WW CAPEX 2002-20'!G13</f>
        <v>118.65</v>
      </c>
      <c r="E174" s="2">
        <f>'WW CAPEX 2002-20'!H13</f>
        <v>124.581</v>
      </c>
      <c r="F174" s="2">
        <f>'WW CAPEX 2002-20'!I13</f>
        <v>123.535</v>
      </c>
      <c r="G174" s="2">
        <f>'WW CAPEX 2002-20'!J13</f>
        <v>80.734999999999999</v>
      </c>
      <c r="H174" s="2">
        <f>'WW CAPEX 2002-20'!K13</f>
        <v>85.662999999999997</v>
      </c>
      <c r="I174" s="2">
        <f>'WW CAPEX 2002-20'!L13</f>
        <v>136.04300000000001</v>
      </c>
      <c r="J174" s="2">
        <f>'WW CAPEX 2002-20'!M13</f>
        <v>146.20100000000002</v>
      </c>
      <c r="K174" s="2">
        <f>'WW CAPEX 2002-20'!N13</f>
        <v>64.429225979400016</v>
      </c>
      <c r="L174" s="2">
        <f>'WW CAPEX 2002-20'!O13</f>
        <v>65.167200000000008</v>
      </c>
      <c r="M174" s="2">
        <f>'WW CAPEX 2002-20'!P13</f>
        <v>103.27317400397152</v>
      </c>
      <c r="N174" s="2">
        <f>'WW CAPEX 2002-20'!Q13</f>
        <v>130.37972553999998</v>
      </c>
      <c r="O174" s="2">
        <f>'WW CAPEX 2002-20'!R13</f>
        <v>112.07685190610758</v>
      </c>
      <c r="P174" s="2">
        <f>'WW CAPEX 2002-20'!S13</f>
        <v>96.371077294999978</v>
      </c>
      <c r="Q174" s="2">
        <f>'WW CAPEX 2002-20'!T13</f>
        <v>87.933140514999963</v>
      </c>
      <c r="R174" s="2">
        <f>'WW CAPEX 2002-20'!U13</f>
        <v>103.83370721256328</v>
      </c>
      <c r="S174" s="2">
        <f>'WW CAPEX 2002-20'!V13</f>
        <v>155.06906310762</v>
      </c>
      <c r="T174" s="2">
        <f>'WW CAPEX 2002-20'!W13</f>
        <v>141.858698238058</v>
      </c>
      <c r="U174" s="2">
        <f>'WW CAPEX 2002-20'!X13</f>
        <v>132.36593635676999</v>
      </c>
    </row>
    <row r="175" spans="1:21"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>
      <c r="B176" t="s">
        <v>38</v>
      </c>
      <c r="C176" s="5" t="s">
        <v>41</v>
      </c>
      <c r="D176" s="2">
        <f>D173*D$6</f>
        <v>81.954892122805362</v>
      </c>
      <c r="E176" s="2">
        <f t="shared" ref="E176:S177" si="37">E173*E$6</f>
        <v>79.989173859432796</v>
      </c>
      <c r="F176" s="2">
        <f t="shared" si="37"/>
        <v>74.655440384445029</v>
      </c>
      <c r="G176" s="2">
        <f t="shared" si="37"/>
        <v>65.914565011004186</v>
      </c>
      <c r="H176" s="2">
        <f t="shared" si="37"/>
        <v>88.684036567102069</v>
      </c>
      <c r="I176" s="2">
        <f t="shared" si="37"/>
        <v>137.37756442011903</v>
      </c>
      <c r="J176" s="2">
        <f t="shared" si="37"/>
        <v>86.648519476992291</v>
      </c>
      <c r="K176" s="2">
        <f t="shared" si="37"/>
        <v>59.718935454276277</v>
      </c>
      <c r="L176" s="2">
        <f t="shared" si="37"/>
        <v>64.373519807189908</v>
      </c>
      <c r="M176" s="2">
        <f t="shared" si="37"/>
        <v>90.629257856114592</v>
      </c>
      <c r="N176" s="2">
        <f t="shared" si="37"/>
        <v>107.9368373692994</v>
      </c>
      <c r="O176" s="2">
        <f t="shared" si="37"/>
        <v>98.981729574947025</v>
      </c>
      <c r="P176" s="2">
        <f t="shared" si="37"/>
        <v>90.536388993506478</v>
      </c>
      <c r="Q176" s="2">
        <f t="shared" si="37"/>
        <v>101.69806970319927</v>
      </c>
      <c r="R176" s="2">
        <f t="shared" si="37"/>
        <v>88.775724299506251</v>
      </c>
      <c r="S176" s="2">
        <f t="shared" si="37"/>
        <v>76.398352284514459</v>
      </c>
      <c r="T176" s="2">
        <f>T173*T$6</f>
        <v>60.118184623316708</v>
      </c>
      <c r="U176" s="2">
        <f>U173*U$6</f>
        <v>68.350875035691402</v>
      </c>
    </row>
    <row r="177" spans="1:21">
      <c r="B177" t="s">
        <v>40</v>
      </c>
      <c r="C177" s="5" t="s">
        <v>41</v>
      </c>
      <c r="D177" s="2">
        <f>D174*D$6</f>
        <v>194.26138625481178</v>
      </c>
      <c r="E177" s="2">
        <f t="shared" si="37"/>
        <v>198.42953541581039</v>
      </c>
      <c r="F177" s="2">
        <f t="shared" si="37"/>
        <v>190.82869142528122</v>
      </c>
      <c r="G177" s="2">
        <f t="shared" si="37"/>
        <v>121.51187135890908</v>
      </c>
      <c r="H177" s="2">
        <f t="shared" si="37"/>
        <v>124.2893939179632</v>
      </c>
      <c r="I177" s="2">
        <f t="shared" si="37"/>
        <v>189.55581922416201</v>
      </c>
      <c r="J177" s="2">
        <f t="shared" si="37"/>
        <v>197.837055831458</v>
      </c>
      <c r="K177" s="2">
        <f t="shared" si="37"/>
        <v>86.787351864805132</v>
      </c>
      <c r="L177" s="2">
        <f t="shared" si="37"/>
        <v>83.630880317915896</v>
      </c>
      <c r="M177" s="2">
        <f t="shared" si="37"/>
        <v>126.46530984644198</v>
      </c>
      <c r="N177" s="2">
        <f t="shared" si="37"/>
        <v>154.87393779702936</v>
      </c>
      <c r="O177" s="2">
        <f t="shared" si="37"/>
        <v>129.39964128473628</v>
      </c>
      <c r="P177" s="2">
        <f t="shared" si="37"/>
        <v>109.12772931226343</v>
      </c>
      <c r="Q177" s="2">
        <f t="shared" si="37"/>
        <v>98.510990034101681</v>
      </c>
      <c r="R177" s="2">
        <f t="shared" si="37"/>
        <v>113.88434247783164</v>
      </c>
      <c r="S177" s="2">
        <f t="shared" si="37"/>
        <v>163.94385140514905</v>
      </c>
      <c r="T177" s="2">
        <f>T174*T$6</f>
        <v>145.53065913018054</v>
      </c>
      <c r="U177" s="2">
        <f>U174*U$6</f>
        <v>132.36593635676999</v>
      </c>
    </row>
    <row r="178" spans="1:21"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>
      <c r="B179" t="s">
        <v>42</v>
      </c>
      <c r="C179" s="14" t="s">
        <v>43</v>
      </c>
      <c r="D179" s="2">
        <f>'W + WW Populations'!E20</f>
        <v>1195.8800000000001</v>
      </c>
      <c r="E179" s="2">
        <f>'W + WW Populations'!F20</f>
        <v>1210.28</v>
      </c>
      <c r="F179" s="2">
        <f>'W + WW Populations'!G20</f>
        <v>1221.46</v>
      </c>
      <c r="G179" s="2">
        <f>'W + WW Populations'!H20</f>
        <v>1228.97</v>
      </c>
      <c r="H179" s="2">
        <f>'W + WW Populations'!I20</f>
        <v>1241.81</v>
      </c>
      <c r="I179" s="2">
        <f>'W + WW Populations'!J20</f>
        <v>1246.6969999999999</v>
      </c>
      <c r="J179" s="2">
        <f>'W + WW Populations'!K20</f>
        <v>1256.4520000000002</v>
      </c>
      <c r="K179" s="2">
        <f>'W + WW Populations'!L20</f>
        <v>1262.8679999999999</v>
      </c>
      <c r="L179" s="2">
        <f>'W + WW Populations'!M20</f>
        <v>1257.3780000000002</v>
      </c>
      <c r="M179" s="2">
        <f>'W + WW Populations'!N20</f>
        <v>1264.796</v>
      </c>
      <c r="N179" s="2">
        <f>'W + WW Populations'!O20</f>
        <v>1260.7919999999999</v>
      </c>
      <c r="O179" s="2">
        <f>'W + WW Populations'!P20</f>
        <v>1267.6410000000001</v>
      </c>
      <c r="P179" s="2">
        <f>'W + WW Populations'!Q20</f>
        <v>1274.6669999999999</v>
      </c>
      <c r="Q179" s="2">
        <f>'W + WW Populations'!R20</f>
        <v>1297.5319999999999</v>
      </c>
      <c r="R179" s="2">
        <f>'W + WW Populations'!S20</f>
        <v>1304.7909999999999</v>
      </c>
      <c r="S179" s="2">
        <f>'W + WW Populations'!T20</f>
        <v>1314.81</v>
      </c>
      <c r="T179" s="2">
        <f>'W + WW Populations'!U20</f>
        <v>1327.626</v>
      </c>
      <c r="U179" s="2">
        <f>'W + WW Populations'!V20</f>
        <v>1362.1759999999999</v>
      </c>
    </row>
    <row r="180" spans="1:21">
      <c r="B180" t="s">
        <v>44</v>
      </c>
      <c r="C180" s="14" t="s">
        <v>43</v>
      </c>
      <c r="D180" s="2">
        <f>'W + WW Populations'!E40</f>
        <v>2454</v>
      </c>
      <c r="E180" s="2">
        <f>'W + WW Populations'!F40</f>
        <v>2474.6</v>
      </c>
      <c r="F180" s="2">
        <f>'W + WW Populations'!G40</f>
        <v>2500.8000000000002</v>
      </c>
      <c r="G180" s="2">
        <f>'W + WW Populations'!H40</f>
        <v>2518.6</v>
      </c>
      <c r="H180" s="2">
        <f>'W + WW Populations'!I40</f>
        <v>2474.3000000000002</v>
      </c>
      <c r="I180" s="2">
        <f>'W + WW Populations'!J40</f>
        <v>2573.84</v>
      </c>
      <c r="J180" s="2">
        <f>'W + WW Populations'!K40</f>
        <v>2600.6190000000011</v>
      </c>
      <c r="K180" s="2">
        <f>'W + WW Populations'!L40</f>
        <v>2611.2669999999998</v>
      </c>
      <c r="L180" s="2">
        <f>'W + WW Populations'!M40</f>
        <v>2627.2</v>
      </c>
      <c r="M180" s="2">
        <f>'W + WW Populations'!N40</f>
        <v>2657.069</v>
      </c>
      <c r="N180" s="2">
        <f>'W + WW Populations'!O40</f>
        <v>2646.8649999999998</v>
      </c>
      <c r="O180" s="2">
        <f>'W + WW Populations'!P40</f>
        <v>2630.221</v>
      </c>
      <c r="P180" s="2">
        <f>'W + WW Populations'!Q40</f>
        <v>2653.8760000000002</v>
      </c>
      <c r="Q180" s="2">
        <f>'W + WW Populations'!R40</f>
        <v>2711.444</v>
      </c>
      <c r="R180" s="2">
        <f>'W + WW Populations'!S40</f>
        <v>2735.9639999999999</v>
      </c>
      <c r="S180" s="2">
        <f>'W + WW Populations'!T40</f>
        <v>2760.0160000000001</v>
      </c>
      <c r="T180" s="2">
        <f>'W + WW Populations'!U40</f>
        <v>2823.2869999999998</v>
      </c>
      <c r="U180" s="2">
        <f>'W + WW Populations'!V40</f>
        <v>2807.442</v>
      </c>
    </row>
    <row r="181" spans="1:21"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>
      <c r="B182" t="s">
        <v>45</v>
      </c>
      <c r="C182" s="5" t="s">
        <v>46</v>
      </c>
      <c r="D182" s="2">
        <f t="shared" ref="D182:U182" si="38">D176*1000/D179</f>
        <v>68.531033316725228</v>
      </c>
      <c r="E182" s="2">
        <f t="shared" si="38"/>
        <v>66.091461363843734</v>
      </c>
      <c r="F182" s="2">
        <f t="shared" si="38"/>
        <v>61.119840505988755</v>
      </c>
      <c r="G182" s="2">
        <f t="shared" si="38"/>
        <v>53.633990260953638</v>
      </c>
      <c r="H182" s="2">
        <f t="shared" si="38"/>
        <v>71.415141259212021</v>
      </c>
      <c r="I182" s="2">
        <f t="shared" si="38"/>
        <v>110.19322611678622</v>
      </c>
      <c r="J182" s="2">
        <f t="shared" si="38"/>
        <v>68.962856899421766</v>
      </c>
      <c r="K182" s="2">
        <f t="shared" si="38"/>
        <v>47.288343242742926</v>
      </c>
      <c r="L182" s="2">
        <f t="shared" si="38"/>
        <v>51.196632840076653</v>
      </c>
      <c r="M182" s="2">
        <f t="shared" si="38"/>
        <v>71.655237568836867</v>
      </c>
      <c r="N182" s="2">
        <f t="shared" si="38"/>
        <v>85.610344425804897</v>
      </c>
      <c r="O182" s="2">
        <f t="shared" si="38"/>
        <v>78.083408137593381</v>
      </c>
      <c r="P182" s="2">
        <f t="shared" si="38"/>
        <v>71.027483251316994</v>
      </c>
      <c r="Q182" s="2">
        <f t="shared" si="38"/>
        <v>78.378082161518378</v>
      </c>
      <c r="R182" s="2">
        <f t="shared" si="38"/>
        <v>68.038271492910553</v>
      </c>
      <c r="S182" s="2">
        <f t="shared" si="38"/>
        <v>58.106001844003671</v>
      </c>
      <c r="T182" s="2">
        <f t="shared" si="38"/>
        <v>45.282470080667828</v>
      </c>
      <c r="U182" s="2">
        <f t="shared" si="38"/>
        <v>50.177712010556199</v>
      </c>
    </row>
    <row r="183" spans="1:21">
      <c r="B183" t="s">
        <v>47</v>
      </c>
      <c r="C183" s="5" t="s">
        <v>46</v>
      </c>
      <c r="D183" s="2">
        <f t="shared" ref="D183:U183" si="39">D177*1000/D180</f>
        <v>79.16111909324033</v>
      </c>
      <c r="E183" s="2">
        <f t="shared" si="39"/>
        <v>80.186509098767644</v>
      </c>
      <c r="F183" s="2">
        <f t="shared" si="39"/>
        <v>76.30705831145282</v>
      </c>
      <c r="G183" s="2">
        <f t="shared" si="39"/>
        <v>48.245799793102947</v>
      </c>
      <c r="H183" s="2">
        <f t="shared" si="39"/>
        <v>50.23214400758323</v>
      </c>
      <c r="I183" s="2">
        <f t="shared" si="39"/>
        <v>73.647087318621971</v>
      </c>
      <c r="J183" s="2">
        <f t="shared" si="39"/>
        <v>76.073064078766606</v>
      </c>
      <c r="K183" s="2">
        <f t="shared" si="39"/>
        <v>33.235724981323294</v>
      </c>
      <c r="L183" s="2">
        <f t="shared" si="39"/>
        <v>31.832704140497832</v>
      </c>
      <c r="M183" s="2">
        <f t="shared" si="39"/>
        <v>47.595794405957086</v>
      </c>
      <c r="N183" s="2">
        <f t="shared" si="39"/>
        <v>58.512216451171241</v>
      </c>
      <c r="O183" s="2">
        <f t="shared" si="39"/>
        <v>49.197250453378736</v>
      </c>
      <c r="P183" s="2">
        <f t="shared" si="39"/>
        <v>41.12013120140633</v>
      </c>
      <c r="Q183" s="2">
        <f t="shared" si="39"/>
        <v>36.331559875144634</v>
      </c>
      <c r="R183" s="2">
        <f t="shared" si="39"/>
        <v>41.624941877097669</v>
      </c>
      <c r="S183" s="2">
        <f t="shared" si="39"/>
        <v>59.399601815768108</v>
      </c>
      <c r="T183" s="2">
        <f t="shared" si="39"/>
        <v>51.546533926653773</v>
      </c>
      <c r="U183" s="2">
        <f t="shared" si="39"/>
        <v>47.148235424550172</v>
      </c>
    </row>
    <row r="184" spans="1:21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>
      <c r="B185" t="s">
        <v>48</v>
      </c>
      <c r="C185" s="5" t="s">
        <v>46</v>
      </c>
      <c r="D185" s="2">
        <f>SUM(D182:D183)</f>
        <v>147.69215240996556</v>
      </c>
      <c r="E185" s="2">
        <f t="shared" ref="E185:U185" si="40">SUM(E182:E183)</f>
        <v>146.27797046261139</v>
      </c>
      <c r="F185" s="2">
        <f t="shared" si="40"/>
        <v>137.42689881744158</v>
      </c>
      <c r="G185" s="2">
        <f t="shared" si="40"/>
        <v>101.87979005405658</v>
      </c>
      <c r="H185" s="2">
        <f t="shared" si="40"/>
        <v>121.64728526679525</v>
      </c>
      <c r="I185" s="2">
        <f t="shared" si="40"/>
        <v>183.84031343540818</v>
      </c>
      <c r="J185" s="2">
        <f t="shared" si="40"/>
        <v>145.03592097818836</v>
      </c>
      <c r="K185" s="2">
        <f t="shared" si="40"/>
        <v>80.524068224066212</v>
      </c>
      <c r="L185" s="2">
        <f t="shared" si="40"/>
        <v>83.029336980574485</v>
      </c>
      <c r="M185" s="2">
        <f t="shared" si="40"/>
        <v>119.25103197479396</v>
      </c>
      <c r="N185" s="2">
        <f t="shared" si="40"/>
        <v>144.12256087697614</v>
      </c>
      <c r="O185" s="2">
        <f t="shared" si="40"/>
        <v>127.28065859097211</v>
      </c>
      <c r="P185" s="2">
        <f t="shared" si="40"/>
        <v>112.14761445272333</v>
      </c>
      <c r="Q185" s="2">
        <f t="shared" si="40"/>
        <v>114.70964203666301</v>
      </c>
      <c r="R185" s="2">
        <f t="shared" si="40"/>
        <v>109.66321337000822</v>
      </c>
      <c r="S185" s="2">
        <f t="shared" si="40"/>
        <v>117.50560365977178</v>
      </c>
      <c r="T185" s="2">
        <f t="shared" si="40"/>
        <v>96.829004007321601</v>
      </c>
      <c r="U185" s="2">
        <f t="shared" si="40"/>
        <v>97.325947435106372</v>
      </c>
    </row>
    <row r="186" spans="1:21">
      <c r="B186" t="s">
        <v>49</v>
      </c>
      <c r="C186" s="5" t="s">
        <v>46</v>
      </c>
      <c r="D186" s="2">
        <f>AVERAGE(D185:U185)</f>
        <v>121.45494516852467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>
      <c r="A188" s="12"/>
      <c r="B188" s="12"/>
      <c r="C188" s="12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2"/>
      <c r="U188" s="12"/>
    </row>
    <row r="189" spans="1:21">
      <c r="C189" s="5"/>
      <c r="D189" s="240" t="s">
        <v>285</v>
      </c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 t="s">
        <v>284</v>
      </c>
      <c r="U189" s="240"/>
    </row>
    <row r="190" spans="1:21">
      <c r="D190" s="16" t="s">
        <v>1</v>
      </c>
      <c r="E190" s="16" t="s">
        <v>2</v>
      </c>
      <c r="F190" s="16" t="s">
        <v>3</v>
      </c>
      <c r="G190" s="16" t="s">
        <v>4</v>
      </c>
      <c r="H190" s="16" t="s">
        <v>5</v>
      </c>
      <c r="I190" s="16" t="s">
        <v>6</v>
      </c>
      <c r="J190" s="16" t="s">
        <v>7</v>
      </c>
      <c r="K190" s="16" t="s">
        <v>8</v>
      </c>
      <c r="L190" s="16" t="s">
        <v>9</v>
      </c>
      <c r="M190" s="16" t="s">
        <v>10</v>
      </c>
      <c r="N190" s="16" t="s">
        <v>11</v>
      </c>
      <c r="O190" s="16" t="s">
        <v>12</v>
      </c>
      <c r="P190" s="16" t="s">
        <v>13</v>
      </c>
      <c r="Q190" s="16" t="s">
        <v>14</v>
      </c>
      <c r="R190" s="16" t="s">
        <v>15</v>
      </c>
      <c r="S190" s="16" t="s">
        <v>16</v>
      </c>
      <c r="T190" s="1" t="s">
        <v>17</v>
      </c>
      <c r="U190" s="1" t="s">
        <v>18</v>
      </c>
    </row>
    <row r="191" spans="1:21">
      <c r="A191" s="7" t="s">
        <v>37</v>
      </c>
      <c r="B191" t="s">
        <v>38</v>
      </c>
      <c r="C191" s="5" t="s">
        <v>39</v>
      </c>
      <c r="D191" s="2">
        <f>'W CAPEX 2002-20'!G14</f>
        <v>137.77799999999999</v>
      </c>
      <c r="E191" s="2">
        <f>'W CAPEX 2002-20'!H14</f>
        <v>107.95099999999999</v>
      </c>
      <c r="F191" s="2">
        <f>'W CAPEX 2002-20'!I14</f>
        <v>112.44799999999999</v>
      </c>
      <c r="G191" s="2">
        <f>'W CAPEX 2002-20'!J14</f>
        <v>151.744</v>
      </c>
      <c r="H191" s="2">
        <f>'W CAPEX 2002-20'!K14</f>
        <v>168.405</v>
      </c>
      <c r="I191" s="2">
        <f>'W CAPEX 2002-20'!L14</f>
        <v>155.18288164261369</v>
      </c>
      <c r="J191" s="2">
        <f>'W CAPEX 2002-20'!M14</f>
        <v>144.04</v>
      </c>
      <c r="K191" s="2">
        <f>'W CAPEX 2002-20'!N14</f>
        <v>109.21690588</v>
      </c>
      <c r="L191" s="2">
        <f>'W CAPEX 2002-20'!O14</f>
        <v>143.91870673505102</v>
      </c>
      <c r="M191" s="2">
        <f>'W CAPEX 2002-20'!P14</f>
        <v>195.18656937257657</v>
      </c>
      <c r="N191" s="2">
        <f>'W CAPEX 2002-20'!Q14</f>
        <v>142.20458711923601</v>
      </c>
      <c r="O191" s="2">
        <f>'W CAPEX 2002-20'!R14</f>
        <v>93.530014088881046</v>
      </c>
      <c r="P191" s="2">
        <f>'W CAPEX 2002-20'!S14</f>
        <v>101.39544736050607</v>
      </c>
      <c r="Q191" s="2">
        <f>'W CAPEX 2002-20'!T14</f>
        <v>114.15303206223096</v>
      </c>
      <c r="R191" s="2">
        <f>'W CAPEX 2002-20'!U14</f>
        <v>158.11984362038791</v>
      </c>
      <c r="S191" s="2">
        <f>'W CAPEX 2002-20'!V14</f>
        <v>187.24700000000001</v>
      </c>
      <c r="T191" s="2">
        <f>'W CAPEX 2002-20'!W14</f>
        <v>195.25</v>
      </c>
      <c r="U191" s="2">
        <f>'W CAPEX 2002-20'!X14</f>
        <v>167.92</v>
      </c>
    </row>
    <row r="192" spans="1:21">
      <c r="B192" t="s">
        <v>40</v>
      </c>
      <c r="C192" s="5" t="s">
        <v>39</v>
      </c>
      <c r="D192" s="2">
        <f>'WW CAPEX 2002-20'!G14</f>
        <v>176.86500000000001</v>
      </c>
      <c r="E192" s="2">
        <f>'WW CAPEX 2002-20'!H14</f>
        <v>188.071</v>
      </c>
      <c r="F192" s="2">
        <f>'WW CAPEX 2002-20'!I14</f>
        <v>228.648</v>
      </c>
      <c r="G192" s="2">
        <f>'WW CAPEX 2002-20'!J14</f>
        <v>172.18700000000001</v>
      </c>
      <c r="H192" s="2">
        <f>'WW CAPEX 2002-20'!K14</f>
        <v>184.732</v>
      </c>
      <c r="I192" s="2">
        <f>'WW CAPEX 2002-20'!L14</f>
        <v>215.75727309000001</v>
      </c>
      <c r="J192" s="2">
        <f>'WW CAPEX 2002-20'!M14</f>
        <v>206.727</v>
      </c>
      <c r="K192" s="2">
        <f>'WW CAPEX 2002-20'!N14</f>
        <v>146.81868165399999</v>
      </c>
      <c r="L192" s="2">
        <f>'WW CAPEX 2002-20'!O14</f>
        <v>163.50496523857399</v>
      </c>
      <c r="M192" s="2">
        <f>'WW CAPEX 2002-20'!P14</f>
        <v>220.19327082863788</v>
      </c>
      <c r="N192" s="2">
        <f>'WW CAPEX 2002-20'!Q14</f>
        <v>255.42297421483005</v>
      </c>
      <c r="O192" s="2">
        <f>'WW CAPEX 2002-20'!R14</f>
        <v>262.44962324536004</v>
      </c>
      <c r="P192" s="2">
        <f>'WW CAPEX 2002-20'!S14</f>
        <v>167.48190974438396</v>
      </c>
      <c r="Q192" s="2">
        <f>'WW CAPEX 2002-20'!T14</f>
        <v>138.40236926924825</v>
      </c>
      <c r="R192" s="2">
        <f>'WW CAPEX 2002-20'!U14</f>
        <v>211.94861127434561</v>
      </c>
      <c r="S192" s="2">
        <f>'WW CAPEX 2002-20'!V14</f>
        <v>233.25800000000001</v>
      </c>
      <c r="T192" s="2">
        <f>'WW CAPEX 2002-20'!W14</f>
        <v>346.68900000000002</v>
      </c>
      <c r="U192" s="2">
        <f>'WW CAPEX 2002-20'!X14</f>
        <v>281.55099999999999</v>
      </c>
    </row>
    <row r="193" spans="1:22"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2">
      <c r="B194" t="s">
        <v>38</v>
      </c>
      <c r="C194" s="5" t="s">
        <v>41</v>
      </c>
      <c r="D194" s="2">
        <f t="shared" ref="D194:S195" si="41">D191*D$6</f>
        <v>225.57897408694018</v>
      </c>
      <c r="E194" s="2">
        <f t="shared" si="41"/>
        <v>171.9416827419281</v>
      </c>
      <c r="F194" s="2">
        <f t="shared" si="41"/>
        <v>173.70222765523957</v>
      </c>
      <c r="G194" s="2">
        <f t="shared" si="41"/>
        <v>228.38542648772278</v>
      </c>
      <c r="H194" s="2">
        <f t="shared" si="41"/>
        <v>244.34067663699139</v>
      </c>
      <c r="I194" s="2">
        <f t="shared" si="41"/>
        <v>216.22441624583263</v>
      </c>
      <c r="J194" s="2">
        <f t="shared" si="41"/>
        <v>194.91282222394653</v>
      </c>
      <c r="K194" s="2">
        <f t="shared" si="41"/>
        <v>147.11718007016685</v>
      </c>
      <c r="L194" s="2">
        <f t="shared" si="41"/>
        <v>184.69487930229144</v>
      </c>
      <c r="M194" s="2">
        <f t="shared" si="41"/>
        <v>239.01976686237674</v>
      </c>
      <c r="N194" s="2">
        <f t="shared" si="41"/>
        <v>168.92031555320304</v>
      </c>
      <c r="O194" s="2">
        <f t="shared" si="41"/>
        <v>107.98617258269014</v>
      </c>
      <c r="P194" s="2">
        <f t="shared" si="41"/>
        <v>114.81717589585615</v>
      </c>
      <c r="Q194" s="2">
        <f t="shared" si="41"/>
        <v>127.88498327233808</v>
      </c>
      <c r="R194" s="2">
        <f t="shared" si="41"/>
        <v>173.4251324239211</v>
      </c>
      <c r="S194" s="2">
        <f t="shared" si="41"/>
        <v>197.96337018400072</v>
      </c>
      <c r="T194" s="2">
        <f>T191*T$6</f>
        <v>200.30397535076622</v>
      </c>
      <c r="U194" s="2">
        <f>U191*U$6</f>
        <v>167.92</v>
      </c>
    </row>
    <row r="195" spans="1:22">
      <c r="B195" t="s">
        <v>40</v>
      </c>
      <c r="C195" s="5" t="s">
        <v>41</v>
      </c>
      <c r="D195" s="2">
        <f t="shared" si="41"/>
        <v>289.57471622382877</v>
      </c>
      <c r="E195" s="2">
        <f t="shared" si="41"/>
        <v>299.55483705530435</v>
      </c>
      <c r="F195" s="2">
        <f t="shared" si="41"/>
        <v>353.20029657188405</v>
      </c>
      <c r="G195" s="2">
        <f t="shared" si="41"/>
        <v>259.15358386915807</v>
      </c>
      <c r="H195" s="2">
        <f t="shared" si="41"/>
        <v>268.02970147266825</v>
      </c>
      <c r="I195" s="2">
        <f t="shared" si="41"/>
        <v>300.62588045063836</v>
      </c>
      <c r="J195" s="2">
        <f t="shared" si="41"/>
        <v>279.73995417862955</v>
      </c>
      <c r="K195" s="2">
        <f t="shared" si="41"/>
        <v>197.76746331092841</v>
      </c>
      <c r="L195" s="2">
        <f t="shared" si="41"/>
        <v>209.83046961127957</v>
      </c>
      <c r="M195" s="2">
        <f t="shared" si="41"/>
        <v>269.64224243145964</v>
      </c>
      <c r="N195" s="2">
        <f t="shared" si="41"/>
        <v>303.4088441024021</v>
      </c>
      <c r="O195" s="2">
        <f t="shared" si="41"/>
        <v>303.01428462421944</v>
      </c>
      <c r="P195" s="2">
        <f t="shared" si="41"/>
        <v>189.65151188814539</v>
      </c>
      <c r="Q195" s="2">
        <f t="shared" si="41"/>
        <v>155.05137585132888</v>
      </c>
      <c r="R195" s="2">
        <f t="shared" si="41"/>
        <v>232.46428238043177</v>
      </c>
      <c r="S195" s="2">
        <f t="shared" si="41"/>
        <v>246.60763484797963</v>
      </c>
      <c r="T195" s="2">
        <f>T192*T$6</f>
        <v>355.66291887519486</v>
      </c>
      <c r="U195" s="2">
        <f>U192*U$6</f>
        <v>281.55099999999999</v>
      </c>
    </row>
    <row r="196" spans="1:22"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2">
      <c r="B197" t="s">
        <v>42</v>
      </c>
      <c r="C197" s="14" t="s">
        <v>43</v>
      </c>
      <c r="D197" s="2">
        <f>'W + WW Populations'!E21</f>
        <v>4703.6499999999996</v>
      </c>
      <c r="E197" s="2">
        <f>'W + WW Populations'!F21</f>
        <v>4639.24</v>
      </c>
      <c r="F197" s="2">
        <f>'W + WW Populations'!G21</f>
        <v>4656.32</v>
      </c>
      <c r="G197" s="2">
        <f>'W + WW Populations'!H21</f>
        <v>4697.21</v>
      </c>
      <c r="H197" s="2">
        <f>'W + WW Populations'!I21</f>
        <v>4772.87</v>
      </c>
      <c r="I197" s="2">
        <f>'W + WW Populations'!J21</f>
        <v>4868.3978495914753</v>
      </c>
      <c r="J197" s="2">
        <f>'W + WW Populations'!K21</f>
        <v>4852.9397499999995</v>
      </c>
      <c r="K197" s="2">
        <f>'W + WW Populations'!L21</f>
        <v>4925.3140000000067</v>
      </c>
      <c r="L197" s="2">
        <f>'W + WW Populations'!M21</f>
        <v>4851.1605000000036</v>
      </c>
      <c r="M197" s="2">
        <f>'W + WW Populations'!N21</f>
        <v>4852.2690000000002</v>
      </c>
      <c r="N197" s="2">
        <f>'W + WW Populations'!O21</f>
        <v>4924.88</v>
      </c>
      <c r="O197" s="2">
        <f>'W + WW Populations'!P21</f>
        <v>4947.1279999999997</v>
      </c>
      <c r="P197" s="2">
        <f>'W + WW Populations'!Q21</f>
        <v>4966.5429999999997</v>
      </c>
      <c r="Q197" s="2">
        <f>'W + WW Populations'!R21</f>
        <v>4979.6310000000003</v>
      </c>
      <c r="R197" s="2">
        <f>'W + WW Populations'!S21</f>
        <v>5017.51</v>
      </c>
      <c r="S197" s="2">
        <f>'W + WW Populations'!T21</f>
        <v>5045.2759999999998</v>
      </c>
      <c r="T197" s="2">
        <f>'W + WW Populations'!U21</f>
        <v>5058.3919999999998</v>
      </c>
      <c r="U197" s="2">
        <f>'W + WW Populations'!V21</f>
        <v>5263.63</v>
      </c>
    </row>
    <row r="198" spans="1:22">
      <c r="B198" t="s">
        <v>44</v>
      </c>
      <c r="C198" s="14" t="s">
        <v>43</v>
      </c>
      <c r="D198" s="2">
        <f>'W + WW Populations'!E41</f>
        <v>4739.3</v>
      </c>
      <c r="E198" s="2">
        <f>'W + WW Populations'!F41</f>
        <v>4609.3999999999996</v>
      </c>
      <c r="F198" s="2">
        <f>'W + WW Populations'!G41</f>
        <v>4665.3</v>
      </c>
      <c r="G198" s="2">
        <f>'W + WW Populations'!H41</f>
        <v>4676.8</v>
      </c>
      <c r="H198" s="2">
        <f>'W + WW Populations'!I41</f>
        <v>4689.2</v>
      </c>
      <c r="I198" s="2">
        <f>'W + WW Populations'!J41</f>
        <v>4861.2</v>
      </c>
      <c r="J198" s="2">
        <f>'W + WW Populations'!K41</f>
        <v>4900.7</v>
      </c>
      <c r="K198" s="2">
        <f>'W + WW Populations'!L41</f>
        <v>4943.2000000000007</v>
      </c>
      <c r="L198" s="2">
        <f>'W + WW Populations'!M41</f>
        <v>4981.3999999999996</v>
      </c>
      <c r="M198" s="2">
        <f>'W + WW Populations'!N41</f>
        <v>5006.232</v>
      </c>
      <c r="N198" s="2">
        <f>'W + WW Populations'!O41</f>
        <v>4960.6360000000004</v>
      </c>
      <c r="O198" s="2">
        <f>'W + WW Populations'!P41</f>
        <v>4980.4790000000003</v>
      </c>
      <c r="P198" s="2">
        <f>'W + WW Populations'!Q41</f>
        <v>5008.3739999999998</v>
      </c>
      <c r="Q198" s="2">
        <f>'W + WW Populations'!R41</f>
        <v>5037.9229999999998</v>
      </c>
      <c r="R198" s="2">
        <f>'W + WW Populations'!S41</f>
        <v>5070.1660000000002</v>
      </c>
      <c r="S198" s="2">
        <f>'W + WW Populations'!T41</f>
        <v>5102.0720000000001</v>
      </c>
      <c r="T198" s="2">
        <f>'W + WW Populations'!U41</f>
        <v>5181.9589999999998</v>
      </c>
      <c r="U198" s="2">
        <f>'W + WW Populations'!V41</f>
        <v>5166.5609999999997</v>
      </c>
    </row>
    <row r="199" spans="1:22"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2">
      <c r="B200" t="s">
        <v>45</v>
      </c>
      <c r="C200" s="5" t="s">
        <v>46</v>
      </c>
      <c r="D200" s="2">
        <f t="shared" ref="D200:U200" si="42">D194*1000/D197</f>
        <v>47.958282203595118</v>
      </c>
      <c r="E200" s="2">
        <f t="shared" si="42"/>
        <v>37.062467719266117</v>
      </c>
      <c r="F200" s="2">
        <f t="shared" si="42"/>
        <v>37.304615588112412</v>
      </c>
      <c r="G200" s="2">
        <f t="shared" si="42"/>
        <v>48.621506487409079</v>
      </c>
      <c r="H200" s="2">
        <f t="shared" si="42"/>
        <v>51.193658456440545</v>
      </c>
      <c r="I200" s="2">
        <f t="shared" si="42"/>
        <v>44.413875555379434</v>
      </c>
      <c r="J200" s="2">
        <f t="shared" si="42"/>
        <v>40.163866082192051</v>
      </c>
      <c r="K200" s="2">
        <f t="shared" si="42"/>
        <v>29.8696042668887</v>
      </c>
      <c r="L200" s="2">
        <f t="shared" si="42"/>
        <v>38.072308533657313</v>
      </c>
      <c r="M200" s="2">
        <f t="shared" si="42"/>
        <v>49.259380892192233</v>
      </c>
      <c r="N200" s="2">
        <f t="shared" si="42"/>
        <v>34.299376949936452</v>
      </c>
      <c r="O200" s="2">
        <f t="shared" si="42"/>
        <v>21.82805308103816</v>
      </c>
      <c r="P200" s="2">
        <f t="shared" si="42"/>
        <v>23.11812781966373</v>
      </c>
      <c r="Q200" s="2">
        <f t="shared" si="42"/>
        <v>25.681618431634408</v>
      </c>
      <c r="R200" s="2">
        <f t="shared" si="42"/>
        <v>34.563983414865362</v>
      </c>
      <c r="S200" s="2">
        <f t="shared" si="42"/>
        <v>39.237371787787374</v>
      </c>
      <c r="T200" s="2">
        <f t="shared" si="42"/>
        <v>39.598349702981942</v>
      </c>
      <c r="U200" s="2">
        <f t="shared" si="42"/>
        <v>31.901938396125868</v>
      </c>
    </row>
    <row r="201" spans="1:22">
      <c r="B201" t="s">
        <v>47</v>
      </c>
      <c r="C201" s="5" t="s">
        <v>46</v>
      </c>
      <c r="D201" s="2">
        <f t="shared" ref="D201:U201" si="43">D195*1000/D198</f>
        <v>61.10073559889198</v>
      </c>
      <c r="E201" s="2">
        <f t="shared" si="43"/>
        <v>64.98781556282907</v>
      </c>
      <c r="F201" s="2">
        <f t="shared" si="43"/>
        <v>75.707949450599969</v>
      </c>
      <c r="G201" s="2">
        <f t="shared" si="43"/>
        <v>55.412586355875398</v>
      </c>
      <c r="H201" s="2">
        <f t="shared" si="43"/>
        <v>57.158940005260661</v>
      </c>
      <c r="I201" s="2">
        <f t="shared" si="43"/>
        <v>61.841907440680977</v>
      </c>
      <c r="J201" s="2">
        <f t="shared" si="43"/>
        <v>57.081632048203232</v>
      </c>
      <c r="K201" s="2">
        <f t="shared" si="43"/>
        <v>40.007983353076625</v>
      </c>
      <c r="L201" s="2">
        <f t="shared" si="43"/>
        <v>42.122790703673587</v>
      </c>
      <c r="M201" s="2">
        <f t="shared" si="43"/>
        <v>53.861315742350669</v>
      </c>
      <c r="N201" s="2">
        <f t="shared" si="43"/>
        <v>61.163295211017719</v>
      </c>
      <c r="O201" s="2">
        <f t="shared" si="43"/>
        <v>60.84038997538579</v>
      </c>
      <c r="P201" s="2">
        <f t="shared" si="43"/>
        <v>37.866882922111124</v>
      </c>
      <c r="Q201" s="2">
        <f t="shared" si="43"/>
        <v>30.776845110838117</v>
      </c>
      <c r="R201" s="2">
        <f t="shared" si="43"/>
        <v>45.84944208541333</v>
      </c>
      <c r="S201" s="2">
        <f t="shared" si="43"/>
        <v>48.334801007900246</v>
      </c>
      <c r="T201" s="2">
        <f t="shared" si="43"/>
        <v>68.634838460743296</v>
      </c>
      <c r="U201" s="2">
        <f t="shared" si="43"/>
        <v>54.494856443193065</v>
      </c>
    </row>
    <row r="202" spans="1:2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2">
      <c r="B203" t="s">
        <v>48</v>
      </c>
      <c r="C203" s="5" t="s">
        <v>46</v>
      </c>
      <c r="D203" s="2">
        <f t="shared" ref="D203:U203" si="44">SUM(D200:D201)</f>
        <v>109.05901780248709</v>
      </c>
      <c r="E203" s="2">
        <f t="shared" si="44"/>
        <v>102.05028328209519</v>
      </c>
      <c r="F203" s="2">
        <f t="shared" si="44"/>
        <v>113.01256503871238</v>
      </c>
      <c r="G203" s="2">
        <f t="shared" si="44"/>
        <v>104.03409284328447</v>
      </c>
      <c r="H203" s="2">
        <f t="shared" si="44"/>
        <v>108.35259846170121</v>
      </c>
      <c r="I203" s="2">
        <f t="shared" si="44"/>
        <v>106.25578299606042</v>
      </c>
      <c r="J203" s="2">
        <f t="shared" si="44"/>
        <v>97.245498130395276</v>
      </c>
      <c r="K203" s="2">
        <f t="shared" si="44"/>
        <v>69.877587619965325</v>
      </c>
      <c r="L203" s="2">
        <f t="shared" si="44"/>
        <v>80.195099237330908</v>
      </c>
      <c r="M203" s="2">
        <f t="shared" si="44"/>
        <v>103.1206966345429</v>
      </c>
      <c r="N203" s="2">
        <f t="shared" si="44"/>
        <v>95.46267216095417</v>
      </c>
      <c r="O203" s="2">
        <f t="shared" si="44"/>
        <v>82.668443056423953</v>
      </c>
      <c r="P203" s="2">
        <f t="shared" si="44"/>
        <v>60.985010741774857</v>
      </c>
      <c r="Q203" s="2">
        <f t="shared" si="44"/>
        <v>56.458463542472529</v>
      </c>
      <c r="R203" s="2">
        <f t="shared" si="44"/>
        <v>80.413425500278692</v>
      </c>
      <c r="S203" s="2">
        <f t="shared" si="44"/>
        <v>87.572172795687621</v>
      </c>
      <c r="T203" s="2">
        <f t="shared" si="44"/>
        <v>108.23318816372523</v>
      </c>
      <c r="U203" s="2">
        <f t="shared" si="44"/>
        <v>86.396794839318929</v>
      </c>
    </row>
    <row r="204" spans="1:22">
      <c r="B204" t="s">
        <v>49</v>
      </c>
      <c r="C204" s="5" t="s">
        <v>46</v>
      </c>
      <c r="D204" s="2">
        <f>AVERAGE(D203:U203)</f>
        <v>91.744077380400626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2"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2">
      <c r="C207" s="5"/>
      <c r="D207" s="240" t="s">
        <v>285</v>
      </c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</row>
    <row r="208" spans="1:22">
      <c r="D208" s="16" t="s">
        <v>1</v>
      </c>
      <c r="E208" s="16" t="s">
        <v>2</v>
      </c>
      <c r="F208" s="16" t="s">
        <v>3</v>
      </c>
      <c r="G208" s="16" t="s">
        <v>4</v>
      </c>
      <c r="H208" s="16" t="s">
        <v>5</v>
      </c>
      <c r="I208" s="16" t="s">
        <v>6</v>
      </c>
      <c r="J208" s="16" t="s">
        <v>7</v>
      </c>
      <c r="K208" s="16" t="s">
        <v>8</v>
      </c>
      <c r="L208" s="16" t="s">
        <v>9</v>
      </c>
      <c r="M208" s="16" t="s">
        <v>10</v>
      </c>
      <c r="N208" s="16" t="s">
        <v>11</v>
      </c>
      <c r="O208" s="16" t="s">
        <v>12</v>
      </c>
      <c r="P208" s="16" t="s">
        <v>13</v>
      </c>
      <c r="Q208" s="16" t="s">
        <v>14</v>
      </c>
      <c r="R208" s="16" t="s">
        <v>15</v>
      </c>
      <c r="S208" s="16" t="s">
        <v>16</v>
      </c>
      <c r="T208" s="1" t="s">
        <v>17</v>
      </c>
      <c r="U208" s="1" t="s">
        <v>18</v>
      </c>
      <c r="V208" s="16"/>
    </row>
    <row r="209" spans="1:21">
      <c r="A209" s="7" t="s">
        <v>27</v>
      </c>
      <c r="B209" t="s">
        <v>38</v>
      </c>
      <c r="C209" s="5" t="s">
        <v>39</v>
      </c>
      <c r="D209" s="2">
        <f>'G Tables'!F71</f>
        <v>151.94401389817514</v>
      </c>
      <c r="E209" s="2">
        <f>'G Tables'!G71</f>
        <v>165.60720620512333</v>
      </c>
      <c r="F209" s="2">
        <f>'G Tables'!H71</f>
        <v>233.03012743991641</v>
      </c>
      <c r="G209" s="2">
        <f>'G Tables'!I71</f>
        <v>264.55106736835955</v>
      </c>
      <c r="H209" s="2">
        <f>'G Tables'!J71</f>
        <v>235.45967961328543</v>
      </c>
      <c r="I209" s="2">
        <f>'G Tables'!K71</f>
        <v>346.28634718696134</v>
      </c>
      <c r="J209" s="2">
        <f>'G Tables'!L71</f>
        <v>412.62293887018791</v>
      </c>
      <c r="K209" s="2">
        <f>'G Tables'!M71</f>
        <v>393.66055242989921</v>
      </c>
      <c r="L209" s="2">
        <f>'G Tables'!N71</f>
        <v>230.32143722983011</v>
      </c>
      <c r="M209" s="2">
        <f>'G Tables'!O71</f>
        <v>237.1847084887703</v>
      </c>
      <c r="N209" s="2">
        <f>'G Tables'!P71</f>
        <v>258.44511666038034</v>
      </c>
      <c r="O209" s="2">
        <f>'G Tables'!Q71</f>
        <v>245.70584076007452</v>
      </c>
      <c r="P209" s="2">
        <f>'G Tables'!R71</f>
        <v>237.24378515927521</v>
      </c>
      <c r="Q209" s="2">
        <f>'G1 - Investment'!G94</f>
        <v>274.66436752102641</v>
      </c>
      <c r="R209" s="2">
        <f>'G1 - Investment'!H94</f>
        <v>397.21757502340847</v>
      </c>
      <c r="S209" s="2">
        <f>'G1 - Investment'!I94</f>
        <v>404.76707059326776</v>
      </c>
      <c r="T209" s="2">
        <f>'G1 - Investment'!J94</f>
        <v>380.35013340152955</v>
      </c>
      <c r="U209" s="2">
        <f>'G1 - Investment 2019'!K96</f>
        <v>365.33698273743062</v>
      </c>
    </row>
    <row r="210" spans="1:21">
      <c r="B210" t="s">
        <v>40</v>
      </c>
      <c r="C210" s="5" t="s">
        <v>39</v>
      </c>
      <c r="D210" s="2">
        <f>'G Tables'!F72</f>
        <v>202.89782610182482</v>
      </c>
      <c r="E210" s="2">
        <f>'G Tables'!G72</f>
        <v>202.20776379487663</v>
      </c>
      <c r="F210" s="2">
        <f>'G Tables'!H72</f>
        <v>262.11965256008358</v>
      </c>
      <c r="G210" s="2">
        <f>'G Tables'!I72</f>
        <v>367.92751263164035</v>
      </c>
      <c r="H210" s="2">
        <f>'G Tables'!J72</f>
        <v>177.82611152671399</v>
      </c>
      <c r="I210" s="2">
        <f>'G Tables'!K72</f>
        <v>278.63815874303737</v>
      </c>
      <c r="J210" s="2">
        <f>'G Tables'!L72</f>
        <v>301.38339893981248</v>
      </c>
      <c r="K210" s="2">
        <f>'G Tables'!M72</f>
        <v>255.1012951660706</v>
      </c>
      <c r="L210" s="2">
        <f>'G Tables'!N72</f>
        <v>210.06609764978649</v>
      </c>
      <c r="M210" s="2">
        <f>'G Tables'!O72</f>
        <v>224.01635604870023</v>
      </c>
      <c r="N210" s="2">
        <f>'G Tables'!P72</f>
        <v>228.99722209777184</v>
      </c>
      <c r="O210" s="2">
        <f>'G Tables'!Q72</f>
        <v>229.50814430992537</v>
      </c>
      <c r="P210" s="2">
        <f>'G Tables'!R72</f>
        <v>232.70220278072486</v>
      </c>
      <c r="Q210" s="2">
        <f>'G1 - Investment'!G95</f>
        <v>187.04974094177365</v>
      </c>
      <c r="R210" s="2">
        <f>'G1 - Investment'!H95</f>
        <v>229.49295825659149</v>
      </c>
      <c r="S210" s="2">
        <f>'G1 - Investment'!I95</f>
        <v>241.89478319163214</v>
      </c>
      <c r="T210" s="2">
        <f>'G1 - Investment'!J95</f>
        <v>279.58297520627042</v>
      </c>
      <c r="U210" s="2">
        <f>'G1 - Investment 2019'!K97</f>
        <v>299.26009317366993</v>
      </c>
    </row>
    <row r="211" spans="1:21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>
      <c r="B212" t="s">
        <v>38</v>
      </c>
      <c r="C212" s="5" t="s">
        <v>41</v>
      </c>
      <c r="D212" s="2">
        <f t="shared" ref="D212:U212" si="45">D209*D$6</f>
        <v>248.77248017682163</v>
      </c>
      <c r="E212" s="2">
        <f t="shared" si="45"/>
        <v>263.77506191789223</v>
      </c>
      <c r="F212" s="2">
        <f t="shared" si="45"/>
        <v>359.96951699539215</v>
      </c>
      <c r="G212" s="2">
        <f t="shared" si="45"/>
        <v>398.16802212084218</v>
      </c>
      <c r="H212" s="2">
        <f t="shared" si="45"/>
        <v>341.63105274451095</v>
      </c>
      <c r="I212" s="2">
        <f t="shared" si="45"/>
        <v>482.49885864886136</v>
      </c>
      <c r="J212" s="2">
        <f t="shared" si="45"/>
        <v>558.35532858599902</v>
      </c>
      <c r="K212" s="2">
        <f t="shared" si="45"/>
        <v>530.26800120105042</v>
      </c>
      <c r="L212" s="2">
        <f t="shared" si="45"/>
        <v>295.5779065483602</v>
      </c>
      <c r="M212" s="2">
        <f t="shared" si="45"/>
        <v>290.4494602704554</v>
      </c>
      <c r="N212" s="2">
        <f t="shared" si="45"/>
        <v>306.99875119253721</v>
      </c>
      <c r="O212" s="2">
        <f t="shared" si="45"/>
        <v>283.68255456134528</v>
      </c>
      <c r="P212" s="2">
        <f t="shared" si="45"/>
        <v>268.6477758116896</v>
      </c>
      <c r="Q212" s="2">
        <f t="shared" si="45"/>
        <v>307.70490639955148</v>
      </c>
      <c r="R212" s="2">
        <f t="shared" si="45"/>
        <v>435.66644750122373</v>
      </c>
      <c r="S212" s="2">
        <f t="shared" si="45"/>
        <v>427.93237506688286</v>
      </c>
      <c r="T212" s="2">
        <f t="shared" si="45"/>
        <v>390.19535849178294</v>
      </c>
      <c r="U212" s="2">
        <f t="shared" si="45"/>
        <v>365.33698273743062</v>
      </c>
    </row>
    <row r="213" spans="1:21">
      <c r="B213" t="s">
        <v>40</v>
      </c>
      <c r="C213" s="5" t="s">
        <v>41</v>
      </c>
      <c r="D213" s="2">
        <f t="shared" ref="D213:U213" si="46">D210*D$6</f>
        <v>332.19732799518096</v>
      </c>
      <c r="E213" s="2">
        <f t="shared" si="46"/>
        <v>322.07152476932509</v>
      </c>
      <c r="F213" s="2">
        <f t="shared" si="46"/>
        <v>404.905090014086</v>
      </c>
      <c r="G213" s="2">
        <f t="shared" si="46"/>
        <v>553.75686609647948</v>
      </c>
      <c r="H213" s="2">
        <f t="shared" si="46"/>
        <v>258.0098715249689</v>
      </c>
      <c r="I213" s="2">
        <f t="shared" si="46"/>
        <v>388.24110353085825</v>
      </c>
      <c r="J213" s="2">
        <f t="shared" si="46"/>
        <v>407.82760940575139</v>
      </c>
      <c r="K213" s="2">
        <f t="shared" si="46"/>
        <v>343.62613438541035</v>
      </c>
      <c r="L213" s="2">
        <f t="shared" si="46"/>
        <v>269.58366588407858</v>
      </c>
      <c r="M213" s="2">
        <f t="shared" si="46"/>
        <v>274.32388082969408</v>
      </c>
      <c r="N213" s="2">
        <f t="shared" si="46"/>
        <v>272.01853189959428</v>
      </c>
      <c r="O213" s="2">
        <f t="shared" si="46"/>
        <v>264.98131452255251</v>
      </c>
      <c r="P213" s="2">
        <f t="shared" si="46"/>
        <v>263.50502358387467</v>
      </c>
      <c r="Q213" s="2">
        <f t="shared" si="46"/>
        <v>209.55074569016571</v>
      </c>
      <c r="R213" s="2">
        <f t="shared" si="46"/>
        <v>251.70684314334221</v>
      </c>
      <c r="S213" s="2">
        <f t="shared" si="46"/>
        <v>255.73871149093799</v>
      </c>
      <c r="T213" s="2">
        <f t="shared" si="46"/>
        <v>286.81987899723777</v>
      </c>
      <c r="U213" s="2">
        <f t="shared" si="46"/>
        <v>299.26009317366993</v>
      </c>
    </row>
    <row r="214" spans="1:21"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>
      <c r="B215" t="s">
        <v>42</v>
      </c>
      <c r="C215" s="14" t="s">
        <v>43</v>
      </c>
      <c r="D215" s="2">
        <f>'W + WW Populations'!E22</f>
        <v>4949.0659999999998</v>
      </c>
      <c r="E215" s="2">
        <f>'W + WW Populations'!F22</f>
        <v>4934.08</v>
      </c>
      <c r="F215" s="2">
        <f>'W + WW Populations'!G22</f>
        <v>4912.6769999999997</v>
      </c>
      <c r="G215" s="2">
        <f>'W + WW Populations'!H22</f>
        <v>4944.223</v>
      </c>
      <c r="H215" s="2">
        <f>'W + WW Populations'!I22</f>
        <v>4954.7328081720889</v>
      </c>
      <c r="I215" s="2">
        <f>'W + WW Populations'!J22</f>
        <v>4978.5539249538606</v>
      </c>
      <c r="J215" s="2">
        <f>'W + WW Populations'!K22</f>
        <v>5001.6564694402323</v>
      </c>
      <c r="K215" s="2">
        <f>'W + WW Populations'!L22</f>
        <v>5035.0600000000004</v>
      </c>
      <c r="L215" s="2">
        <f>'W + WW Populations'!M22</f>
        <v>5056.5073102093493</v>
      </c>
      <c r="M215" s="2">
        <f>'W + WW Populations'!N22</f>
        <v>5077.8751400563015</v>
      </c>
      <c r="N215" s="2">
        <f>'W + WW Populations'!O22</f>
        <v>5097.9308164098911</v>
      </c>
      <c r="O215" s="2">
        <f>'W + WW Populations'!P22</f>
        <v>5116.7049999999999</v>
      </c>
      <c r="P215" s="2">
        <f>'W + WW Populations'!Q22</f>
        <v>5191.8021208132304</v>
      </c>
      <c r="Q215" s="2">
        <f>'W + WW Populations'!R22</f>
        <v>5210.613940719737</v>
      </c>
      <c r="R215" s="2">
        <f>'W + WW Populations'!S22</f>
        <v>5224.7673866546156</v>
      </c>
      <c r="S215" s="2">
        <f>'W + WW Populations'!T22</f>
        <v>5305.7826973959818</v>
      </c>
      <c r="T215" s="2">
        <f>'W + WW Populations'!U22</f>
        <v>5376.7219999999998</v>
      </c>
      <c r="U215" s="2">
        <f>'W + WW Populations'!V22</f>
        <v>5383.1949999999997</v>
      </c>
    </row>
    <row r="216" spans="1:21">
      <c r="B216" t="s">
        <v>44</v>
      </c>
      <c r="C216" s="14" t="s">
        <v>43</v>
      </c>
      <c r="D216" s="2">
        <f>'W + WW Populations'!E42</f>
        <v>4731.3370000000004</v>
      </c>
      <c r="E216" s="2">
        <f>'W + WW Populations'!F42</f>
        <v>4934.08</v>
      </c>
      <c r="F216" s="2">
        <f>'W + WW Populations'!G42</f>
        <v>4912.6769999999997</v>
      </c>
      <c r="G216" s="2">
        <f>'W + WW Populations'!H42</f>
        <v>4944.223</v>
      </c>
      <c r="H216" s="2">
        <f>'W + WW Populations'!I42</f>
        <v>4954.7330000000002</v>
      </c>
      <c r="I216" s="2">
        <f>'W + WW Populations'!J42</f>
        <v>4978.5539249538606</v>
      </c>
      <c r="J216" s="2">
        <f>'W + WW Populations'!K42</f>
        <v>5001.6564694402323</v>
      </c>
      <c r="K216" s="2">
        <f>'W + WW Populations'!L42</f>
        <v>5035.0600000000004</v>
      </c>
      <c r="L216" s="2">
        <f>'W + WW Populations'!M42</f>
        <v>5056.5073102093493</v>
      </c>
      <c r="M216" s="2">
        <f>'W + WW Populations'!N42</f>
        <v>4879.6263111575208</v>
      </c>
      <c r="N216" s="2">
        <f>'W + WW Populations'!O42</f>
        <v>4897.6737637110255</v>
      </c>
      <c r="O216" s="2">
        <f>'W + WW Populations'!P42</f>
        <v>4914.5275118806303</v>
      </c>
      <c r="P216" s="2">
        <f>'W + WW Populations'!Q42</f>
        <v>4985.6927291792645</v>
      </c>
      <c r="Q216" s="2">
        <f>'W + WW Populations'!R42</f>
        <v>5004.0447298609797</v>
      </c>
      <c r="R216" s="2">
        <f>'W + WW Populations'!S42</f>
        <v>5017.7094768896704</v>
      </c>
      <c r="S216" s="2">
        <f>'W + WW Populations'!T42</f>
        <v>5085.6723430004686</v>
      </c>
      <c r="T216" s="2">
        <f>'W + WW Populations'!U42</f>
        <v>5152.5360000000001</v>
      </c>
      <c r="U216" s="2">
        <f>'W + WW Populations'!V42</f>
        <v>5155.9380000000001</v>
      </c>
    </row>
    <row r="217" spans="1:21"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>
      <c r="B218" t="s">
        <v>45</v>
      </c>
      <c r="C218" s="5" t="s">
        <v>46</v>
      </c>
      <c r="D218" s="2">
        <f t="shared" ref="D218:S219" si="47">D212*1000/D215</f>
        <v>50.266551340560348</v>
      </c>
      <c r="E218" s="2">
        <f t="shared" si="47"/>
        <v>53.459826739309506</v>
      </c>
      <c r="F218" s="2">
        <f t="shared" si="47"/>
        <v>73.273597469443274</v>
      </c>
      <c r="G218" s="2">
        <f t="shared" si="47"/>
        <v>80.531970770906199</v>
      </c>
      <c r="H218" s="2">
        <f t="shared" si="47"/>
        <v>68.950449190931494</v>
      </c>
      <c r="I218" s="2">
        <f t="shared" si="47"/>
        <v>96.915462988247725</v>
      </c>
      <c r="J218" s="2">
        <f t="shared" si="47"/>
        <v>111.6340820281262</v>
      </c>
      <c r="K218" s="2">
        <f t="shared" si="47"/>
        <v>105.31513054482974</v>
      </c>
      <c r="L218" s="2">
        <f t="shared" si="47"/>
        <v>58.454954856205418</v>
      </c>
      <c r="M218" s="2">
        <f t="shared" si="47"/>
        <v>57.199015781084171</v>
      </c>
      <c r="N218" s="2">
        <f t="shared" si="47"/>
        <v>60.220266270450196</v>
      </c>
      <c r="O218" s="2">
        <f t="shared" si="47"/>
        <v>55.442429172943378</v>
      </c>
      <c r="P218" s="2">
        <f t="shared" si="47"/>
        <v>51.744609975545316</v>
      </c>
      <c r="Q218" s="2">
        <f t="shared" si="47"/>
        <v>59.053483888896309</v>
      </c>
      <c r="R218" s="2">
        <f t="shared" si="47"/>
        <v>83.384850512967631</v>
      </c>
      <c r="S218" s="2">
        <f t="shared" si="47"/>
        <v>80.65395804409917</v>
      </c>
      <c r="T218" s="2">
        <f>T212*1000/$T215</f>
        <v>72.571235502185701</v>
      </c>
      <c r="U218" s="2">
        <f>U212*1000/$T215</f>
        <v>67.947902595192872</v>
      </c>
    </row>
    <row r="219" spans="1:21">
      <c r="B219" t="s">
        <v>47</v>
      </c>
      <c r="C219" s="5" t="s">
        <v>46</v>
      </c>
      <c r="D219" s="2">
        <f t="shared" si="47"/>
        <v>70.212146798078621</v>
      </c>
      <c r="E219" s="2">
        <f t="shared" si="47"/>
        <v>65.274889091649328</v>
      </c>
      <c r="F219" s="2">
        <f t="shared" si="47"/>
        <v>82.420458339533823</v>
      </c>
      <c r="G219" s="2">
        <f t="shared" si="47"/>
        <v>112.00078679632361</v>
      </c>
      <c r="H219" s="2">
        <f t="shared" si="47"/>
        <v>52.073415767301469</v>
      </c>
      <c r="I219" s="2">
        <f t="shared" si="47"/>
        <v>77.982705296188257</v>
      </c>
      <c r="J219" s="2">
        <f t="shared" si="47"/>
        <v>81.538508671586953</v>
      </c>
      <c r="K219" s="2">
        <f t="shared" si="47"/>
        <v>68.246681148866216</v>
      </c>
      <c r="L219" s="2">
        <f t="shared" si="47"/>
        <v>53.314204715926202</v>
      </c>
      <c r="M219" s="2">
        <f t="shared" si="47"/>
        <v>56.218214948640266</v>
      </c>
      <c r="N219" s="2">
        <f t="shared" si="47"/>
        <v>55.540353445976081</v>
      </c>
      <c r="O219" s="2">
        <f t="shared" si="47"/>
        <v>53.917963401766123</v>
      </c>
      <c r="P219" s="2">
        <f t="shared" si="47"/>
        <v>52.85223897607753</v>
      </c>
      <c r="Q219" s="2">
        <f t="shared" si="47"/>
        <v>41.876273495258573</v>
      </c>
      <c r="R219" s="2">
        <f t="shared" si="47"/>
        <v>50.16369407249298</v>
      </c>
      <c r="S219" s="2">
        <f t="shared" si="47"/>
        <v>50.286116415446472</v>
      </c>
      <c r="T219" s="2">
        <f>T213*1000/$T216</f>
        <v>55.665769049888787</v>
      </c>
      <c r="U219" s="2">
        <f>U213*1000/$T216</f>
        <v>58.080155708503526</v>
      </c>
    </row>
    <row r="220" spans="1:21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>
      <c r="B221" t="s">
        <v>48</v>
      </c>
      <c r="C221" s="5" t="s">
        <v>46</v>
      </c>
      <c r="D221" s="2">
        <f>SUM(D218:D219)</f>
        <v>120.47869813863898</v>
      </c>
      <c r="E221" s="2">
        <f t="shared" ref="E221:P221" si="48">SUM(E218:E219)</f>
        <v>118.73471583095883</v>
      </c>
      <c r="F221" s="2">
        <f t="shared" si="48"/>
        <v>155.69405580897711</v>
      </c>
      <c r="G221" s="2">
        <f t="shared" si="48"/>
        <v>192.53275756722979</v>
      </c>
      <c r="H221" s="2">
        <f t="shared" si="48"/>
        <v>121.02386495823296</v>
      </c>
      <c r="I221" s="2">
        <f t="shared" si="48"/>
        <v>174.898168284436</v>
      </c>
      <c r="J221" s="2">
        <f t="shared" si="48"/>
        <v>193.17259069971317</v>
      </c>
      <c r="K221" s="2">
        <f t="shared" si="48"/>
        <v>173.56181169369597</v>
      </c>
      <c r="L221" s="2">
        <f t="shared" si="48"/>
        <v>111.76915957213163</v>
      </c>
      <c r="M221" s="2">
        <f t="shared" si="48"/>
        <v>113.41723072972444</v>
      </c>
      <c r="N221" s="2">
        <f t="shared" si="48"/>
        <v>115.76061971642628</v>
      </c>
      <c r="O221" s="2">
        <f t="shared" si="48"/>
        <v>109.36039257470949</v>
      </c>
      <c r="P221" s="2">
        <f t="shared" si="48"/>
        <v>104.59684895162285</v>
      </c>
      <c r="Q221" s="2">
        <f>SUM(Q218:Q219)</f>
        <v>100.92975738415488</v>
      </c>
      <c r="R221" s="2">
        <f t="shared" ref="R221:U221" si="49">SUM(R218:R219)</f>
        <v>133.5485445854606</v>
      </c>
      <c r="S221" s="2">
        <f t="shared" si="49"/>
        <v>130.94007445954566</v>
      </c>
      <c r="T221" s="2">
        <f t="shared" si="49"/>
        <v>128.2370045520745</v>
      </c>
      <c r="U221" s="2">
        <f t="shared" si="49"/>
        <v>126.0280583036964</v>
      </c>
    </row>
    <row r="222" spans="1:21">
      <c r="B222" t="s">
        <v>49</v>
      </c>
      <c r="C222" s="5" t="s">
        <v>46</v>
      </c>
      <c r="D222" s="2">
        <f>AVERAGE(D221:U221)</f>
        <v>134.70468632285721</v>
      </c>
    </row>
    <row r="224" spans="1:21">
      <c r="A224" s="12"/>
      <c r="B224" s="12"/>
      <c r="C224" s="12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2"/>
      <c r="U224" s="12"/>
    </row>
    <row r="225" spans="1:21">
      <c r="C225" s="5"/>
      <c r="D225" s="240" t="s">
        <v>285</v>
      </c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 t="s">
        <v>284</v>
      </c>
      <c r="U225" s="240"/>
    </row>
    <row r="226" spans="1:21">
      <c r="D226" s="16" t="s">
        <v>1</v>
      </c>
      <c r="E226" s="16" t="s">
        <v>2</v>
      </c>
      <c r="F226" s="16" t="s">
        <v>3</v>
      </c>
      <c r="G226" s="16" t="s">
        <v>4</v>
      </c>
      <c r="H226" s="16" t="s">
        <v>5</v>
      </c>
      <c r="I226" s="16" t="s">
        <v>6</v>
      </c>
      <c r="J226" s="16" t="s">
        <v>7</v>
      </c>
      <c r="K226" s="16" t="s">
        <v>8</v>
      </c>
      <c r="L226" s="16" t="s">
        <v>9</v>
      </c>
      <c r="M226" s="16" t="s">
        <v>10</v>
      </c>
      <c r="N226" s="16" t="s">
        <v>11</v>
      </c>
      <c r="O226" s="16" t="s">
        <v>12</v>
      </c>
      <c r="P226" s="16" t="s">
        <v>13</v>
      </c>
      <c r="Q226" s="16" t="s">
        <v>14</v>
      </c>
      <c r="R226" s="16" t="s">
        <v>15</v>
      </c>
      <c r="S226" s="16" t="s">
        <v>16</v>
      </c>
      <c r="T226" s="1" t="s">
        <v>17</v>
      </c>
      <c r="U226" s="1" t="s">
        <v>18</v>
      </c>
    </row>
    <row r="227" spans="1:21">
      <c r="A227" s="7" t="s">
        <v>52</v>
      </c>
      <c r="B227" t="s">
        <v>38</v>
      </c>
      <c r="C227" s="5" t="s">
        <v>39</v>
      </c>
      <c r="D227" s="2">
        <f t="shared" ref="D227:U227" si="50">D29+D47+D65+D83+D101+D119+D137+D155+D173+D191</f>
        <v>1463.106</v>
      </c>
      <c r="E227" s="2">
        <f t="shared" si="50"/>
        <v>1424.7470000000001</v>
      </c>
      <c r="F227" s="2">
        <f t="shared" si="50"/>
        <v>1405.1390000000001</v>
      </c>
      <c r="G227" s="2">
        <f t="shared" si="50"/>
        <v>1435.4550000000002</v>
      </c>
      <c r="H227" s="2">
        <f t="shared" si="50"/>
        <v>1870.856</v>
      </c>
      <c r="I227" s="2">
        <f t="shared" si="50"/>
        <v>2117.031465642614</v>
      </c>
      <c r="J227" s="2">
        <f t="shared" si="50"/>
        <v>2039.6040039708075</v>
      </c>
      <c r="K227" s="2">
        <f t="shared" si="50"/>
        <v>1749.2660673120913</v>
      </c>
      <c r="L227" s="2">
        <f t="shared" si="50"/>
        <v>1539.2890093281651</v>
      </c>
      <c r="M227" s="2">
        <f t="shared" si="50"/>
        <v>1786.5620768944566</v>
      </c>
      <c r="N227" s="2">
        <f t="shared" si="50"/>
        <v>1778.9980842064399</v>
      </c>
      <c r="O227" s="2">
        <f t="shared" si="50"/>
        <v>1742.971384330054</v>
      </c>
      <c r="P227" s="2">
        <f t="shared" si="50"/>
        <v>1838.4943057484224</v>
      </c>
      <c r="Q227" s="2">
        <f t="shared" si="50"/>
        <v>1470.9309442447632</v>
      </c>
      <c r="R227" s="2">
        <f t="shared" si="50"/>
        <v>1824.1553760111369</v>
      </c>
      <c r="S227" s="2">
        <f t="shared" si="50"/>
        <v>2043.5451744506151</v>
      </c>
      <c r="T227" s="2">
        <f t="shared" si="50"/>
        <v>2168.0397017842006</v>
      </c>
      <c r="U227" s="2">
        <f t="shared" si="50"/>
        <v>2118.5728311873245</v>
      </c>
    </row>
    <row r="228" spans="1:21">
      <c r="B228" t="s">
        <v>40</v>
      </c>
      <c r="C228" s="5" t="s">
        <v>39</v>
      </c>
      <c r="D228" s="2">
        <f t="shared" ref="D228:U228" si="51">D30+D48+D66+D84+D102+D120+D138+D156+D174+D192</f>
        <v>1724.2830000000001</v>
      </c>
      <c r="E228" s="2">
        <f t="shared" si="51"/>
        <v>2015.4279999999999</v>
      </c>
      <c r="F228" s="2">
        <f t="shared" si="51"/>
        <v>1922.9760000000001</v>
      </c>
      <c r="G228" s="2">
        <f t="shared" si="51"/>
        <v>1724.6320000000001</v>
      </c>
      <c r="H228" s="2">
        <f t="shared" si="51"/>
        <v>2133.7649999999999</v>
      </c>
      <c r="I228" s="2">
        <f t="shared" si="51"/>
        <v>2423.5331190900001</v>
      </c>
      <c r="J228" s="2">
        <f t="shared" si="51"/>
        <v>2349.6997386258627</v>
      </c>
      <c r="K228" s="2">
        <f t="shared" si="51"/>
        <v>1994.0652037382097</v>
      </c>
      <c r="L228" s="2">
        <f t="shared" si="51"/>
        <v>2266.9715893331163</v>
      </c>
      <c r="M228" s="2">
        <f t="shared" si="51"/>
        <v>2499.9380678491461</v>
      </c>
      <c r="N228" s="2">
        <f t="shared" si="51"/>
        <v>2658.1670754174593</v>
      </c>
      <c r="O228" s="2">
        <f t="shared" si="51"/>
        <v>2744.715356935857</v>
      </c>
      <c r="P228" s="2">
        <f t="shared" si="51"/>
        <v>2596.320766862967</v>
      </c>
      <c r="Q228" s="2">
        <f t="shared" si="51"/>
        <v>1994.9026919205221</v>
      </c>
      <c r="R228" s="2">
        <f t="shared" si="51"/>
        <v>2220.1149110236984</v>
      </c>
      <c r="S228" s="2">
        <f t="shared" si="51"/>
        <v>2451.1897070341856</v>
      </c>
      <c r="T228" s="2">
        <f t="shared" si="51"/>
        <v>2552.8260946945884</v>
      </c>
      <c r="U228" s="2">
        <f t="shared" si="51"/>
        <v>2498.2489338297742</v>
      </c>
    </row>
    <row r="229" spans="1:21"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>
      <c r="B230" t="s">
        <v>38</v>
      </c>
      <c r="C230" s="5" t="s">
        <v>41</v>
      </c>
      <c r="D230" s="2">
        <f t="shared" ref="D230:U230" si="52">D32+D50+D68+D86+D104+D122+D140+D158+D176+D194</f>
        <v>2395.4909380339873</v>
      </c>
      <c r="E230" s="2">
        <f t="shared" si="52"/>
        <v>2269.3017819335982</v>
      </c>
      <c r="F230" s="2">
        <f t="shared" si="52"/>
        <v>2170.5657234033129</v>
      </c>
      <c r="G230" s="2">
        <f t="shared" si="52"/>
        <v>2160.4610553230054</v>
      </c>
      <c r="H230" s="2">
        <f t="shared" si="52"/>
        <v>2714.4456573758212</v>
      </c>
      <c r="I230" s="2">
        <f t="shared" si="52"/>
        <v>2949.7705416170916</v>
      </c>
      <c r="J230" s="2">
        <f t="shared" si="52"/>
        <v>2759.9623204194081</v>
      </c>
      <c r="K230" s="2">
        <f t="shared" si="52"/>
        <v>2356.2935512762169</v>
      </c>
      <c r="L230" s="2">
        <f t="shared" si="52"/>
        <v>1975.4123993942824</v>
      </c>
      <c r="M230" s="2">
        <f t="shared" si="52"/>
        <v>2187.7716918594137</v>
      </c>
      <c r="N230" s="2">
        <f t="shared" si="52"/>
        <v>2113.2153599287494</v>
      </c>
      <c r="O230" s="2">
        <f t="shared" si="52"/>
        <v>2012.3680141445739</v>
      </c>
      <c r="P230" s="2">
        <f t="shared" si="52"/>
        <v>2081.8560357658348</v>
      </c>
      <c r="Q230" s="2">
        <f t="shared" si="52"/>
        <v>1647.875451060793</v>
      </c>
      <c r="R230" s="2">
        <f t="shared" si="52"/>
        <v>2000.7254017151606</v>
      </c>
      <c r="S230" s="2">
        <f t="shared" si="52"/>
        <v>2160.4997135200856</v>
      </c>
      <c r="T230" s="2">
        <f t="shared" si="52"/>
        <v>2224.1586222057113</v>
      </c>
      <c r="U230" s="2">
        <f t="shared" si="52"/>
        <v>2118.5728311873245</v>
      </c>
    </row>
    <row r="231" spans="1:21">
      <c r="B231" t="s">
        <v>40</v>
      </c>
      <c r="C231" s="5" t="s">
        <v>41</v>
      </c>
      <c r="D231" s="2">
        <f t="shared" ref="D231:U231" si="53">D33+D51+D69+D87+D105+D123+D141+D159+D177+D195</f>
        <v>2823.106665618252</v>
      </c>
      <c r="E231" s="2">
        <f t="shared" si="53"/>
        <v>3210.1238688404801</v>
      </c>
      <c r="F231" s="2">
        <f t="shared" si="53"/>
        <v>2970.4860462397019</v>
      </c>
      <c r="G231" s="2">
        <f t="shared" si="53"/>
        <v>2595.6928435679451</v>
      </c>
      <c r="H231" s="2">
        <f t="shared" si="53"/>
        <v>3095.9032325900657</v>
      </c>
      <c r="I231" s="2">
        <f t="shared" si="53"/>
        <v>3376.8353079981589</v>
      </c>
      <c r="J231" s="2">
        <f t="shared" si="53"/>
        <v>3179.5793351460461</v>
      </c>
      <c r="K231" s="2">
        <f t="shared" si="53"/>
        <v>2686.0424884434406</v>
      </c>
      <c r="L231" s="2">
        <f t="shared" si="53"/>
        <v>2909.2676940490519</v>
      </c>
      <c r="M231" s="2">
        <f t="shared" si="53"/>
        <v>3061.351075888299</v>
      </c>
      <c r="N231" s="2">
        <f t="shared" si="53"/>
        <v>3157.5523003077114</v>
      </c>
      <c r="O231" s="2">
        <f t="shared" si="53"/>
        <v>3168.9432436391644</v>
      </c>
      <c r="P231" s="2">
        <f t="shared" si="53"/>
        <v>2939.9960839571327</v>
      </c>
      <c r="Q231" s="2">
        <f t="shared" si="53"/>
        <v>2234.8779771974832</v>
      </c>
      <c r="R231" s="2">
        <f t="shared" si="53"/>
        <v>2435.0120365978019</v>
      </c>
      <c r="S231" s="2">
        <f t="shared" si="53"/>
        <v>2591.4742311749765</v>
      </c>
      <c r="T231" s="2">
        <f t="shared" si="53"/>
        <v>2618.9050711728432</v>
      </c>
      <c r="U231" s="2">
        <f t="shared" si="53"/>
        <v>2498.2489338297742</v>
      </c>
    </row>
    <row r="232" spans="1:21"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>
      <c r="B233" t="s">
        <v>42</v>
      </c>
      <c r="C233" s="14" t="s">
        <v>43</v>
      </c>
      <c r="D233" s="2">
        <f t="shared" ref="D233:U233" si="54">D35+D53+D71+D89+D107+D125+D143+D161+D179+D197</f>
        <v>43891.130000000005</v>
      </c>
      <c r="E233" s="2">
        <f t="shared" si="54"/>
        <v>43688.469999999994</v>
      </c>
      <c r="F233" s="2">
        <f t="shared" si="54"/>
        <v>43910.080000000002</v>
      </c>
      <c r="G233" s="2">
        <f t="shared" si="54"/>
        <v>44253.250000000007</v>
      </c>
      <c r="H233" s="2">
        <f t="shared" si="54"/>
        <v>44698.52</v>
      </c>
      <c r="I233" s="2">
        <f t="shared" si="54"/>
        <v>44995.558849591478</v>
      </c>
      <c r="J233" s="2">
        <f t="shared" si="54"/>
        <v>45164.332749999994</v>
      </c>
      <c r="K233" s="2">
        <f t="shared" si="54"/>
        <v>45509.966000000008</v>
      </c>
      <c r="L233" s="2">
        <f t="shared" si="54"/>
        <v>45814.075499999999</v>
      </c>
      <c r="M233" s="2">
        <f t="shared" si="54"/>
        <v>46178.86894628896</v>
      </c>
      <c r="N233" s="2">
        <f t="shared" si="54"/>
        <v>46891.428936579803</v>
      </c>
      <c r="O233" s="2">
        <f t="shared" si="54"/>
        <v>47116.825256811608</v>
      </c>
      <c r="P233" s="2">
        <f t="shared" si="54"/>
        <v>47608.575371416351</v>
      </c>
      <c r="Q233" s="2">
        <f t="shared" si="54"/>
        <v>47981.173679591557</v>
      </c>
      <c r="R233" s="2">
        <f t="shared" si="54"/>
        <v>48222.693273187724</v>
      </c>
      <c r="S233" s="2">
        <f t="shared" si="54"/>
        <v>48701.644999999997</v>
      </c>
      <c r="T233" s="2">
        <f t="shared" si="54"/>
        <v>49445.93</v>
      </c>
      <c r="U233" s="2">
        <f t="shared" si="54"/>
        <v>49527.247999999992</v>
      </c>
    </row>
    <row r="234" spans="1:21">
      <c r="B234" t="s">
        <v>44</v>
      </c>
      <c r="C234" s="14" t="s">
        <v>43</v>
      </c>
      <c r="D234" s="2">
        <f t="shared" ref="D234:U234" si="55">D36+D54+D72+D90+D108+D126+D144+D162+D180+D198</f>
        <v>50610.585250000004</v>
      </c>
      <c r="E234" s="2">
        <f t="shared" si="55"/>
        <v>50879.7</v>
      </c>
      <c r="F234" s="2">
        <f t="shared" si="55"/>
        <v>51479.396000000008</v>
      </c>
      <c r="G234" s="2">
        <f t="shared" si="55"/>
        <v>51820.100000000006</v>
      </c>
      <c r="H234" s="2">
        <f t="shared" si="55"/>
        <v>52071.9</v>
      </c>
      <c r="I234" s="2">
        <f t="shared" si="55"/>
        <v>52425.910157621372</v>
      </c>
      <c r="J234" s="2">
        <f t="shared" si="55"/>
        <v>52755.246818199637</v>
      </c>
      <c r="K234" s="2">
        <f t="shared" si="55"/>
        <v>53167.808077840687</v>
      </c>
      <c r="L234" s="2">
        <f t="shared" si="55"/>
        <v>53719.320005213616</v>
      </c>
      <c r="M234" s="2">
        <f t="shared" si="55"/>
        <v>54391.896898615305</v>
      </c>
      <c r="N234" s="2">
        <f t="shared" si="55"/>
        <v>55097.013767049597</v>
      </c>
      <c r="O234" s="2">
        <f t="shared" si="55"/>
        <v>55593.132003824729</v>
      </c>
      <c r="P234" s="2">
        <f t="shared" si="55"/>
        <v>55950.242137387089</v>
      </c>
      <c r="Q234" s="2">
        <f t="shared" si="55"/>
        <v>56280.945902455082</v>
      </c>
      <c r="R234" s="2">
        <f t="shared" si="55"/>
        <v>56804.547240860251</v>
      </c>
      <c r="S234" s="2">
        <f t="shared" si="55"/>
        <v>56916.86908164138</v>
      </c>
      <c r="T234" s="2">
        <f t="shared" si="55"/>
        <v>58267.345000000001</v>
      </c>
      <c r="U234" s="2">
        <f t="shared" si="55"/>
        <v>57669.293182619193</v>
      </c>
    </row>
    <row r="235" spans="1:21"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>
      <c r="B236" t="s">
        <v>45</v>
      </c>
      <c r="C236" s="5" t="s">
        <v>46</v>
      </c>
      <c r="D236" s="2">
        <f t="shared" ref="D236:U236" si="56">D230*1000/D233</f>
        <v>54.578019249766115</v>
      </c>
      <c r="E236" s="2">
        <f t="shared" si="56"/>
        <v>51.942807379924233</v>
      </c>
      <c r="F236" s="2">
        <f t="shared" si="56"/>
        <v>49.432060324265244</v>
      </c>
      <c r="G236" s="2">
        <f t="shared" si="56"/>
        <v>48.820392972787431</v>
      </c>
      <c r="H236" s="2">
        <f t="shared" si="56"/>
        <v>60.727864309060379</v>
      </c>
      <c r="I236" s="2">
        <f t="shared" si="56"/>
        <v>65.556926439727349</v>
      </c>
      <c r="J236" s="2">
        <f t="shared" si="56"/>
        <v>61.109334564882026</v>
      </c>
      <c r="K236" s="2">
        <f t="shared" si="56"/>
        <v>51.77533095226255</v>
      </c>
      <c r="L236" s="2">
        <f t="shared" si="56"/>
        <v>43.118023835148271</v>
      </c>
      <c r="M236" s="2">
        <f t="shared" si="56"/>
        <v>47.37603457555511</v>
      </c>
      <c r="N236" s="2">
        <f t="shared" si="56"/>
        <v>45.066132720904122</v>
      </c>
      <c r="O236" s="2">
        <f t="shared" si="56"/>
        <v>42.710178437874461</v>
      </c>
      <c r="P236" s="2">
        <f t="shared" si="56"/>
        <v>43.72859342091882</v>
      </c>
      <c r="Q236" s="2">
        <f t="shared" si="56"/>
        <v>34.344208877943821</v>
      </c>
      <c r="R236" s="2">
        <f t="shared" si="56"/>
        <v>41.489291989163597</v>
      </c>
      <c r="S236" s="2">
        <f t="shared" si="56"/>
        <v>44.361945341273085</v>
      </c>
      <c r="T236" s="2">
        <f t="shared" si="56"/>
        <v>44.981631899849219</v>
      </c>
      <c r="U236" s="2">
        <f t="shared" si="56"/>
        <v>42.775904511943104</v>
      </c>
    </row>
    <row r="237" spans="1:21">
      <c r="B237" t="s">
        <v>47</v>
      </c>
      <c r="C237" s="5" t="s">
        <v>46</v>
      </c>
      <c r="D237" s="2">
        <f t="shared" ref="D237:U237" si="57">D231*1000/D234</f>
        <v>55.780952772488476</v>
      </c>
      <c r="E237" s="2">
        <f t="shared" si="57"/>
        <v>63.092429177854434</v>
      </c>
      <c r="F237" s="2">
        <f t="shared" si="57"/>
        <v>57.702426155887721</v>
      </c>
      <c r="G237" s="2">
        <f t="shared" si="57"/>
        <v>50.090463807826396</v>
      </c>
      <c r="H237" s="2">
        <f t="shared" si="57"/>
        <v>59.454393494189105</v>
      </c>
      <c r="I237" s="2">
        <f t="shared" si="57"/>
        <v>64.411572404666288</v>
      </c>
      <c r="J237" s="2">
        <f t="shared" si="57"/>
        <v>60.270390660918054</v>
      </c>
      <c r="K237" s="2">
        <f t="shared" si="57"/>
        <v>50.520090738194853</v>
      </c>
      <c r="L237" s="2">
        <f t="shared" si="57"/>
        <v>54.156822792371514</v>
      </c>
      <c r="M237" s="2">
        <f t="shared" si="57"/>
        <v>56.283219568432337</v>
      </c>
      <c r="N237" s="2">
        <f t="shared" si="57"/>
        <v>57.3089553212059</v>
      </c>
      <c r="O237" s="2">
        <f t="shared" si="57"/>
        <v>57.002423310511553</v>
      </c>
      <c r="P237" s="2">
        <f t="shared" si="57"/>
        <v>52.546619489830015</v>
      </c>
      <c r="Q237" s="2">
        <f t="shared" si="57"/>
        <v>39.709317982518016</v>
      </c>
      <c r="R237" s="2">
        <f t="shared" si="57"/>
        <v>42.866498456064903</v>
      </c>
      <c r="S237" s="2">
        <f t="shared" si="57"/>
        <v>45.530864100373719</v>
      </c>
      <c r="T237" s="2">
        <f t="shared" si="57"/>
        <v>44.946360112561216</v>
      </c>
      <c r="U237" s="2">
        <f t="shared" si="57"/>
        <v>43.320262759570554</v>
      </c>
    </row>
    <row r="238" spans="1:21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>
      <c r="B239" t="s">
        <v>48</v>
      </c>
      <c r="C239" s="5" t="s">
        <v>46</v>
      </c>
      <c r="D239" s="2">
        <f t="shared" ref="D239:U239" si="58">SUM(D236:D237)</f>
        <v>110.35897202225459</v>
      </c>
      <c r="E239" s="2">
        <f t="shared" si="58"/>
        <v>115.03523655777866</v>
      </c>
      <c r="F239" s="2">
        <f t="shared" si="58"/>
        <v>107.13448648015296</v>
      </c>
      <c r="G239" s="2">
        <f t="shared" si="58"/>
        <v>98.910856780613827</v>
      </c>
      <c r="H239" s="2">
        <f t="shared" si="58"/>
        <v>120.18225780324948</v>
      </c>
      <c r="I239" s="2">
        <f t="shared" si="58"/>
        <v>129.96849884439365</v>
      </c>
      <c r="J239" s="2">
        <f t="shared" si="58"/>
        <v>121.37972522580009</v>
      </c>
      <c r="K239" s="2">
        <f t="shared" si="58"/>
        <v>102.2954216904574</v>
      </c>
      <c r="L239" s="2">
        <f t="shared" si="58"/>
        <v>97.274846627519793</v>
      </c>
      <c r="M239" s="2">
        <f t="shared" si="58"/>
        <v>103.65925414398745</v>
      </c>
      <c r="N239" s="2">
        <f t="shared" si="58"/>
        <v>102.37508804211002</v>
      </c>
      <c r="O239" s="2">
        <f t="shared" si="58"/>
        <v>99.712601748386021</v>
      </c>
      <c r="P239" s="2">
        <f t="shared" si="58"/>
        <v>96.275212910748834</v>
      </c>
      <c r="Q239" s="2">
        <f t="shared" si="58"/>
        <v>74.05352686046183</v>
      </c>
      <c r="R239" s="2">
        <f t="shared" si="58"/>
        <v>84.355790445228507</v>
      </c>
      <c r="S239" s="2">
        <f t="shared" si="58"/>
        <v>89.892809441646804</v>
      </c>
      <c r="T239" s="2">
        <f t="shared" si="58"/>
        <v>89.927992012410442</v>
      </c>
      <c r="U239" s="2">
        <f t="shared" si="58"/>
        <v>86.09616727151365</v>
      </c>
    </row>
    <row r="240" spans="1:21">
      <c r="B240" t="s">
        <v>49</v>
      </c>
      <c r="C240" s="5" t="s">
        <v>46</v>
      </c>
      <c r="D240" s="2">
        <f>AVERAGE(D239:U239)</f>
        <v>101.60493027270633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</sheetData>
  <sortState xmlns:xlrd2="http://schemas.microsoft.com/office/spreadsheetml/2017/richdata2" ref="J11:K22">
    <sortCondition descending="1" ref="K11:K22"/>
  </sortState>
  <mergeCells count="23">
    <mergeCell ref="D27:S27"/>
    <mergeCell ref="T27:U27"/>
    <mergeCell ref="D45:S45"/>
    <mergeCell ref="T45:U45"/>
    <mergeCell ref="D63:S63"/>
    <mergeCell ref="T63:U63"/>
    <mergeCell ref="D81:S81"/>
    <mergeCell ref="T81:U81"/>
    <mergeCell ref="D99:S99"/>
    <mergeCell ref="T99:U99"/>
    <mergeCell ref="D117:S117"/>
    <mergeCell ref="T117:U117"/>
    <mergeCell ref="D135:S135"/>
    <mergeCell ref="T135:U135"/>
    <mergeCell ref="D153:S153"/>
    <mergeCell ref="T153:U153"/>
    <mergeCell ref="D171:S171"/>
    <mergeCell ref="T171:U171"/>
    <mergeCell ref="D189:S189"/>
    <mergeCell ref="T189:U189"/>
    <mergeCell ref="D207:U207"/>
    <mergeCell ref="D225:S225"/>
    <mergeCell ref="T225:U2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B1EB-20B0-4D4E-8654-113D6B27D538}">
  <sheetPr codeName="Sheet3"/>
  <dimension ref="A1"/>
  <sheetViews>
    <sheetView workbookViewId="0">
      <selection sqref="A1:XFD1048576"/>
    </sheetView>
  </sheetViews>
  <sheetFormatPr defaultColWidth="8.7265625" defaultRowHeight="14.5"/>
  <cols>
    <col min="1" max="16384" width="8.7265625" style="22"/>
  </cols>
  <sheetData>
    <row r="1" spans="1:1">
      <c r="A1" s="21" t="s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D493-A94A-4384-B3D6-51C46880207D}">
  <sheetPr codeName="Sheet4"/>
  <dimension ref="A1:V42"/>
  <sheetViews>
    <sheetView zoomScale="70" zoomScaleNormal="70" workbookViewId="0">
      <selection sqref="A1:XFD1048576"/>
    </sheetView>
  </sheetViews>
  <sheetFormatPr defaultColWidth="8.7265625" defaultRowHeight="14.5"/>
  <cols>
    <col min="1" max="1" width="8.7265625" style="22"/>
    <col min="2" max="2" width="43" style="22" bestFit="1" customWidth="1"/>
    <col min="3" max="3" width="18.1796875" style="22" bestFit="1" customWidth="1"/>
    <col min="4" max="4" width="8.7265625" style="22"/>
    <col min="5" max="6" width="10.1796875" style="22" bestFit="1" customWidth="1"/>
    <col min="7" max="7" width="8.7265625" style="22"/>
    <col min="8" max="11" width="10.1796875" style="22" bestFit="1" customWidth="1"/>
    <col min="12" max="12" width="9.7265625" style="22" bestFit="1" customWidth="1"/>
    <col min="13" max="13" width="8.7265625" style="22"/>
    <col min="14" max="14" width="9.453125" style="22" bestFit="1" customWidth="1"/>
    <col min="15" max="16" width="8.7265625" style="22"/>
    <col min="17" max="19" width="9.453125" style="22" bestFit="1" customWidth="1"/>
    <col min="20" max="20" width="10.1796875" style="22" bestFit="1" customWidth="1"/>
    <col min="21" max="21" width="12.7265625" style="22" customWidth="1"/>
    <col min="22" max="22" width="24.453125" style="22" bestFit="1" customWidth="1"/>
    <col min="23" max="16384" width="8.7265625" style="22"/>
  </cols>
  <sheetData>
    <row r="1" spans="1:22">
      <c r="A1" s="17" t="s">
        <v>53</v>
      </c>
      <c r="B1" s="18"/>
      <c r="C1" s="18"/>
      <c r="D1" s="18" t="s">
        <v>54</v>
      </c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>
      <c r="B2" s="241" t="s">
        <v>55</v>
      </c>
      <c r="C2" s="241"/>
      <c r="D2" s="235" t="s">
        <v>56</v>
      </c>
      <c r="E2" s="236" t="s">
        <v>1</v>
      </c>
      <c r="F2" s="236" t="s">
        <v>2</v>
      </c>
      <c r="G2" s="236" t="s">
        <v>3</v>
      </c>
      <c r="H2" s="236" t="s">
        <v>4</v>
      </c>
      <c r="I2" s="236" t="s">
        <v>5</v>
      </c>
      <c r="J2" s="236" t="s">
        <v>6</v>
      </c>
      <c r="K2" s="236" t="s">
        <v>7</v>
      </c>
      <c r="L2" s="236" t="s">
        <v>8</v>
      </c>
      <c r="M2" s="236" t="s">
        <v>9</v>
      </c>
      <c r="N2" s="237" t="s">
        <v>10</v>
      </c>
      <c r="O2" s="237" t="s">
        <v>11</v>
      </c>
      <c r="P2" s="237" t="s">
        <v>12</v>
      </c>
      <c r="Q2" s="237" t="s">
        <v>13</v>
      </c>
      <c r="R2" s="237" t="s">
        <v>14</v>
      </c>
      <c r="S2" s="237" t="s">
        <v>15</v>
      </c>
      <c r="T2" s="237" t="s">
        <v>16</v>
      </c>
      <c r="U2" s="237" t="s">
        <v>17</v>
      </c>
      <c r="V2" s="225" t="s">
        <v>18</v>
      </c>
    </row>
    <row r="3" spans="1:22" ht="14.5" customHeight="1">
      <c r="B3" s="244" t="s">
        <v>57</v>
      </c>
      <c r="C3" s="244"/>
      <c r="D3" s="244"/>
      <c r="E3" s="242" t="s">
        <v>58</v>
      </c>
      <c r="F3" s="242"/>
      <c r="G3" s="242"/>
      <c r="H3" s="242"/>
      <c r="I3" s="242"/>
      <c r="J3" s="242"/>
      <c r="K3" s="242"/>
      <c r="L3" s="242"/>
      <c r="M3" s="242"/>
      <c r="N3" s="242" t="s">
        <v>59</v>
      </c>
      <c r="O3" s="242"/>
      <c r="P3" s="242"/>
      <c r="Q3" s="242"/>
      <c r="R3" s="242"/>
      <c r="S3" s="242"/>
      <c r="T3" s="242"/>
      <c r="U3" s="224" t="s">
        <v>60</v>
      </c>
      <c r="V3" s="223" t="s">
        <v>59</v>
      </c>
    </row>
    <row r="4" spans="1:22" ht="29">
      <c r="B4" s="244" t="s">
        <v>61</v>
      </c>
      <c r="C4" s="242" t="s">
        <v>62</v>
      </c>
      <c r="D4" s="242"/>
      <c r="E4" s="242" t="s">
        <v>63</v>
      </c>
      <c r="F4" s="242"/>
      <c r="G4" s="242"/>
      <c r="H4" s="242"/>
      <c r="I4" s="242"/>
      <c r="J4" s="250" t="s">
        <v>64</v>
      </c>
      <c r="K4" s="242"/>
      <c r="L4" s="242"/>
      <c r="M4" s="242"/>
      <c r="N4" s="242" t="s">
        <v>65</v>
      </c>
      <c r="O4" s="242"/>
      <c r="P4" s="242"/>
      <c r="Q4" s="242"/>
      <c r="R4" s="242"/>
      <c r="S4" s="242"/>
      <c r="T4" s="242"/>
      <c r="U4" s="222" t="s">
        <v>66</v>
      </c>
      <c r="V4" s="234" t="s">
        <v>283</v>
      </c>
    </row>
    <row r="5" spans="1:22">
      <c r="B5" s="244"/>
      <c r="C5" s="242" t="s">
        <v>67</v>
      </c>
      <c r="D5" s="242"/>
      <c r="E5" s="242" t="s">
        <v>68</v>
      </c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2">
      <c r="B6" s="26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2">
      <c r="B7" s="22" t="s">
        <v>26</v>
      </c>
      <c r="D7" s="27"/>
      <c r="E7" s="29">
        <v>4339.0200000000004</v>
      </c>
      <c r="F7" s="29">
        <v>4156.8900000000003</v>
      </c>
      <c r="G7" s="29">
        <v>4187.67</v>
      </c>
      <c r="H7" s="29">
        <v>4205.87</v>
      </c>
      <c r="I7" s="29">
        <v>4217.58</v>
      </c>
      <c r="J7" s="29">
        <v>4210.0820000000003</v>
      </c>
      <c r="K7" s="29">
        <v>4261.63</v>
      </c>
      <c r="L7" s="29">
        <v>4287.3599999999997</v>
      </c>
      <c r="M7" s="29">
        <v>4388.33</v>
      </c>
      <c r="N7" s="227">
        <v>4387.2939999999999</v>
      </c>
      <c r="O7" s="227">
        <v>4415.5200000000004</v>
      </c>
      <c r="P7" s="227">
        <v>4541.5609999999997</v>
      </c>
      <c r="Q7" s="227">
        <v>4563.5959999999995</v>
      </c>
      <c r="R7" s="227">
        <v>4558.5219999999999</v>
      </c>
      <c r="S7" s="227">
        <v>4591.8036584109796</v>
      </c>
      <c r="T7" s="227">
        <v>4615.018</v>
      </c>
      <c r="U7" s="40">
        <v>4724.2169999999996</v>
      </c>
      <c r="V7" s="40">
        <v>4689.7560000000003</v>
      </c>
    </row>
    <row r="8" spans="1:22">
      <c r="B8" s="22" t="s">
        <v>28</v>
      </c>
      <c r="D8" s="27"/>
      <c r="E8" s="29">
        <v>2835.19</v>
      </c>
      <c r="F8" s="29">
        <v>2849.12</v>
      </c>
      <c r="G8" s="29">
        <v>2856.01</v>
      </c>
      <c r="H8" s="29">
        <v>2871.28</v>
      </c>
      <c r="I8" s="29">
        <v>2873.17</v>
      </c>
      <c r="J8" s="29">
        <v>2882.27</v>
      </c>
      <c r="K8" s="29">
        <v>2895.03</v>
      </c>
      <c r="L8" s="29">
        <v>2915.11</v>
      </c>
      <c r="M8" s="29">
        <v>2925.57</v>
      </c>
      <c r="N8" s="227">
        <v>2932.627</v>
      </c>
      <c r="O8" s="227">
        <v>3007.9059999999999</v>
      </c>
      <c r="P8" s="227">
        <v>3009.2649999999999</v>
      </c>
      <c r="Q8" s="227">
        <v>3023.0239999999999</v>
      </c>
      <c r="R8" s="227">
        <v>3030.6190000000001</v>
      </c>
      <c r="S8" s="227">
        <v>3042.18</v>
      </c>
      <c r="T8" s="227">
        <v>3054.9</v>
      </c>
      <c r="U8" s="29">
        <v>3057.7669999999998</v>
      </c>
      <c r="V8" s="40">
        <v>3069.91</v>
      </c>
    </row>
    <row r="9" spans="1:22">
      <c r="B9" s="22" t="s">
        <v>69</v>
      </c>
      <c r="D9" s="27"/>
      <c r="E9" s="29">
        <v>4326.49</v>
      </c>
      <c r="F9" s="29">
        <v>4205.16</v>
      </c>
      <c r="G9" s="29">
        <v>4234.84</v>
      </c>
      <c r="H9" s="29">
        <v>4259.71</v>
      </c>
      <c r="I9" s="29">
        <v>4263.8599999999997</v>
      </c>
      <c r="J9" s="29">
        <v>4343.29</v>
      </c>
      <c r="K9" s="29">
        <v>4297.34</v>
      </c>
      <c r="L9" s="29">
        <v>4319.3100000000004</v>
      </c>
      <c r="M9" s="29">
        <v>4342.57</v>
      </c>
      <c r="N9" s="29">
        <v>4361.4759999999997</v>
      </c>
      <c r="O9" s="29">
        <v>4367.6360000000004</v>
      </c>
      <c r="P9" s="29">
        <v>4383.4889999999996</v>
      </c>
      <c r="Q9" s="29">
        <v>4398.5640000000003</v>
      </c>
      <c r="R9" s="29">
        <v>4413.2809999999999</v>
      </c>
      <c r="S9" s="29">
        <v>4427.2430000000004</v>
      </c>
      <c r="T9" s="29">
        <v>4502.0079999999998</v>
      </c>
      <c r="U9" s="40">
        <v>4534.7389999999996</v>
      </c>
      <c r="V9" s="40">
        <v>4568.9859999999999</v>
      </c>
    </row>
    <row r="10" spans="1:22">
      <c r="B10" s="22" t="s">
        <v>32</v>
      </c>
      <c r="D10" s="27"/>
      <c r="E10" s="29">
        <v>7270.93</v>
      </c>
      <c r="F10" s="29">
        <v>7281</v>
      </c>
      <c r="G10" s="29">
        <v>7293</v>
      </c>
      <c r="H10" s="29">
        <v>7411.15</v>
      </c>
      <c r="I10" s="29">
        <v>7408.32</v>
      </c>
      <c r="J10" s="29">
        <v>7487.79</v>
      </c>
      <c r="K10" s="29">
        <v>7622.78</v>
      </c>
      <c r="L10" s="29">
        <v>7673.61</v>
      </c>
      <c r="M10" s="29">
        <v>7715.98</v>
      </c>
      <c r="N10" s="29">
        <v>7751.857</v>
      </c>
      <c r="O10" s="29">
        <v>7947.5330000000004</v>
      </c>
      <c r="P10" s="29">
        <v>7835.8347585553302</v>
      </c>
      <c r="Q10" s="29">
        <v>7873.2015922033797</v>
      </c>
      <c r="R10" s="29">
        <v>7809.5157125444102</v>
      </c>
      <c r="S10" s="29">
        <v>7864.1841214163896</v>
      </c>
      <c r="T10" s="29">
        <v>7973.3869999999997</v>
      </c>
      <c r="U10" s="40"/>
      <c r="V10" s="40"/>
    </row>
    <row r="11" spans="1:22">
      <c r="B11" s="22" t="s">
        <v>70</v>
      </c>
      <c r="C11" s="30"/>
      <c r="D11" s="27"/>
      <c r="E11" s="29">
        <v>257.67</v>
      </c>
      <c r="F11" s="29">
        <v>256.63</v>
      </c>
      <c r="G11" s="29">
        <v>257.61</v>
      </c>
      <c r="H11" s="29">
        <v>258.38</v>
      </c>
      <c r="I11" s="29">
        <v>258.95</v>
      </c>
      <c r="J11" s="29">
        <v>259.322</v>
      </c>
      <c r="K11" s="29">
        <v>258.51099999999997</v>
      </c>
      <c r="L11" s="29">
        <v>259.19400000000002</v>
      </c>
      <c r="M11" s="29">
        <v>259.697</v>
      </c>
      <c r="N11" s="29">
        <v>266.06200000000001</v>
      </c>
      <c r="O11" s="29">
        <v>261.09199999999998</v>
      </c>
      <c r="P11" s="29">
        <v>265.79296389725198</v>
      </c>
      <c r="Q11" s="29">
        <v>267.401727081903</v>
      </c>
      <c r="R11" s="29">
        <v>267.093175104127</v>
      </c>
      <c r="S11" s="29">
        <v>261.71100000000001</v>
      </c>
      <c r="T11" s="29">
        <v>261.01900000000001</v>
      </c>
      <c r="U11" s="228"/>
      <c r="V11" s="228"/>
    </row>
    <row r="12" spans="1:22">
      <c r="B12" s="26" t="s">
        <v>71</v>
      </c>
      <c r="D12" s="27"/>
      <c r="E12" s="2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>
        <v>8015.4880000000003</v>
      </c>
      <c r="U12" s="40">
        <v>8545.1280000000006</v>
      </c>
      <c r="V12" s="40">
        <v>8076.2690000000002</v>
      </c>
    </row>
    <row r="13" spans="1:22">
      <c r="B13" s="26" t="s">
        <v>72</v>
      </c>
      <c r="D13" s="27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>
        <v>218.91800000000001</v>
      </c>
      <c r="U13" s="29">
        <v>206.672</v>
      </c>
      <c r="V13" s="40">
        <v>220.971</v>
      </c>
    </row>
    <row r="14" spans="1:22">
      <c r="B14" s="22" t="s">
        <v>50</v>
      </c>
      <c r="D14" s="27"/>
      <c r="E14" s="29">
        <v>1543.32</v>
      </c>
      <c r="F14" s="29">
        <v>1552.52</v>
      </c>
      <c r="G14" s="29">
        <v>1566.22</v>
      </c>
      <c r="H14" s="29">
        <v>1592.95</v>
      </c>
      <c r="I14" s="29">
        <v>1604.95</v>
      </c>
      <c r="J14" s="29">
        <v>1628.67</v>
      </c>
      <c r="K14" s="29">
        <v>1648.8</v>
      </c>
      <c r="L14" s="29">
        <v>1651.99</v>
      </c>
      <c r="M14" s="29">
        <v>1671.35</v>
      </c>
      <c r="N14" s="29">
        <v>1675.6063868203901</v>
      </c>
      <c r="O14" s="29">
        <v>1683.0969365798001</v>
      </c>
      <c r="P14" s="29">
        <v>1690.5675539106501</v>
      </c>
      <c r="Q14" s="29">
        <v>1711.8960521310701</v>
      </c>
      <c r="R14" s="29">
        <v>1726.0727919430201</v>
      </c>
      <c r="S14" s="29"/>
      <c r="T14" s="29"/>
      <c r="U14" s="228"/>
      <c r="V14" s="40"/>
    </row>
    <row r="15" spans="1:22">
      <c r="B15" s="24" t="s">
        <v>73</v>
      </c>
      <c r="C15" s="30"/>
      <c r="D15" s="27"/>
      <c r="E15" s="29">
        <v>421.5</v>
      </c>
      <c r="F15" s="29">
        <v>423.9</v>
      </c>
      <c r="G15" s="29">
        <v>426.3</v>
      </c>
      <c r="H15" s="29">
        <v>428.3</v>
      </c>
      <c r="I15" s="29">
        <v>430.1</v>
      </c>
      <c r="J15" s="29">
        <v>418.72</v>
      </c>
      <c r="K15" s="29">
        <v>420.3</v>
      </c>
      <c r="L15" s="29">
        <v>421.3</v>
      </c>
      <c r="M15" s="29">
        <v>429.66</v>
      </c>
      <c r="N15" s="29">
        <v>432.84406000000001</v>
      </c>
      <c r="O15" s="29">
        <v>435.78199999999998</v>
      </c>
      <c r="P15" s="29">
        <v>437.52</v>
      </c>
      <c r="Q15" s="29">
        <v>454.33800000000002</v>
      </c>
      <c r="R15" s="29">
        <v>455.43</v>
      </c>
      <c r="S15" s="29"/>
      <c r="T15" s="40"/>
      <c r="U15" s="228"/>
      <c r="V15" s="40"/>
    </row>
    <row r="16" spans="1:22">
      <c r="B16" s="26" t="s">
        <v>74</v>
      </c>
      <c r="D16" s="27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v>2186.7150000000001</v>
      </c>
      <c r="T16" s="29">
        <v>2195.11</v>
      </c>
      <c r="U16" s="40">
        <v>2202.6680000000001</v>
      </c>
      <c r="V16" s="40">
        <v>2218.328</v>
      </c>
    </row>
    <row r="17" spans="1:22">
      <c r="B17" s="22" t="s">
        <v>34</v>
      </c>
      <c r="D17" s="27"/>
      <c r="E17" s="29">
        <v>2269.5700000000002</v>
      </c>
      <c r="F17" s="29">
        <v>2279.23</v>
      </c>
      <c r="G17" s="29">
        <v>2292.44</v>
      </c>
      <c r="H17" s="29">
        <v>2295.2600000000002</v>
      </c>
      <c r="I17" s="29">
        <v>2307.2399999999998</v>
      </c>
      <c r="J17" s="29">
        <v>2301.15</v>
      </c>
      <c r="K17" s="29">
        <v>2275.5100000000002</v>
      </c>
      <c r="L17" s="29">
        <v>2291.8000000000002</v>
      </c>
      <c r="M17" s="29">
        <v>2309.6799999999998</v>
      </c>
      <c r="N17" s="29">
        <v>2376.672</v>
      </c>
      <c r="O17" s="29">
        <v>2393.8820000000001</v>
      </c>
      <c r="P17" s="29">
        <v>2437.8139999999999</v>
      </c>
      <c r="Q17" s="29">
        <v>2457.0540000000001</v>
      </c>
      <c r="R17" s="29">
        <v>2474.9690000000001</v>
      </c>
      <c r="S17" s="29">
        <v>2493.4433883346001</v>
      </c>
      <c r="T17" s="29">
        <v>2526.7559999999999</v>
      </c>
      <c r="U17" s="40">
        <v>2549</v>
      </c>
      <c r="V17" s="40">
        <v>2571.5720000000001</v>
      </c>
    </row>
    <row r="18" spans="1:22">
      <c r="B18" s="22" t="s">
        <v>35</v>
      </c>
      <c r="D18" s="27"/>
      <c r="E18" s="29">
        <v>8073.13</v>
      </c>
      <c r="F18" s="29">
        <v>8138.9</v>
      </c>
      <c r="G18" s="29">
        <v>8183.91</v>
      </c>
      <c r="H18" s="29">
        <v>8227.8700000000008</v>
      </c>
      <c r="I18" s="29">
        <v>8512.14</v>
      </c>
      <c r="J18" s="29">
        <v>8544.02</v>
      </c>
      <c r="K18" s="29">
        <v>8559.98</v>
      </c>
      <c r="L18" s="29">
        <v>8667.33</v>
      </c>
      <c r="M18" s="29">
        <v>8796.85</v>
      </c>
      <c r="N18" s="29">
        <v>8973.1434994685696</v>
      </c>
      <c r="O18" s="29">
        <v>9162.1730000000007</v>
      </c>
      <c r="P18" s="29">
        <v>9262.0069804483792</v>
      </c>
      <c r="Q18" s="29">
        <v>9553.7000000000007</v>
      </c>
      <c r="R18" s="29">
        <v>9864.9069999999992</v>
      </c>
      <c r="S18" s="29">
        <v>9882.9581050257493</v>
      </c>
      <c r="T18" s="29">
        <v>10012.826999999999</v>
      </c>
      <c r="U18" s="40">
        <v>10012.6</v>
      </c>
      <c r="V18" s="40">
        <v>10115.552</v>
      </c>
    </row>
    <row r="19" spans="1:22">
      <c r="B19" s="22" t="s">
        <v>51</v>
      </c>
      <c r="D19" s="27"/>
      <c r="E19" s="29">
        <v>6654.78</v>
      </c>
      <c r="F19" s="29">
        <v>6695.6</v>
      </c>
      <c r="G19" s="29">
        <v>6734.3</v>
      </c>
      <c r="H19" s="29">
        <v>6776.3</v>
      </c>
      <c r="I19" s="29">
        <v>6807.53</v>
      </c>
      <c r="J19" s="29">
        <v>6805.15</v>
      </c>
      <c r="K19" s="29">
        <v>6815.06</v>
      </c>
      <c r="L19" s="29">
        <v>6834.78</v>
      </c>
      <c r="M19" s="29">
        <v>6865.85</v>
      </c>
      <c r="N19" s="29">
        <v>6904.2219999999998</v>
      </c>
      <c r="O19" s="29">
        <v>7031.1360000000004</v>
      </c>
      <c r="P19" s="29">
        <v>7038.2049999999999</v>
      </c>
      <c r="Q19" s="29">
        <v>7064.59</v>
      </c>
      <c r="R19" s="29">
        <v>7103.6009999999997</v>
      </c>
      <c r="S19" s="29">
        <v>7150.1540000000005</v>
      </c>
      <c r="T19" s="29">
        <v>7200.5339999999997</v>
      </c>
      <c r="U19" s="40">
        <v>7227.1210000000001</v>
      </c>
      <c r="V19" s="40">
        <v>7370.098</v>
      </c>
    </row>
    <row r="20" spans="1:22">
      <c r="B20" s="22" t="s">
        <v>33</v>
      </c>
      <c r="D20" s="27"/>
      <c r="E20" s="29">
        <v>1195.8800000000001</v>
      </c>
      <c r="F20" s="29">
        <v>1210.28</v>
      </c>
      <c r="G20" s="29">
        <v>1221.46</v>
      </c>
      <c r="H20" s="29">
        <v>1228.97</v>
      </c>
      <c r="I20" s="29">
        <v>1241.81</v>
      </c>
      <c r="J20" s="29">
        <v>1246.6969999999999</v>
      </c>
      <c r="K20" s="29">
        <v>1256.4520000000002</v>
      </c>
      <c r="L20" s="29">
        <v>1262.8679999999999</v>
      </c>
      <c r="M20" s="29">
        <v>1257.3780000000002</v>
      </c>
      <c r="N20" s="29">
        <v>1264.796</v>
      </c>
      <c r="O20" s="29">
        <v>1260.7919999999999</v>
      </c>
      <c r="P20" s="29">
        <v>1267.6410000000001</v>
      </c>
      <c r="Q20" s="29">
        <v>1274.6669999999999</v>
      </c>
      <c r="R20" s="29">
        <v>1297.5319999999999</v>
      </c>
      <c r="S20" s="29">
        <v>1304.7909999999999</v>
      </c>
      <c r="T20" s="29">
        <v>1314.81</v>
      </c>
      <c r="U20" s="40">
        <v>1327.626</v>
      </c>
      <c r="V20" s="40">
        <v>1362.1759999999999</v>
      </c>
    </row>
    <row r="21" spans="1:22">
      <c r="B21" s="22" t="s">
        <v>37</v>
      </c>
      <c r="C21" s="30"/>
      <c r="D21" s="27"/>
      <c r="E21" s="29">
        <v>4703.6499999999996</v>
      </c>
      <c r="F21" s="29">
        <v>4639.24</v>
      </c>
      <c r="G21" s="29">
        <v>4656.32</v>
      </c>
      <c r="H21" s="29">
        <v>4697.21</v>
      </c>
      <c r="I21" s="29">
        <v>4772.87</v>
      </c>
      <c r="J21" s="29">
        <v>4868.3978495914753</v>
      </c>
      <c r="K21" s="29">
        <v>4852.9397499999995</v>
      </c>
      <c r="L21" s="29">
        <v>4925.3140000000067</v>
      </c>
      <c r="M21" s="29">
        <v>4851.1605000000036</v>
      </c>
      <c r="N21" s="29">
        <v>4852.2690000000002</v>
      </c>
      <c r="O21" s="29">
        <v>4924.88</v>
      </c>
      <c r="P21" s="29">
        <v>4947.1279999999997</v>
      </c>
      <c r="Q21" s="29">
        <v>4966.5429999999997</v>
      </c>
      <c r="R21" s="29">
        <v>4979.6310000000003</v>
      </c>
      <c r="S21" s="29">
        <v>5017.51</v>
      </c>
      <c r="T21" s="29">
        <v>5045.2759999999998</v>
      </c>
      <c r="U21" s="40">
        <v>5058.3919999999998</v>
      </c>
      <c r="V21" s="40">
        <v>5263.63</v>
      </c>
    </row>
    <row r="22" spans="1:22">
      <c r="B22" s="31" t="s">
        <v>27</v>
      </c>
      <c r="C22" s="30"/>
      <c r="D22" s="27"/>
      <c r="E22" s="29">
        <v>4949.0659999999998</v>
      </c>
      <c r="F22" s="29">
        <v>4934.08</v>
      </c>
      <c r="G22" s="29">
        <v>4912.6769999999997</v>
      </c>
      <c r="H22" s="29">
        <v>4944.223</v>
      </c>
      <c r="I22" s="29">
        <v>4954.7328081720889</v>
      </c>
      <c r="J22" s="29">
        <v>4978.5539249538606</v>
      </c>
      <c r="K22" s="29">
        <v>5001.6564694402323</v>
      </c>
      <c r="L22" s="29">
        <v>5035.0600000000004</v>
      </c>
      <c r="M22" s="29">
        <v>5056.5073102093493</v>
      </c>
      <c r="N22" s="29">
        <v>5077.8751400563015</v>
      </c>
      <c r="O22" s="29">
        <v>5097.9308164098911</v>
      </c>
      <c r="P22" s="29">
        <v>5116.7049999999999</v>
      </c>
      <c r="Q22" s="29">
        <v>5191.8021208132304</v>
      </c>
      <c r="R22" s="29">
        <v>5210.613940719737</v>
      </c>
      <c r="S22" s="29">
        <v>5224.7673866546156</v>
      </c>
      <c r="T22" s="29">
        <v>5305.7826973959818</v>
      </c>
      <c r="U22" s="29">
        <v>5376.7219999999998</v>
      </c>
      <c r="V22" s="40">
        <v>5383.1949999999997</v>
      </c>
    </row>
    <row r="24" spans="1:22">
      <c r="A24" s="17" t="s">
        <v>75</v>
      </c>
      <c r="B24" s="18"/>
      <c r="C24" s="18"/>
      <c r="D24" s="18" t="s">
        <v>54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>
      <c r="B25" s="241" t="s">
        <v>76</v>
      </c>
      <c r="C25" s="241"/>
      <c r="D25" s="238" t="s">
        <v>43</v>
      </c>
      <c r="E25" s="23" t="s">
        <v>1</v>
      </c>
      <c r="F25" s="23" t="s">
        <v>2</v>
      </c>
      <c r="G25" s="23" t="s">
        <v>3</v>
      </c>
      <c r="H25" s="23" t="s">
        <v>4</v>
      </c>
      <c r="I25" s="23" t="s">
        <v>5</v>
      </c>
      <c r="J25" s="23" t="s">
        <v>6</v>
      </c>
      <c r="K25" s="23" t="s">
        <v>7</v>
      </c>
      <c r="L25" s="23" t="s">
        <v>8</v>
      </c>
      <c r="M25" s="23" t="s">
        <v>9</v>
      </c>
      <c r="N25" s="226" t="s">
        <v>10</v>
      </c>
      <c r="O25" s="226" t="s">
        <v>11</v>
      </c>
      <c r="P25" s="226" t="s">
        <v>12</v>
      </c>
      <c r="Q25" s="226" t="s">
        <v>13</v>
      </c>
      <c r="R25" s="226" t="s">
        <v>14</v>
      </c>
      <c r="S25" s="226" t="s">
        <v>15</v>
      </c>
      <c r="T25" s="226" t="s">
        <v>16</v>
      </c>
      <c r="U25" s="226" t="s">
        <v>17</v>
      </c>
      <c r="V25" s="226" t="s">
        <v>18</v>
      </c>
    </row>
    <row r="26" spans="1:22">
      <c r="B26" s="245" t="s">
        <v>57</v>
      </c>
      <c r="C26" s="245"/>
      <c r="D26" s="245"/>
      <c r="E26" s="249" t="s">
        <v>77</v>
      </c>
      <c r="F26" s="242"/>
      <c r="G26" s="242"/>
      <c r="H26" s="242"/>
      <c r="I26" s="242"/>
      <c r="J26" s="242"/>
      <c r="K26" s="242"/>
      <c r="L26" s="242"/>
      <c r="M26" s="242"/>
      <c r="N26" s="242" t="s">
        <v>76</v>
      </c>
      <c r="O26" s="242"/>
      <c r="P26" s="242"/>
      <c r="Q26" s="242"/>
      <c r="R26" s="242"/>
      <c r="S26" s="242"/>
      <c r="T26" s="242"/>
      <c r="U26" s="224" t="s">
        <v>78</v>
      </c>
      <c r="V26" s="217" t="s">
        <v>76</v>
      </c>
    </row>
    <row r="27" spans="1:22" ht="29">
      <c r="B27" s="244" t="s">
        <v>61</v>
      </c>
      <c r="C27" s="242" t="s">
        <v>62</v>
      </c>
      <c r="D27" s="242"/>
      <c r="E27" s="247" t="s">
        <v>79</v>
      </c>
      <c r="F27" s="248"/>
      <c r="G27" s="248"/>
      <c r="H27" s="248"/>
      <c r="I27" s="248"/>
      <c r="J27" s="248"/>
      <c r="K27" s="248"/>
      <c r="L27" s="248"/>
      <c r="M27" s="248"/>
      <c r="N27" s="242" t="s">
        <v>80</v>
      </c>
      <c r="O27" s="242"/>
      <c r="P27" s="242"/>
      <c r="Q27" s="242"/>
      <c r="R27" s="242"/>
      <c r="S27" s="242"/>
      <c r="T27" s="242"/>
      <c r="U27" s="224" t="s">
        <v>81</v>
      </c>
      <c r="V27" s="218" t="s">
        <v>283</v>
      </c>
    </row>
    <row r="28" spans="1:22">
      <c r="B28" s="244"/>
      <c r="C28" s="243" t="s">
        <v>67</v>
      </c>
      <c r="D28" s="243"/>
      <c r="E28" s="246" t="s">
        <v>82</v>
      </c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</row>
    <row r="29" spans="1:22">
      <c r="B29" s="26"/>
      <c r="E29" s="26"/>
      <c r="F29" s="32"/>
      <c r="G29" s="26"/>
      <c r="H29" s="26"/>
      <c r="I29" s="26"/>
      <c r="J29" s="26"/>
      <c r="K29" s="26"/>
      <c r="N29" s="26"/>
      <c r="O29" s="26"/>
      <c r="P29" s="26"/>
      <c r="Q29" s="26"/>
      <c r="R29" s="26"/>
      <c r="S29" s="26"/>
      <c r="T29" s="26"/>
      <c r="U29" s="33"/>
    </row>
    <row r="30" spans="1:22" ht="14.5" customHeight="1">
      <c r="B30" s="22" t="s">
        <v>26</v>
      </c>
      <c r="E30" s="35">
        <v>5381.3</v>
      </c>
      <c r="F30" s="35">
        <v>5413.87</v>
      </c>
      <c r="G30" s="35">
        <v>5605.2</v>
      </c>
      <c r="H30" s="35">
        <v>5468.4</v>
      </c>
      <c r="I30" s="230">
        <v>5492.6</v>
      </c>
      <c r="J30" s="230">
        <v>5484.4</v>
      </c>
      <c r="K30" s="230">
        <v>5541.4</v>
      </c>
      <c r="L30" s="230">
        <v>5569.63754386443</v>
      </c>
      <c r="M30" s="230">
        <v>5707.6</v>
      </c>
      <c r="N30" s="230">
        <v>5672.607</v>
      </c>
      <c r="O30" s="230">
        <v>5701.3819999999996</v>
      </c>
      <c r="P30" s="230">
        <v>5912.99</v>
      </c>
      <c r="Q30" s="230">
        <v>5934.1350000000002</v>
      </c>
      <c r="R30" s="230">
        <v>5927.8890000000001</v>
      </c>
      <c r="S30" s="230">
        <v>5973.6620000000003</v>
      </c>
      <c r="T30" s="230">
        <v>6007.84</v>
      </c>
      <c r="U30" s="36">
        <v>6148.2030000000004</v>
      </c>
      <c r="V30" s="36">
        <v>6084.4762625224203</v>
      </c>
    </row>
    <row r="31" spans="1:22">
      <c r="B31" s="22" t="s">
        <v>28</v>
      </c>
      <c r="E31" s="35">
        <v>2973.8</v>
      </c>
      <c r="F31" s="35">
        <v>2989.7</v>
      </c>
      <c r="G31" s="35">
        <v>2976.5</v>
      </c>
      <c r="H31" s="35">
        <v>2966.1</v>
      </c>
      <c r="I31" s="230">
        <v>2970.4</v>
      </c>
      <c r="J31" s="230">
        <v>2977.7999999999997</v>
      </c>
      <c r="K31" s="230">
        <v>2983.9</v>
      </c>
      <c r="L31" s="230">
        <v>2996</v>
      </c>
      <c r="M31" s="230">
        <v>3002.8</v>
      </c>
      <c r="N31" s="230">
        <v>3011.2379999999998</v>
      </c>
      <c r="O31" s="230">
        <v>3051.0030000000002</v>
      </c>
      <c r="P31" s="230">
        <v>3039.8580000000002</v>
      </c>
      <c r="Q31" s="230">
        <v>3058.89</v>
      </c>
      <c r="R31" s="230">
        <v>3083.4650000000001</v>
      </c>
      <c r="S31" s="230">
        <v>3083.797</v>
      </c>
      <c r="T31" s="230">
        <v>3099.0439999999999</v>
      </c>
      <c r="U31" s="36">
        <v>3074.5189999999998</v>
      </c>
      <c r="V31" s="36">
        <v>3111.2730000000001</v>
      </c>
    </row>
    <row r="32" spans="1:22">
      <c r="B32" s="22" t="s">
        <v>30</v>
      </c>
      <c r="E32" s="35">
        <v>2465.9212499999999</v>
      </c>
      <c r="F32" s="35">
        <v>2521.1</v>
      </c>
      <c r="G32" s="35">
        <v>2552.9</v>
      </c>
      <c r="H32" s="35">
        <v>2550.1</v>
      </c>
      <c r="I32" s="230">
        <v>2547.4</v>
      </c>
      <c r="J32" s="230">
        <v>2612.2999999999997</v>
      </c>
      <c r="K32" s="230">
        <v>2594.1</v>
      </c>
      <c r="L32" s="230">
        <v>2600.4</v>
      </c>
      <c r="M32" s="230">
        <v>2642.9</v>
      </c>
      <c r="N32" s="230">
        <v>2652.2620000000002</v>
      </c>
      <c r="O32" s="230">
        <v>2641.4459999999999</v>
      </c>
      <c r="P32" s="230">
        <v>2648.8589999999999</v>
      </c>
      <c r="Q32" s="230">
        <v>2656.85</v>
      </c>
      <c r="R32" s="230">
        <v>2669.1909999999998</v>
      </c>
      <c r="S32" s="230">
        <v>2678.1289999999999</v>
      </c>
      <c r="T32" s="230">
        <v>2616.9490000000001</v>
      </c>
      <c r="U32" s="36">
        <v>2632</v>
      </c>
      <c r="V32" s="36">
        <v>2647.2530000000002</v>
      </c>
    </row>
    <row r="33" spans="2:22">
      <c r="B33" s="22" t="s">
        <v>32</v>
      </c>
      <c r="E33" s="35">
        <v>8152</v>
      </c>
      <c r="F33" s="35">
        <v>8190</v>
      </c>
      <c r="G33" s="35">
        <v>8233</v>
      </c>
      <c r="H33" s="35">
        <v>8598.7999999999993</v>
      </c>
      <c r="I33" s="230">
        <v>8304.9</v>
      </c>
      <c r="J33" s="230">
        <v>8381.2000000000007</v>
      </c>
      <c r="K33" s="230">
        <v>8496.5</v>
      </c>
      <c r="L33" s="230">
        <v>8548.8000000000011</v>
      </c>
      <c r="M33" s="230">
        <v>8607</v>
      </c>
      <c r="N33" s="230">
        <v>8644.82600000001</v>
      </c>
      <c r="O33" s="230">
        <v>8863.0169999999998</v>
      </c>
      <c r="P33" s="230">
        <v>8893.6831491550292</v>
      </c>
      <c r="Q33" s="230">
        <v>8916.7005874083006</v>
      </c>
      <c r="R33" s="230">
        <v>8916.80073787318</v>
      </c>
      <c r="S33" s="230">
        <v>8951.7520000000004</v>
      </c>
      <c r="T33" s="230">
        <v>8953.7960000000003</v>
      </c>
      <c r="U33" s="37"/>
      <c r="V33" s="37"/>
    </row>
    <row r="34" spans="2:22">
      <c r="B34" s="26" t="s">
        <v>71</v>
      </c>
      <c r="E34" s="38"/>
      <c r="F34" s="34"/>
      <c r="G34" s="38"/>
      <c r="H34" s="38"/>
      <c r="I34" s="231"/>
      <c r="J34" s="231"/>
      <c r="K34" s="231"/>
      <c r="L34" s="231"/>
      <c r="M34" s="231"/>
      <c r="N34" s="232"/>
      <c r="O34" s="232"/>
      <c r="P34" s="232"/>
      <c r="Q34" s="232"/>
      <c r="R34" s="232"/>
      <c r="S34" s="232"/>
      <c r="T34" s="230"/>
      <c r="U34" s="36">
        <v>9113.0720000000001</v>
      </c>
      <c r="V34" s="36">
        <v>9007.0940179160807</v>
      </c>
    </row>
    <row r="35" spans="2:22">
      <c r="B35" s="26" t="s">
        <v>72</v>
      </c>
      <c r="E35" s="38"/>
      <c r="F35" s="34"/>
      <c r="G35" s="38"/>
      <c r="H35" s="38"/>
      <c r="I35" s="231"/>
      <c r="J35" s="231"/>
      <c r="K35" s="231"/>
      <c r="L35" s="231"/>
      <c r="M35" s="231"/>
      <c r="N35" s="232"/>
      <c r="O35" s="232"/>
      <c r="P35" s="232"/>
      <c r="Q35" s="232"/>
      <c r="R35" s="232"/>
      <c r="S35" s="232"/>
      <c r="T35" s="230"/>
      <c r="U35" s="36">
        <v>39.447000000000003</v>
      </c>
      <c r="V35" s="36">
        <v>41.368701865120499</v>
      </c>
    </row>
    <row r="36" spans="2:22">
      <c r="B36" s="22" t="s">
        <v>50</v>
      </c>
      <c r="E36" s="35">
        <v>1396.124</v>
      </c>
      <c r="F36" s="35">
        <v>1403.7</v>
      </c>
      <c r="G36" s="35">
        <v>1416.1959999999999</v>
      </c>
      <c r="H36" s="35">
        <v>1438.7</v>
      </c>
      <c r="I36" s="230">
        <v>1450.2</v>
      </c>
      <c r="J36" s="230">
        <v>1468.6030000000001</v>
      </c>
      <c r="K36" s="230">
        <v>1480.4</v>
      </c>
      <c r="L36" s="230">
        <v>1495.5</v>
      </c>
      <c r="M36" s="230">
        <v>1496.3</v>
      </c>
      <c r="N36" s="230">
        <v>1500.7670000000001</v>
      </c>
      <c r="O36" s="230">
        <v>1504.287</v>
      </c>
      <c r="P36" s="230">
        <v>1509.787</v>
      </c>
      <c r="Q36" s="230">
        <v>1531.855</v>
      </c>
      <c r="R36" s="230">
        <v>1558.296</v>
      </c>
      <c r="S36" s="230">
        <v>1556.6873394044501</v>
      </c>
      <c r="T36" s="230">
        <v>1566.877</v>
      </c>
      <c r="U36" s="36">
        <v>1722.463</v>
      </c>
      <c r="V36" s="36">
        <v>1588.6389999999999</v>
      </c>
    </row>
    <row r="37" spans="2:22">
      <c r="B37" s="22" t="s">
        <v>34</v>
      </c>
      <c r="E37" s="35">
        <v>4044.44</v>
      </c>
      <c r="F37" s="35">
        <v>4061.5099999999998</v>
      </c>
      <c r="G37" s="35">
        <v>4078.97</v>
      </c>
      <c r="H37" s="35">
        <v>4121.5</v>
      </c>
      <c r="I37" s="230">
        <v>4147.3</v>
      </c>
      <c r="J37" s="230">
        <v>4133.4000000000005</v>
      </c>
      <c r="K37" s="230">
        <v>4199.1910000000007</v>
      </c>
      <c r="L37" s="230">
        <v>4232.2309999999998</v>
      </c>
      <c r="M37" s="230">
        <v>4265.0329999999994</v>
      </c>
      <c r="N37" s="230">
        <v>4297.0410000000002</v>
      </c>
      <c r="O37" s="230">
        <v>4330.4690000000001</v>
      </c>
      <c r="P37" s="230">
        <v>4391.1170000000002</v>
      </c>
      <c r="Q37" s="230">
        <v>4427.268</v>
      </c>
      <c r="R37" s="230">
        <v>4486.652</v>
      </c>
      <c r="S37" s="230">
        <v>4514.384</v>
      </c>
      <c r="T37" s="230">
        <v>4567.1509999999998</v>
      </c>
      <c r="U37" s="36">
        <v>4608.3</v>
      </c>
      <c r="V37" s="36">
        <v>4664.9480000000003</v>
      </c>
    </row>
    <row r="38" spans="2:22">
      <c r="B38" s="22" t="s">
        <v>35</v>
      </c>
      <c r="E38" s="35">
        <v>12463.2</v>
      </c>
      <c r="F38" s="35">
        <v>12635.119999999999</v>
      </c>
      <c r="G38" s="35">
        <v>12683.13</v>
      </c>
      <c r="H38" s="35">
        <v>12730.3</v>
      </c>
      <c r="I38" s="230">
        <v>13110.500000000002</v>
      </c>
      <c r="J38" s="230">
        <v>13163.267157621378</v>
      </c>
      <c r="K38" s="230">
        <v>13206.171118199638</v>
      </c>
      <c r="L38" s="230">
        <v>13389.381533976251</v>
      </c>
      <c r="M38" s="230">
        <v>13604.28700521361</v>
      </c>
      <c r="N38" s="230">
        <v>14128.762898615299</v>
      </c>
      <c r="O38" s="230">
        <v>14365.3927670496</v>
      </c>
      <c r="P38" s="230">
        <v>14543.779854669699</v>
      </c>
      <c r="Q38" s="230">
        <v>14697.966549978801</v>
      </c>
      <c r="R38" s="230">
        <v>14774.8341645819</v>
      </c>
      <c r="S38" s="230">
        <v>15070.048901455801</v>
      </c>
      <c r="T38" s="230">
        <v>15018.284</v>
      </c>
      <c r="U38" s="36">
        <v>15321.5</v>
      </c>
      <c r="V38" s="36">
        <v>15262.732</v>
      </c>
    </row>
    <row r="39" spans="2:22">
      <c r="B39" s="22" t="s">
        <v>51</v>
      </c>
      <c r="E39" s="35">
        <v>6540.5</v>
      </c>
      <c r="F39" s="35">
        <v>6580.7</v>
      </c>
      <c r="G39" s="35">
        <v>6767.4</v>
      </c>
      <c r="H39" s="35">
        <v>6750.8</v>
      </c>
      <c r="I39" s="230">
        <v>6885.1</v>
      </c>
      <c r="J39" s="230">
        <v>6769.9000000000005</v>
      </c>
      <c r="K39" s="230">
        <v>6752.2657000000008</v>
      </c>
      <c r="L39" s="230">
        <v>6781.3909999999996</v>
      </c>
      <c r="M39" s="230">
        <v>6784.8</v>
      </c>
      <c r="N39" s="230">
        <v>6821.0919999999996</v>
      </c>
      <c r="O39" s="230">
        <v>7032.5159999999996</v>
      </c>
      <c r="P39" s="230">
        <v>7042.3580000000002</v>
      </c>
      <c r="Q39" s="230">
        <v>7064.3270000000002</v>
      </c>
      <c r="R39" s="230">
        <v>7114.451</v>
      </c>
      <c r="S39" s="230">
        <v>7169.9570000000003</v>
      </c>
      <c r="T39" s="230">
        <v>7224.8400816413796</v>
      </c>
      <c r="U39" s="36">
        <v>7602.5950000000003</v>
      </c>
      <c r="V39" s="36">
        <v>7287.5062003155699</v>
      </c>
    </row>
    <row r="40" spans="2:22">
      <c r="B40" s="22" t="s">
        <v>33</v>
      </c>
      <c r="E40" s="35">
        <v>2454</v>
      </c>
      <c r="F40" s="35">
        <v>2474.6</v>
      </c>
      <c r="G40" s="35">
        <v>2500.8000000000002</v>
      </c>
      <c r="H40" s="35">
        <v>2518.6</v>
      </c>
      <c r="I40" s="230">
        <v>2474.3000000000002</v>
      </c>
      <c r="J40" s="230">
        <v>2573.84</v>
      </c>
      <c r="K40" s="230">
        <v>2600.6190000000011</v>
      </c>
      <c r="L40" s="230">
        <v>2611.2669999999998</v>
      </c>
      <c r="M40" s="230">
        <v>2627.2</v>
      </c>
      <c r="N40" s="230">
        <v>2657.069</v>
      </c>
      <c r="O40" s="230">
        <v>2646.8649999999998</v>
      </c>
      <c r="P40" s="230">
        <v>2630.221</v>
      </c>
      <c r="Q40" s="230">
        <v>2653.8760000000002</v>
      </c>
      <c r="R40" s="230">
        <v>2711.444</v>
      </c>
      <c r="S40" s="230">
        <v>2735.9639999999999</v>
      </c>
      <c r="T40" s="230">
        <v>2760.0160000000001</v>
      </c>
      <c r="U40" s="36">
        <v>2823.2869999999998</v>
      </c>
      <c r="V40" s="36">
        <v>2807.442</v>
      </c>
    </row>
    <row r="41" spans="2:22">
      <c r="B41" s="22" t="s">
        <v>37</v>
      </c>
      <c r="E41" s="35">
        <v>4739.3</v>
      </c>
      <c r="F41" s="35">
        <v>4609.3999999999996</v>
      </c>
      <c r="G41" s="35">
        <v>4665.3</v>
      </c>
      <c r="H41" s="35">
        <v>4676.8</v>
      </c>
      <c r="I41" s="230">
        <v>4689.2</v>
      </c>
      <c r="J41" s="230">
        <v>4861.2</v>
      </c>
      <c r="K41" s="230">
        <v>4900.7</v>
      </c>
      <c r="L41" s="230">
        <v>4943.2000000000007</v>
      </c>
      <c r="M41" s="230">
        <v>4981.3999999999996</v>
      </c>
      <c r="N41" s="230">
        <v>5006.232</v>
      </c>
      <c r="O41" s="230">
        <v>4960.6360000000004</v>
      </c>
      <c r="P41" s="230">
        <v>4980.4790000000003</v>
      </c>
      <c r="Q41" s="230">
        <v>5008.3739999999998</v>
      </c>
      <c r="R41" s="230">
        <v>5037.9229999999998</v>
      </c>
      <c r="S41" s="230">
        <v>5070.1660000000002</v>
      </c>
      <c r="T41" s="230">
        <v>5102.0720000000001</v>
      </c>
      <c r="U41" s="36">
        <v>5181.9589999999998</v>
      </c>
      <c r="V41" s="36">
        <v>5166.5609999999997</v>
      </c>
    </row>
    <row r="42" spans="2:22">
      <c r="B42" s="22" t="s">
        <v>83</v>
      </c>
      <c r="E42" s="233">
        <v>4731.3370000000004</v>
      </c>
      <c r="F42" s="233">
        <v>4934.08</v>
      </c>
      <c r="G42" s="233">
        <v>4912.6769999999997</v>
      </c>
      <c r="H42" s="233">
        <v>4944.223</v>
      </c>
      <c r="I42" s="233">
        <v>4954.7330000000002</v>
      </c>
      <c r="J42" s="233">
        <v>4978.5539249538606</v>
      </c>
      <c r="K42" s="233">
        <v>5001.6564694402323</v>
      </c>
      <c r="L42" s="233">
        <v>5035.0600000000004</v>
      </c>
      <c r="M42" s="233">
        <v>5056.5073102093493</v>
      </c>
      <c r="N42" s="233">
        <v>4879.6263111575208</v>
      </c>
      <c r="O42" s="233">
        <v>4897.6737637110255</v>
      </c>
      <c r="P42" s="233">
        <v>4914.5275118806303</v>
      </c>
      <c r="Q42" s="233">
        <v>4985.6927291792645</v>
      </c>
      <c r="R42" s="233">
        <v>5004.0447298609797</v>
      </c>
      <c r="S42" s="233">
        <v>5017.7094768896704</v>
      </c>
      <c r="T42" s="233">
        <v>5085.6723430004686</v>
      </c>
      <c r="U42" s="36">
        <v>5152.5360000000001</v>
      </c>
      <c r="V42" s="36">
        <v>5155.9380000000001</v>
      </c>
    </row>
  </sheetData>
  <mergeCells count="21">
    <mergeCell ref="N27:T27"/>
    <mergeCell ref="E28:U28"/>
    <mergeCell ref="E27:M27"/>
    <mergeCell ref="E3:M3"/>
    <mergeCell ref="N26:T26"/>
    <mergeCell ref="E26:M26"/>
    <mergeCell ref="N3:T3"/>
    <mergeCell ref="E4:I4"/>
    <mergeCell ref="J4:M4"/>
    <mergeCell ref="N4:T4"/>
    <mergeCell ref="E5:U5"/>
    <mergeCell ref="B2:C2"/>
    <mergeCell ref="B25:C25"/>
    <mergeCell ref="C27:D27"/>
    <mergeCell ref="C28:D28"/>
    <mergeCell ref="B27:B28"/>
    <mergeCell ref="B3:D3"/>
    <mergeCell ref="C4:D4"/>
    <mergeCell ref="C5:D5"/>
    <mergeCell ref="B26:D26"/>
    <mergeCell ref="B4:B5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DF1D-89CF-4720-BFDF-4D2E2A3F45C8}">
  <sheetPr codeName="Sheet5"/>
  <dimension ref="A1:X52"/>
  <sheetViews>
    <sheetView zoomScale="50" zoomScaleNormal="50" workbookViewId="0">
      <selection sqref="A1:XFD1048576"/>
    </sheetView>
  </sheetViews>
  <sheetFormatPr defaultColWidth="8.7265625" defaultRowHeight="14.5"/>
  <cols>
    <col min="1" max="1" width="64.1796875" style="22" bestFit="1" customWidth="1"/>
    <col min="2" max="22" width="15" style="22" bestFit="1" customWidth="1"/>
    <col min="23" max="24" width="24.26953125" style="22" bestFit="1" customWidth="1"/>
    <col min="25" max="16384" width="8.7265625" style="22"/>
  </cols>
  <sheetData>
    <row r="1" spans="1:24">
      <c r="W1" s="26" t="s">
        <v>84</v>
      </c>
      <c r="X1" s="26" t="s">
        <v>84</v>
      </c>
    </row>
    <row r="2" spans="1:24">
      <c r="B2" s="243" t="s">
        <v>85</v>
      </c>
      <c r="C2" s="243"/>
      <c r="D2" s="243"/>
      <c r="E2" s="243"/>
      <c r="F2" s="243"/>
      <c r="G2" s="243"/>
      <c r="H2" s="243"/>
      <c r="I2" s="243" t="s">
        <v>86</v>
      </c>
      <c r="J2" s="243"/>
      <c r="K2" s="243"/>
      <c r="L2" s="243" t="s">
        <v>87</v>
      </c>
      <c r="M2" s="243"/>
      <c r="N2" s="243"/>
      <c r="O2" s="217" t="s">
        <v>88</v>
      </c>
      <c r="P2" s="219" t="s">
        <v>89</v>
      </c>
      <c r="Q2" s="219" t="s">
        <v>89</v>
      </c>
      <c r="R2" s="219" t="s">
        <v>89</v>
      </c>
      <c r="S2" s="219" t="s">
        <v>89</v>
      </c>
      <c r="T2" s="219" t="s">
        <v>89</v>
      </c>
      <c r="U2" s="219" t="s">
        <v>89</v>
      </c>
      <c r="V2" s="219" t="s">
        <v>89</v>
      </c>
      <c r="W2" s="217" t="s">
        <v>89</v>
      </c>
      <c r="X2" s="217" t="s">
        <v>89</v>
      </c>
    </row>
    <row r="3" spans="1:24">
      <c r="B3" s="220" t="s">
        <v>90</v>
      </c>
      <c r="C3" s="220" t="s">
        <v>90</v>
      </c>
      <c r="D3" s="220" t="s">
        <v>90</v>
      </c>
      <c r="E3" s="220" t="s">
        <v>90</v>
      </c>
      <c r="F3" s="220" t="s">
        <v>90</v>
      </c>
      <c r="G3" s="220" t="s">
        <v>90</v>
      </c>
      <c r="H3" s="220" t="s">
        <v>90</v>
      </c>
      <c r="I3" s="220" t="s">
        <v>90</v>
      </c>
      <c r="J3" s="220" t="s">
        <v>90</v>
      </c>
      <c r="K3" s="220" t="s">
        <v>90</v>
      </c>
      <c r="L3" s="220" t="s">
        <v>90</v>
      </c>
      <c r="M3" s="220" t="s">
        <v>90</v>
      </c>
      <c r="N3" s="220" t="s">
        <v>90</v>
      </c>
      <c r="O3" s="220" t="s">
        <v>90</v>
      </c>
      <c r="P3" s="217" t="s">
        <v>90</v>
      </c>
      <c r="Q3" s="217" t="s">
        <v>90</v>
      </c>
      <c r="R3" s="217" t="s">
        <v>90</v>
      </c>
      <c r="S3" s="217" t="s">
        <v>90</v>
      </c>
      <c r="T3" s="217" t="s">
        <v>90</v>
      </c>
      <c r="U3" s="217" t="s">
        <v>90</v>
      </c>
      <c r="V3" s="217" t="s">
        <v>90</v>
      </c>
      <c r="W3" s="217" t="s">
        <v>91</v>
      </c>
      <c r="X3" s="217" t="s">
        <v>91</v>
      </c>
    </row>
    <row r="4" spans="1:24">
      <c r="A4" s="39" t="s">
        <v>92</v>
      </c>
      <c r="B4" s="23" t="s">
        <v>93</v>
      </c>
      <c r="C4" s="23" t="s">
        <v>94</v>
      </c>
      <c r="D4" s="23" t="s">
        <v>95</v>
      </c>
      <c r="E4" s="23" t="s">
        <v>96</v>
      </c>
      <c r="F4" s="23" t="s">
        <v>97</v>
      </c>
      <c r="G4" s="23" t="s">
        <v>1</v>
      </c>
      <c r="H4" s="23" t="s">
        <v>2</v>
      </c>
      <c r="I4" s="23" t="s">
        <v>3</v>
      </c>
      <c r="J4" s="23" t="s">
        <v>4</v>
      </c>
      <c r="K4" s="23" t="s">
        <v>5</v>
      </c>
      <c r="L4" s="23" t="s">
        <v>6</v>
      </c>
      <c r="M4" s="23" t="s">
        <v>7</v>
      </c>
      <c r="N4" s="23" t="s">
        <v>8</v>
      </c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  <c r="X4" s="23" t="s">
        <v>18</v>
      </c>
    </row>
    <row r="5" spans="1:24">
      <c r="A5" s="22" t="s">
        <v>26</v>
      </c>
      <c r="B5" s="40">
        <v>172.08699999999999</v>
      </c>
      <c r="C5" s="40">
        <v>154.22200000000001</v>
      </c>
      <c r="D5" s="40">
        <v>150.74</v>
      </c>
      <c r="E5" s="40">
        <v>100.499</v>
      </c>
      <c r="F5" s="40">
        <v>95.742000000000004</v>
      </c>
      <c r="G5" s="40">
        <v>94.965999999999994</v>
      </c>
      <c r="H5" s="40">
        <v>85.662000000000006</v>
      </c>
      <c r="I5" s="40">
        <v>98.676000000000002</v>
      </c>
      <c r="J5" s="40">
        <v>127.53400000000001</v>
      </c>
      <c r="K5" s="40">
        <v>176.72200000000001</v>
      </c>
      <c r="L5" s="40">
        <v>190.98500000000001</v>
      </c>
      <c r="M5" s="40">
        <v>220.929</v>
      </c>
      <c r="N5" s="40">
        <v>172.08500000000001</v>
      </c>
      <c r="O5" s="40">
        <v>133.86799999999999</v>
      </c>
      <c r="P5" s="40">
        <v>189.03352246615458</v>
      </c>
      <c r="Q5" s="41">
        <v>217.79899695458215</v>
      </c>
      <c r="R5" s="40">
        <v>183.56254565844878</v>
      </c>
      <c r="S5" s="40">
        <v>195.49347193756776</v>
      </c>
      <c r="T5" s="40">
        <v>117.53030623281616</v>
      </c>
      <c r="U5" s="40">
        <v>168.3794529668146</v>
      </c>
      <c r="V5" s="40">
        <v>178.92298190667799</v>
      </c>
      <c r="W5" s="40">
        <v>201.50814325724514</v>
      </c>
      <c r="X5" s="40">
        <v>183.87456207917646</v>
      </c>
    </row>
    <row r="6" spans="1:24">
      <c r="A6" s="22" t="s">
        <v>28</v>
      </c>
      <c r="B6" s="40">
        <v>97.025999999999996</v>
      </c>
      <c r="C6" s="40">
        <v>75.504999999999995</v>
      </c>
      <c r="D6" s="40">
        <v>64.150999999999996</v>
      </c>
      <c r="E6" s="40">
        <v>80.052000000000007</v>
      </c>
      <c r="F6" s="40">
        <v>93.475999999999999</v>
      </c>
      <c r="G6" s="40">
        <v>106.959</v>
      </c>
      <c r="H6" s="40">
        <v>120.03100000000001</v>
      </c>
      <c r="I6" s="40">
        <v>82.015000000000001</v>
      </c>
      <c r="J6" s="40">
        <v>104.07299999999999</v>
      </c>
      <c r="K6" s="40">
        <v>132.31399999999999</v>
      </c>
      <c r="L6" s="40">
        <v>139.429</v>
      </c>
      <c r="M6" s="40">
        <v>180.45599999999999</v>
      </c>
      <c r="N6" s="40">
        <v>166.08099999999999</v>
      </c>
      <c r="O6" s="40">
        <v>125.06200000000001</v>
      </c>
      <c r="P6" s="40">
        <v>85.692999999999998</v>
      </c>
      <c r="Q6" s="41">
        <v>113.077</v>
      </c>
      <c r="R6" s="40">
        <v>124.02699999999999</v>
      </c>
      <c r="S6" s="40">
        <v>156.27500000000001</v>
      </c>
      <c r="T6" s="40">
        <v>93.84</v>
      </c>
      <c r="U6" s="40">
        <v>136.678</v>
      </c>
      <c r="V6" s="40">
        <v>157.72800000000001</v>
      </c>
      <c r="W6" s="40">
        <v>151.98099999999999</v>
      </c>
      <c r="X6" s="40">
        <v>143.167</v>
      </c>
    </row>
    <row r="7" spans="1:24">
      <c r="A7" s="22" t="s">
        <v>30</v>
      </c>
      <c r="B7" s="40">
        <v>120.23699999999999</v>
      </c>
      <c r="C7" s="40">
        <v>84.430999999999997</v>
      </c>
      <c r="D7" s="40">
        <v>80.116</v>
      </c>
      <c r="E7" s="40">
        <v>79.867000000000004</v>
      </c>
      <c r="F7" s="40">
        <v>122.43</v>
      </c>
      <c r="G7" s="40">
        <v>136.20599999999999</v>
      </c>
      <c r="H7" s="40">
        <v>106.411</v>
      </c>
      <c r="I7" s="40">
        <v>99.506</v>
      </c>
      <c r="J7" s="40">
        <v>125.18899999999999</v>
      </c>
      <c r="K7" s="40">
        <v>147.642</v>
      </c>
      <c r="L7" s="40">
        <v>147.529</v>
      </c>
      <c r="M7" s="40">
        <v>114.551</v>
      </c>
      <c r="N7" s="40">
        <v>112.30100000000002</v>
      </c>
      <c r="O7" s="40">
        <v>126.08</v>
      </c>
      <c r="P7" s="40">
        <v>162.53100000000001</v>
      </c>
      <c r="Q7" s="41">
        <v>135.41899999999998</v>
      </c>
      <c r="R7" s="40">
        <v>122.283</v>
      </c>
      <c r="S7" s="40">
        <v>112.13500000000001</v>
      </c>
      <c r="T7" s="40">
        <v>107.14999999999999</v>
      </c>
      <c r="U7" s="40">
        <v>117.95599999999999</v>
      </c>
      <c r="V7" s="40">
        <v>144.83000000000001</v>
      </c>
      <c r="W7" s="40">
        <v>162.75700000000001</v>
      </c>
      <c r="X7" s="40">
        <v>143.83799999999999</v>
      </c>
    </row>
    <row r="8" spans="1:24">
      <c r="A8" s="22" t="s">
        <v>32</v>
      </c>
      <c r="B8" s="40">
        <v>242.934</v>
      </c>
      <c r="C8" s="40">
        <v>268.25700000000001</v>
      </c>
      <c r="D8" s="40">
        <v>274.68400000000003</v>
      </c>
      <c r="E8" s="40">
        <v>137.37</v>
      </c>
      <c r="F8" s="40">
        <v>156.48400000000001</v>
      </c>
      <c r="G8" s="40">
        <v>195.53200000000001</v>
      </c>
      <c r="H8" s="40">
        <v>153.9</v>
      </c>
      <c r="I8" s="40">
        <v>131.46100000000001</v>
      </c>
      <c r="J8" s="40">
        <v>171.001</v>
      </c>
      <c r="K8" s="40">
        <v>220.8</v>
      </c>
      <c r="L8" s="40">
        <v>239.935</v>
      </c>
      <c r="M8" s="40">
        <v>268.19900000000001</v>
      </c>
      <c r="N8" s="40">
        <v>277.5</v>
      </c>
      <c r="O8" s="40">
        <v>184.74099999999999</v>
      </c>
      <c r="P8" s="40">
        <v>226.69998266000002</v>
      </c>
      <c r="Q8" s="41">
        <v>285.39956575999997</v>
      </c>
      <c r="R8" s="40">
        <v>301.18296555999996</v>
      </c>
      <c r="S8" s="40">
        <v>317.01481325999998</v>
      </c>
      <c r="T8" s="40">
        <v>228.77600000000001</v>
      </c>
      <c r="U8" s="40">
        <v>252.48611910762932</v>
      </c>
    </row>
    <row r="9" spans="1:24">
      <c r="A9" s="22" t="s">
        <v>50</v>
      </c>
      <c r="B9" s="40">
        <v>76.796000000000006</v>
      </c>
      <c r="C9" s="40">
        <v>43.036999999999999</v>
      </c>
      <c r="D9" s="40">
        <v>58.893000000000001</v>
      </c>
      <c r="E9" s="40">
        <v>61.926000000000002</v>
      </c>
      <c r="F9" s="40">
        <v>68.902000000000001</v>
      </c>
      <c r="G9" s="40">
        <v>67.025999999999996</v>
      </c>
      <c r="H9" s="40">
        <v>66.081999999999994</v>
      </c>
      <c r="I9" s="40">
        <v>66.164000000000001</v>
      </c>
      <c r="J9" s="40">
        <v>113.11499999999999</v>
      </c>
      <c r="K9" s="40">
        <v>113.163</v>
      </c>
      <c r="L9" s="40">
        <v>105.28100000000001</v>
      </c>
      <c r="M9" s="40">
        <v>105.77500000000001</v>
      </c>
      <c r="N9" s="40">
        <v>82.063999999999993</v>
      </c>
      <c r="O9" s="40">
        <v>61.444000000000003</v>
      </c>
      <c r="P9" s="40">
        <v>64.05</v>
      </c>
      <c r="Q9" s="41">
        <v>47.859099999999998</v>
      </c>
      <c r="R9" s="40">
        <v>62.237000000000009</v>
      </c>
      <c r="S9" s="40">
        <v>59.186999999999998</v>
      </c>
      <c r="T9" s="40">
        <v>45.015000000000001</v>
      </c>
      <c r="U9" s="40">
        <v>84.068000000000012</v>
      </c>
      <c r="V9" s="40">
        <v>85.965000000000003</v>
      </c>
      <c r="W9" s="40">
        <v>61.917000000000002</v>
      </c>
      <c r="X9" s="40">
        <v>55.628999999999998</v>
      </c>
    </row>
    <row r="10" spans="1:24">
      <c r="A10" s="22" t="s">
        <v>34</v>
      </c>
      <c r="B10" s="40">
        <v>55.786999999999999</v>
      </c>
      <c r="C10" s="40">
        <v>54.832999999999998</v>
      </c>
      <c r="D10" s="40">
        <v>42.718000000000004</v>
      </c>
      <c r="E10" s="40">
        <v>48.59</v>
      </c>
      <c r="F10" s="40">
        <v>53.826000000000001</v>
      </c>
      <c r="G10" s="40">
        <v>57.14</v>
      </c>
      <c r="H10" s="40">
        <v>54.506999999999998</v>
      </c>
      <c r="I10" s="40">
        <v>48.529000000000003</v>
      </c>
      <c r="J10" s="40">
        <v>57.798000000000002</v>
      </c>
      <c r="K10" s="40">
        <v>109.04900000000001</v>
      </c>
      <c r="L10" s="40">
        <v>75.521000000000001</v>
      </c>
      <c r="M10" s="40">
        <v>60.515999999999998</v>
      </c>
      <c r="N10" s="40">
        <v>47.563999999999993</v>
      </c>
      <c r="O10" s="40">
        <v>127.95900000000002</v>
      </c>
      <c r="P10" s="40">
        <v>141.97899999999998</v>
      </c>
      <c r="Q10" s="41">
        <v>102.74199999999999</v>
      </c>
      <c r="R10" s="40">
        <v>102.06700000000001</v>
      </c>
      <c r="S10" s="40">
        <v>91.965000000000003</v>
      </c>
      <c r="T10" s="40">
        <v>62.957000000000001</v>
      </c>
      <c r="U10" s="40">
        <v>89.016999999999996</v>
      </c>
      <c r="V10" s="40">
        <v>140.49100000000001</v>
      </c>
      <c r="W10" s="40">
        <v>119.767</v>
      </c>
      <c r="X10" s="40">
        <v>121.381</v>
      </c>
    </row>
    <row r="11" spans="1:24">
      <c r="A11" s="22" t="s">
        <v>35</v>
      </c>
      <c r="B11" s="40">
        <v>283.45</v>
      </c>
      <c r="C11" s="40">
        <v>282.69900000000001</v>
      </c>
      <c r="D11" s="40">
        <v>276.27</v>
      </c>
      <c r="E11" s="40">
        <v>206.01300000000001</v>
      </c>
      <c r="F11" s="40">
        <v>233.98699999999999</v>
      </c>
      <c r="G11" s="40">
        <v>294.82</v>
      </c>
      <c r="H11" s="40">
        <v>299.197</v>
      </c>
      <c r="I11" s="40">
        <v>360.78100000000001</v>
      </c>
      <c r="J11" s="40">
        <v>314.435</v>
      </c>
      <c r="K11" s="40">
        <v>432.40899999999999</v>
      </c>
      <c r="L11" s="40">
        <v>594.14250000000004</v>
      </c>
      <c r="M11" s="40">
        <v>611.78338587080759</v>
      </c>
      <c r="N11" s="40">
        <v>456.53205131519127</v>
      </c>
      <c r="O11" s="40">
        <v>343.40186266918897</v>
      </c>
      <c r="P11" s="40">
        <v>376.43899999999996</v>
      </c>
      <c r="Q11" s="41">
        <v>319.71300000000002</v>
      </c>
      <c r="R11" s="40">
        <v>327.53399999999999</v>
      </c>
      <c r="S11" s="40">
        <v>382.62900000000002</v>
      </c>
      <c r="T11" s="40">
        <v>393.79399999999998</v>
      </c>
      <c r="U11" s="40">
        <v>466.58200000000005</v>
      </c>
      <c r="V11" s="40">
        <v>472.73989617387701</v>
      </c>
      <c r="W11" s="40">
        <v>512.09240401609702</v>
      </c>
      <c r="X11" s="40">
        <v>598.44035594069896</v>
      </c>
    </row>
    <row r="12" spans="1:24">
      <c r="A12" s="22" t="s">
        <v>51</v>
      </c>
      <c r="B12" s="40">
        <v>213.17500000000001</v>
      </c>
      <c r="C12" s="40">
        <v>198.75800000000001</v>
      </c>
      <c r="D12" s="40">
        <v>187.892</v>
      </c>
      <c r="E12" s="40">
        <v>171.96600000000001</v>
      </c>
      <c r="F12" s="40">
        <v>204.46700000000001</v>
      </c>
      <c r="G12" s="40">
        <v>303.25799999999998</v>
      </c>
      <c r="H12" s="40">
        <v>360.517</v>
      </c>
      <c r="I12" s="40">
        <v>340.22899999999998</v>
      </c>
      <c r="J12" s="40">
        <v>211.208</v>
      </c>
      <c r="K12" s="40">
        <v>286.62700000000001</v>
      </c>
      <c r="L12" s="40">
        <v>350.33896700000003</v>
      </c>
      <c r="M12" s="40">
        <v>251.4814461</v>
      </c>
      <c r="N12" s="40">
        <v>265.06837000000002</v>
      </c>
      <c r="O12" s="40">
        <v>230.43742592392502</v>
      </c>
      <c r="P12" s="40">
        <v>253.00241239572557</v>
      </c>
      <c r="Q12" s="41">
        <v>300.73324029064179</v>
      </c>
      <c r="R12" s="40">
        <v>321.75915602272426</v>
      </c>
      <c r="S12" s="40">
        <v>325.10048519034859</v>
      </c>
      <c r="T12" s="40">
        <v>202.37422294971614</v>
      </c>
      <c r="U12" s="40">
        <v>261.46043209634081</v>
      </c>
      <c r="V12" s="40">
        <v>270.30865591151297</v>
      </c>
      <c r="W12" s="40">
        <v>296.23530227955598</v>
      </c>
      <c r="X12" s="40">
        <v>201.686197729024</v>
      </c>
    </row>
    <row r="13" spans="1:24">
      <c r="A13" s="22" t="s">
        <v>33</v>
      </c>
      <c r="B13" s="40">
        <v>48.429000000000002</v>
      </c>
      <c r="C13" s="40">
        <v>45.637999999999998</v>
      </c>
      <c r="D13" s="40">
        <v>40.073999999999998</v>
      </c>
      <c r="E13" s="40">
        <v>34.935000000000002</v>
      </c>
      <c r="F13" s="40">
        <v>47.302999999999997</v>
      </c>
      <c r="G13" s="40">
        <v>50.055999999999997</v>
      </c>
      <c r="H13" s="40">
        <v>50.22</v>
      </c>
      <c r="I13" s="40">
        <v>48.329000000000001</v>
      </c>
      <c r="J13" s="40">
        <v>43.795000000000002</v>
      </c>
      <c r="K13" s="40">
        <v>61.122999999999998</v>
      </c>
      <c r="L13" s="40">
        <v>98.594999999999999</v>
      </c>
      <c r="M13" s="40">
        <v>64.033000000000001</v>
      </c>
      <c r="N13" s="40">
        <v>44.334165116899996</v>
      </c>
      <c r="O13" s="40">
        <v>50.1614</v>
      </c>
      <c r="P13" s="40">
        <v>74.009</v>
      </c>
      <c r="Q13" s="41">
        <v>90.865999999999985</v>
      </c>
      <c r="R13" s="40">
        <v>85.730999999999995</v>
      </c>
      <c r="S13" s="40">
        <v>79.953000000000003</v>
      </c>
      <c r="T13" s="40">
        <v>90.777999999999992</v>
      </c>
      <c r="U13" s="40">
        <v>80.941000000000003</v>
      </c>
      <c r="V13" s="40">
        <v>72.262672922380006</v>
      </c>
      <c r="W13" s="40">
        <v>58.601310968228297</v>
      </c>
      <c r="X13" s="40">
        <v>68.350875035691402</v>
      </c>
    </row>
    <row r="14" spans="1:24">
      <c r="A14" s="22" t="s">
        <v>37</v>
      </c>
      <c r="B14" s="40">
        <v>185.90199999999999</v>
      </c>
      <c r="C14" s="40">
        <v>167.95099999999999</v>
      </c>
      <c r="D14" s="40">
        <v>192.488</v>
      </c>
      <c r="E14" s="40">
        <v>114.95</v>
      </c>
      <c r="F14" s="40">
        <v>153.30500000000001</v>
      </c>
      <c r="G14" s="40">
        <v>137.77799999999999</v>
      </c>
      <c r="H14" s="40">
        <v>107.95099999999999</v>
      </c>
      <c r="I14" s="40">
        <v>112.44799999999999</v>
      </c>
      <c r="J14" s="40">
        <v>151.744</v>
      </c>
      <c r="K14" s="40">
        <v>168.405</v>
      </c>
      <c r="L14" s="40">
        <v>155.18288164261369</v>
      </c>
      <c r="M14" s="40">
        <v>144.04</v>
      </c>
      <c r="N14" s="40">
        <v>109.21690588</v>
      </c>
      <c r="O14" s="40">
        <v>143.91870673505102</v>
      </c>
      <c r="P14" s="40">
        <v>195.18656937257657</v>
      </c>
      <c r="Q14" s="41">
        <v>142.20458711923601</v>
      </c>
      <c r="R14" s="40">
        <v>93.530014088881046</v>
      </c>
      <c r="S14" s="40">
        <v>101.39544736050607</v>
      </c>
      <c r="T14" s="40">
        <v>114.15303206223096</v>
      </c>
      <c r="U14" s="40">
        <v>158.11984362038791</v>
      </c>
      <c r="V14" s="40">
        <v>187.24700000000001</v>
      </c>
      <c r="W14" s="40">
        <v>195.25</v>
      </c>
      <c r="X14" s="40">
        <v>167.92</v>
      </c>
    </row>
    <row r="15" spans="1:24">
      <c r="A15" s="28" t="s">
        <v>98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26"/>
      <c r="R15" s="40"/>
      <c r="S15" s="40"/>
      <c r="T15" s="40"/>
      <c r="U15" s="26"/>
    </row>
    <row r="16" spans="1:24">
      <c r="A16" s="24" t="s">
        <v>99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26"/>
      <c r="R16" s="40"/>
      <c r="S16" s="40"/>
      <c r="T16" s="40"/>
      <c r="U16" s="26"/>
      <c r="V16" s="40">
        <v>323.82643560067902</v>
      </c>
      <c r="W16" s="40">
        <v>395.03473767895503</v>
      </c>
      <c r="X16" s="40">
        <v>428.37638253700698</v>
      </c>
    </row>
    <row r="17" spans="1:24">
      <c r="A17" s="24" t="s">
        <v>100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6"/>
      <c r="R17" s="40"/>
      <c r="S17" s="40"/>
      <c r="T17" s="40"/>
      <c r="U17" s="26"/>
      <c r="V17" s="40">
        <v>9.2235319354880403</v>
      </c>
      <c r="W17" s="40">
        <v>12.8958035841193</v>
      </c>
      <c r="X17" s="40">
        <v>5.9094578657265799</v>
      </c>
    </row>
    <row r="19" spans="1:24">
      <c r="A19" s="22" t="s">
        <v>101</v>
      </c>
      <c r="B19" s="40">
        <v>11.869</v>
      </c>
      <c r="C19" s="40">
        <v>9.8260000000000005</v>
      </c>
      <c r="D19" s="40">
        <v>5.5960000000000001</v>
      </c>
      <c r="E19" s="40">
        <v>7.27</v>
      </c>
      <c r="F19" s="40">
        <v>10.94</v>
      </c>
      <c r="G19" s="40">
        <v>13.691000000000001</v>
      </c>
      <c r="H19" s="40">
        <v>10.603999999999999</v>
      </c>
      <c r="I19" s="40">
        <v>9.6479999999999997</v>
      </c>
      <c r="J19" s="40">
        <v>9.7070000000000007</v>
      </c>
      <c r="K19" s="40">
        <v>12.522</v>
      </c>
      <c r="L19" s="40">
        <v>11.213000000000001</v>
      </c>
      <c r="M19" s="40">
        <v>13.871400000000001</v>
      </c>
      <c r="N19" s="40">
        <v>11.001000000000001</v>
      </c>
      <c r="O19" s="40">
        <v>8.9080000000000013</v>
      </c>
      <c r="P19" s="40">
        <v>8.9639999999999986</v>
      </c>
      <c r="Q19" s="41">
        <v>9.1359999999999992</v>
      </c>
      <c r="R19" s="40">
        <v>13.295999999999999</v>
      </c>
      <c r="S19" s="40">
        <v>10.936</v>
      </c>
      <c r="T19" s="40">
        <v>9.0779999999999994</v>
      </c>
    </row>
    <row r="20" spans="1:24">
      <c r="A20" s="22" t="s">
        <v>70</v>
      </c>
      <c r="B20" s="40">
        <v>5.6959999999999997</v>
      </c>
      <c r="C20" s="40">
        <v>5.6710000000000003</v>
      </c>
      <c r="D20" s="40">
        <v>5.73</v>
      </c>
      <c r="E20" s="40">
        <v>3.6179999999999999</v>
      </c>
      <c r="F20" s="40">
        <v>5.3860000000000001</v>
      </c>
      <c r="G20" s="40">
        <v>5.6740000000000004</v>
      </c>
      <c r="H20" s="40">
        <v>9.6649999999999991</v>
      </c>
      <c r="I20" s="40">
        <v>7.3529999999999998</v>
      </c>
      <c r="J20" s="40">
        <v>5.8559999999999999</v>
      </c>
      <c r="K20" s="40">
        <v>10.08</v>
      </c>
      <c r="L20" s="40">
        <v>8.879116999999999</v>
      </c>
      <c r="M20" s="40">
        <v>3.9687720000000004</v>
      </c>
      <c r="N20" s="40">
        <v>5.5185750000000002</v>
      </c>
      <c r="O20" s="40">
        <v>3.3076140000000005</v>
      </c>
      <c r="P20" s="40">
        <v>8.9745899999999992</v>
      </c>
      <c r="Q20" s="40">
        <v>14.04959408198</v>
      </c>
      <c r="R20" s="40">
        <v>5.7617029999999998</v>
      </c>
      <c r="S20" s="40">
        <v>6.410088</v>
      </c>
      <c r="T20" s="40">
        <v>5.4853830000000006</v>
      </c>
      <c r="U20" s="40">
        <v>8.4675282199640609</v>
      </c>
    </row>
    <row r="22" spans="1:24">
      <c r="A22" s="22" t="s">
        <v>102</v>
      </c>
      <c r="B22" s="40">
        <f t="shared" ref="B22:U22" si="0">SUM(B5:B14,B19:B20)</f>
        <v>1513.3879999999999</v>
      </c>
      <c r="C22" s="40">
        <f t="shared" si="0"/>
        <v>1390.828</v>
      </c>
      <c r="D22" s="40">
        <f t="shared" si="0"/>
        <v>1379.3520000000001</v>
      </c>
      <c r="E22" s="40">
        <f t="shared" si="0"/>
        <v>1047.056</v>
      </c>
      <c r="F22" s="40">
        <f t="shared" si="0"/>
        <v>1246.2480000000003</v>
      </c>
      <c r="G22" s="40">
        <f t="shared" si="0"/>
        <v>1463.106</v>
      </c>
      <c r="H22" s="40">
        <f t="shared" si="0"/>
        <v>1424.7470000000001</v>
      </c>
      <c r="I22" s="40">
        <f t="shared" si="0"/>
        <v>1405.1390000000001</v>
      </c>
      <c r="J22" s="40">
        <f t="shared" si="0"/>
        <v>1435.4550000000002</v>
      </c>
      <c r="K22" s="40">
        <f t="shared" si="0"/>
        <v>1870.856</v>
      </c>
      <c r="L22" s="40">
        <f t="shared" si="0"/>
        <v>2117.031465642614</v>
      </c>
      <c r="M22" s="40">
        <f t="shared" si="0"/>
        <v>2039.6040039708075</v>
      </c>
      <c r="N22" s="40">
        <f t="shared" si="0"/>
        <v>1749.2660673120913</v>
      </c>
      <c r="O22" s="40">
        <f t="shared" si="0"/>
        <v>1539.2890093281651</v>
      </c>
      <c r="P22" s="40">
        <f t="shared" si="0"/>
        <v>1786.5620768944564</v>
      </c>
      <c r="Q22" s="40">
        <f t="shared" si="0"/>
        <v>1778.9980842064401</v>
      </c>
      <c r="R22" s="40">
        <f t="shared" si="0"/>
        <v>1742.9713843300538</v>
      </c>
      <c r="S22" s="40">
        <f t="shared" si="0"/>
        <v>1838.4943057484224</v>
      </c>
      <c r="T22" s="40">
        <f t="shared" si="0"/>
        <v>1470.9309442447632</v>
      </c>
      <c r="U22" s="40">
        <f t="shared" si="0"/>
        <v>1824.1553760111369</v>
      </c>
      <c r="V22" s="40">
        <f>SUM(V5:V17,V19:V20)</f>
        <v>2043.5451744506154</v>
      </c>
      <c r="W22" s="40">
        <f>SUM(W5:W17,W19:W20)</f>
        <v>2168.039701784201</v>
      </c>
      <c r="X22" s="40">
        <f>SUM(X5:X17,X19:X20)</f>
        <v>2118.5728311873245</v>
      </c>
    </row>
    <row r="23" spans="1:24">
      <c r="M23" s="26"/>
      <c r="N23" s="26"/>
      <c r="O23" s="26"/>
    </row>
    <row r="24" spans="1:24">
      <c r="L24" s="26"/>
      <c r="M24" s="26"/>
      <c r="N24" s="26"/>
    </row>
    <row r="25" spans="1:24">
      <c r="A25" s="21"/>
      <c r="B25" s="21"/>
      <c r="C25" s="21"/>
      <c r="D25" s="21"/>
      <c r="L25" s="26"/>
      <c r="M25" s="26"/>
      <c r="N25" s="26"/>
    </row>
    <row r="26" spans="1:24">
      <c r="A26" s="31"/>
      <c r="B26" s="31"/>
      <c r="C26" s="31"/>
      <c r="D26" s="31"/>
      <c r="L26" s="26"/>
      <c r="M26" s="26"/>
      <c r="N26" s="26"/>
    </row>
    <row r="27" spans="1:24">
      <c r="A27" s="31"/>
      <c r="B27" s="31"/>
      <c r="C27" s="31"/>
      <c r="D27" s="31"/>
      <c r="L27" s="26"/>
      <c r="M27" s="26"/>
      <c r="N27" s="26"/>
    </row>
    <row r="28" spans="1:24">
      <c r="A28" s="31"/>
      <c r="B28" s="31"/>
      <c r="C28" s="31"/>
      <c r="D28" s="31"/>
      <c r="L28" s="26"/>
      <c r="M28" s="26"/>
      <c r="N28" s="26"/>
    </row>
    <row r="29" spans="1:24">
      <c r="A29" s="31"/>
      <c r="B29" s="31"/>
      <c r="C29" s="31"/>
      <c r="D29" s="31"/>
      <c r="L29" s="26"/>
      <c r="M29" s="26"/>
      <c r="N29" s="26"/>
    </row>
    <row r="30" spans="1:24">
      <c r="A30" s="31"/>
      <c r="B30" s="31"/>
      <c r="C30" s="31"/>
      <c r="D30" s="31"/>
      <c r="L30" s="26"/>
      <c r="M30" s="26"/>
      <c r="N30" s="26"/>
    </row>
    <row r="31" spans="1:24">
      <c r="A31" s="31"/>
      <c r="B31" s="31"/>
      <c r="C31" s="31"/>
      <c r="D31" s="31"/>
      <c r="L31" s="26"/>
      <c r="M31" s="26"/>
      <c r="N31" s="26"/>
    </row>
    <row r="32" spans="1:24">
      <c r="A32" s="31"/>
      <c r="B32" s="31"/>
      <c r="C32" s="31"/>
      <c r="D32" s="31"/>
      <c r="L32" s="26"/>
      <c r="M32" s="26"/>
      <c r="N32" s="26"/>
    </row>
    <row r="33" spans="1:21">
      <c r="A33" s="31"/>
      <c r="B33" s="31"/>
      <c r="C33" s="31"/>
      <c r="D33" s="31"/>
      <c r="L33" s="26"/>
      <c r="M33" s="26"/>
      <c r="N33" s="26"/>
    </row>
    <row r="34" spans="1:21">
      <c r="A34" s="31"/>
      <c r="B34" s="31"/>
      <c r="C34" s="31"/>
      <c r="D34" s="31"/>
      <c r="L34" s="26"/>
      <c r="M34" s="26"/>
      <c r="N34" s="26"/>
    </row>
    <row r="35" spans="1:21">
      <c r="A35" s="31"/>
      <c r="B35" s="31"/>
      <c r="C35" s="31"/>
      <c r="D35" s="31"/>
      <c r="L35" s="26"/>
      <c r="M35" s="26"/>
      <c r="N35" s="26"/>
    </row>
    <row r="36" spans="1:21">
      <c r="L36" s="26"/>
      <c r="M36" s="26"/>
      <c r="N36" s="26"/>
    </row>
    <row r="37" spans="1:21">
      <c r="L37" s="26"/>
      <c r="M37" s="26"/>
      <c r="N37" s="26"/>
    </row>
    <row r="38" spans="1:21">
      <c r="L38" s="26"/>
      <c r="M38" s="26"/>
      <c r="N38" s="26"/>
    </row>
    <row r="39" spans="1:21">
      <c r="L39" s="26"/>
      <c r="M39" s="26"/>
      <c r="N39" s="26"/>
      <c r="O39" s="40"/>
      <c r="P39" s="41"/>
      <c r="Q39" s="40"/>
      <c r="R39" s="40"/>
      <c r="S39" s="40"/>
      <c r="T39" s="40"/>
      <c r="U39" s="40"/>
    </row>
    <row r="40" spans="1:21">
      <c r="L40" s="26"/>
      <c r="M40" s="26"/>
      <c r="N40" s="26"/>
      <c r="T40" s="40"/>
      <c r="U40" s="40"/>
    </row>
    <row r="41" spans="1:21">
      <c r="L41" s="26"/>
      <c r="M41" s="26"/>
      <c r="N41" s="26"/>
      <c r="O41" s="40"/>
      <c r="P41" s="41"/>
      <c r="Q41" s="40"/>
      <c r="R41" s="40"/>
      <c r="S41" s="40"/>
      <c r="T41" s="40"/>
      <c r="U41" s="40"/>
    </row>
    <row r="42" spans="1:21">
      <c r="L42" s="26"/>
      <c r="M42" s="26"/>
      <c r="N42" s="26"/>
      <c r="O42" s="40"/>
      <c r="P42" s="41"/>
      <c r="Q42" s="40"/>
      <c r="R42" s="40"/>
      <c r="S42" s="40"/>
      <c r="T42" s="40"/>
      <c r="U42" s="40"/>
    </row>
    <row r="43" spans="1:21">
      <c r="L43" s="26"/>
      <c r="M43" s="26"/>
      <c r="N43" s="26"/>
      <c r="O43" s="40"/>
      <c r="P43" s="41"/>
      <c r="Q43" s="40"/>
      <c r="R43" s="40"/>
      <c r="S43" s="40"/>
      <c r="T43" s="40"/>
      <c r="U43" s="40"/>
    </row>
    <row r="44" spans="1:21">
      <c r="L44" s="26"/>
      <c r="M44" s="26"/>
      <c r="N44" s="26"/>
      <c r="O44" s="40"/>
      <c r="P44" s="41"/>
      <c r="Q44" s="40"/>
      <c r="R44" s="40"/>
      <c r="S44" s="40"/>
      <c r="T44" s="40"/>
      <c r="U44" s="40"/>
    </row>
    <row r="45" spans="1:21">
      <c r="L45" s="26"/>
      <c r="M45" s="26"/>
      <c r="N45" s="26"/>
      <c r="O45" s="40"/>
      <c r="P45" s="41"/>
      <c r="Q45" s="40"/>
      <c r="R45" s="40"/>
      <c r="S45" s="40"/>
      <c r="T45" s="40"/>
      <c r="U45" s="40"/>
    </row>
    <row r="46" spans="1:21">
      <c r="L46" s="26"/>
      <c r="M46" s="26"/>
      <c r="N46" s="26"/>
      <c r="O46" s="40"/>
      <c r="P46" s="41"/>
      <c r="Q46" s="40"/>
      <c r="R46" s="40"/>
      <c r="S46" s="40"/>
      <c r="T46" s="40"/>
      <c r="U46" s="40"/>
    </row>
    <row r="47" spans="1:21">
      <c r="L47" s="26"/>
      <c r="M47" s="26"/>
      <c r="N47" s="26"/>
      <c r="S47" s="40"/>
      <c r="U47" s="40"/>
    </row>
    <row r="48" spans="1:21">
      <c r="L48" s="26"/>
      <c r="M48" s="26"/>
      <c r="N48" s="26"/>
      <c r="T48" s="42"/>
      <c r="U48" s="40"/>
    </row>
    <row r="49" spans="12:21">
      <c r="L49" s="26"/>
      <c r="M49" s="26"/>
      <c r="N49" s="26"/>
      <c r="T49" s="42"/>
      <c r="U49" s="42"/>
    </row>
    <row r="50" spans="12:21">
      <c r="L50" s="26"/>
      <c r="M50" s="26"/>
      <c r="N50" s="26"/>
      <c r="O50" s="40"/>
      <c r="P50" s="40"/>
      <c r="Q50" s="40"/>
      <c r="R50" s="40"/>
      <c r="S50" s="40"/>
      <c r="T50" s="40"/>
      <c r="U50" s="40"/>
    </row>
    <row r="51" spans="12:21">
      <c r="L51" s="26"/>
      <c r="M51" s="26"/>
      <c r="N51" s="26"/>
      <c r="T51" s="42"/>
      <c r="U51" s="42"/>
    </row>
    <row r="52" spans="12:21">
      <c r="L52" s="26"/>
      <c r="M52" s="26"/>
      <c r="N52" s="26"/>
      <c r="O52" s="40"/>
      <c r="P52" s="40"/>
      <c r="Q52" s="40"/>
      <c r="R52" s="40"/>
      <c r="S52" s="40"/>
      <c r="T52" s="40"/>
      <c r="U52" s="40"/>
    </row>
  </sheetData>
  <mergeCells count="3">
    <mergeCell ref="B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A432-2A1D-4FA9-9E0D-CE6B0D7373F7}">
  <sheetPr codeName="Sheet6"/>
  <dimension ref="A1:X18"/>
  <sheetViews>
    <sheetView zoomScale="90" zoomScaleNormal="90" workbookViewId="0">
      <selection sqref="A1:XFD1048576"/>
    </sheetView>
  </sheetViews>
  <sheetFormatPr defaultColWidth="8.7265625" defaultRowHeight="14.5"/>
  <cols>
    <col min="1" max="1" width="69.7265625" style="22" bestFit="1" customWidth="1"/>
    <col min="2" max="15" width="14.54296875" style="22" bestFit="1" customWidth="1"/>
    <col min="16" max="22" width="16" style="22" bestFit="1" customWidth="1"/>
    <col min="23" max="24" width="24.81640625" style="22" bestFit="1" customWidth="1"/>
    <col min="25" max="16384" width="8.7265625" style="22"/>
  </cols>
  <sheetData>
    <row r="1" spans="1:24">
      <c r="W1" s="26" t="s">
        <v>84</v>
      </c>
      <c r="X1" s="26" t="s">
        <v>84</v>
      </c>
    </row>
    <row r="2" spans="1:24">
      <c r="A2" s="31"/>
      <c r="B2" s="251" t="s">
        <v>103</v>
      </c>
      <c r="C2" s="251"/>
      <c r="D2" s="251"/>
      <c r="E2" s="251"/>
      <c r="F2" s="251"/>
      <c r="G2" s="251"/>
      <c r="H2" s="251"/>
      <c r="I2" s="251" t="s">
        <v>104</v>
      </c>
      <c r="J2" s="251"/>
      <c r="K2" s="251"/>
      <c r="L2" s="251" t="s">
        <v>105</v>
      </c>
      <c r="M2" s="251"/>
      <c r="N2" s="251"/>
      <c r="O2" s="221" t="s">
        <v>88</v>
      </c>
      <c r="P2" s="217" t="s">
        <v>89</v>
      </c>
      <c r="Q2" s="217" t="s">
        <v>89</v>
      </c>
      <c r="R2" s="217" t="s">
        <v>89</v>
      </c>
      <c r="S2" s="217" t="s">
        <v>89</v>
      </c>
      <c r="T2" s="217" t="s">
        <v>89</v>
      </c>
      <c r="U2" s="217" t="s">
        <v>89</v>
      </c>
      <c r="V2" s="217" t="s">
        <v>89</v>
      </c>
      <c r="W2" s="217" t="s">
        <v>89</v>
      </c>
      <c r="X2" s="217" t="s">
        <v>89</v>
      </c>
    </row>
    <row r="3" spans="1:24">
      <c r="A3" s="31"/>
      <c r="B3" s="220" t="s">
        <v>90</v>
      </c>
      <c r="C3" s="220" t="s">
        <v>90</v>
      </c>
      <c r="D3" s="220" t="s">
        <v>90</v>
      </c>
      <c r="E3" s="220" t="s">
        <v>90</v>
      </c>
      <c r="F3" s="220" t="s">
        <v>90</v>
      </c>
      <c r="G3" s="220" t="s">
        <v>90</v>
      </c>
      <c r="H3" s="220" t="s">
        <v>90</v>
      </c>
      <c r="I3" s="220" t="s">
        <v>90</v>
      </c>
      <c r="J3" s="220" t="s">
        <v>90</v>
      </c>
      <c r="K3" s="220" t="s">
        <v>90</v>
      </c>
      <c r="L3" s="220" t="s">
        <v>90</v>
      </c>
      <c r="M3" s="220" t="s">
        <v>90</v>
      </c>
      <c r="N3" s="220" t="s">
        <v>90</v>
      </c>
      <c r="O3" s="220" t="s">
        <v>90</v>
      </c>
      <c r="P3" s="220" t="s">
        <v>90</v>
      </c>
      <c r="Q3" s="220" t="s">
        <v>90</v>
      </c>
      <c r="R3" s="220" t="s">
        <v>90</v>
      </c>
      <c r="S3" s="220" t="s">
        <v>90</v>
      </c>
      <c r="T3" s="220" t="s">
        <v>90</v>
      </c>
      <c r="U3" s="220" t="s">
        <v>90</v>
      </c>
      <c r="V3" s="220" t="s">
        <v>90</v>
      </c>
      <c r="W3" s="220" t="s">
        <v>91</v>
      </c>
      <c r="X3" s="220" t="s">
        <v>91</v>
      </c>
    </row>
    <row r="4" spans="1:24">
      <c r="A4" s="43" t="s">
        <v>106</v>
      </c>
      <c r="B4" s="44" t="s">
        <v>93</v>
      </c>
      <c r="C4" s="44" t="s">
        <v>94</v>
      </c>
      <c r="D4" s="44" t="s">
        <v>95</v>
      </c>
      <c r="E4" s="44" t="s">
        <v>96</v>
      </c>
      <c r="F4" s="44" t="s">
        <v>97</v>
      </c>
      <c r="G4" s="44" t="s">
        <v>1</v>
      </c>
      <c r="H4" s="44" t="s">
        <v>2</v>
      </c>
      <c r="I4" s="44" t="s">
        <v>3</v>
      </c>
      <c r="J4" s="44" t="s">
        <v>4</v>
      </c>
      <c r="K4" s="44" t="s">
        <v>5</v>
      </c>
      <c r="L4" s="44" t="s">
        <v>6</v>
      </c>
      <c r="M4" s="44" t="s">
        <v>7</v>
      </c>
      <c r="N4" s="44" t="s">
        <v>8</v>
      </c>
      <c r="O4" s="44" t="s">
        <v>9</v>
      </c>
      <c r="P4" s="23" t="s">
        <v>10</v>
      </c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  <c r="X4" s="23" t="s">
        <v>18</v>
      </c>
    </row>
    <row r="5" spans="1:24">
      <c r="A5" s="31" t="s">
        <v>26</v>
      </c>
      <c r="B5" s="29">
        <v>201.04400000000001</v>
      </c>
      <c r="C5" s="29">
        <v>194.15199999999999</v>
      </c>
      <c r="D5" s="29">
        <v>190.56399999999999</v>
      </c>
      <c r="E5" s="29">
        <v>162.852</v>
      </c>
      <c r="F5" s="29">
        <v>164.78</v>
      </c>
      <c r="G5" s="29">
        <v>168.41</v>
      </c>
      <c r="H5" s="29">
        <v>191.26</v>
      </c>
      <c r="I5" s="29">
        <v>194.964</v>
      </c>
      <c r="J5" s="29">
        <v>164.50399999999999</v>
      </c>
      <c r="K5" s="29">
        <v>248.87700000000001</v>
      </c>
      <c r="L5" s="29">
        <v>228.38</v>
      </c>
      <c r="M5" s="29">
        <v>213.52600000000001</v>
      </c>
      <c r="N5" s="29">
        <v>178.08099999999999</v>
      </c>
      <c r="O5" s="29">
        <v>157.27699999999999</v>
      </c>
      <c r="P5" s="40">
        <v>214.09136937940281</v>
      </c>
      <c r="Q5" s="29">
        <v>272.50438061069281</v>
      </c>
      <c r="R5" s="29">
        <v>235.65786939326878</v>
      </c>
      <c r="S5" s="29">
        <v>236.82610414908854</v>
      </c>
      <c r="T5" s="29">
        <v>145.26273241162792</v>
      </c>
      <c r="U5" s="29">
        <v>206.84403841737793</v>
      </c>
      <c r="V5" s="29">
        <v>268.10313669703498</v>
      </c>
      <c r="W5" s="40">
        <v>224.47501736285929</v>
      </c>
      <c r="X5" s="40">
        <v>357.90246121196128</v>
      </c>
    </row>
    <row r="6" spans="1:24">
      <c r="A6" s="31" t="s">
        <v>28</v>
      </c>
      <c r="B6" s="29">
        <v>180.31700000000001</v>
      </c>
      <c r="C6" s="29">
        <v>204.08199999999999</v>
      </c>
      <c r="D6" s="29">
        <v>187.56800000000001</v>
      </c>
      <c r="E6" s="29">
        <v>127.41500000000001</v>
      </c>
      <c r="F6" s="29">
        <v>110.35</v>
      </c>
      <c r="G6" s="29">
        <v>160.05600000000001</v>
      </c>
      <c r="H6" s="29">
        <v>148.23099999999999</v>
      </c>
      <c r="I6" s="29">
        <v>153.86000000000001</v>
      </c>
      <c r="J6" s="29">
        <v>127.90300000000001</v>
      </c>
      <c r="K6" s="29">
        <v>129.73599999999999</v>
      </c>
      <c r="L6" s="29">
        <v>158.08599999999998</v>
      </c>
      <c r="M6" s="29">
        <v>172.10900000000001</v>
      </c>
      <c r="N6" s="29">
        <v>192.54899999999998</v>
      </c>
      <c r="O6" s="29">
        <v>113.82399999999998</v>
      </c>
      <c r="P6" s="40">
        <v>91.931999999999988</v>
      </c>
      <c r="Q6" s="29">
        <v>138.26</v>
      </c>
      <c r="R6" s="29">
        <v>134.68</v>
      </c>
      <c r="S6" s="29">
        <v>140.82399999999998</v>
      </c>
      <c r="T6" s="29">
        <v>110.482</v>
      </c>
      <c r="U6" s="29">
        <v>148.54300000000003</v>
      </c>
      <c r="V6" s="29">
        <v>155.23599999999999</v>
      </c>
      <c r="W6" s="40">
        <v>202.036</v>
      </c>
      <c r="X6" s="40">
        <v>214.95400000000001</v>
      </c>
    </row>
    <row r="7" spans="1:24">
      <c r="A7" s="31" t="s">
        <v>30</v>
      </c>
      <c r="B7" s="29">
        <v>178.155</v>
      </c>
      <c r="C7" s="29">
        <v>138.97999999999999</v>
      </c>
      <c r="D7" s="29">
        <v>199.64699999999999</v>
      </c>
      <c r="E7" s="29">
        <v>135.47200000000001</v>
      </c>
      <c r="F7" s="29">
        <v>70.231999999999999</v>
      </c>
      <c r="G7" s="29">
        <v>71.349999999999994</v>
      </c>
      <c r="H7" s="29">
        <v>80.491</v>
      </c>
      <c r="I7" s="29">
        <v>107.80200000000001</v>
      </c>
      <c r="J7" s="29">
        <v>99.635999999999996</v>
      </c>
      <c r="K7" s="29">
        <v>91.516000000000005</v>
      </c>
      <c r="L7" s="29">
        <v>103.06</v>
      </c>
      <c r="M7" s="29">
        <v>130.65600000000001</v>
      </c>
      <c r="N7" s="29">
        <v>106.011</v>
      </c>
      <c r="O7" s="29">
        <v>95.411999999999992</v>
      </c>
      <c r="P7" s="40">
        <v>95.010999999999996</v>
      </c>
      <c r="Q7" s="29">
        <v>97.536000000000001</v>
      </c>
      <c r="R7" s="29">
        <v>107.91</v>
      </c>
      <c r="S7" s="29">
        <v>140.95699999999999</v>
      </c>
      <c r="T7" s="29">
        <v>88.108000000000004</v>
      </c>
      <c r="U7" s="29">
        <v>75.207999999999998</v>
      </c>
      <c r="V7" s="29">
        <v>86.399000000000001</v>
      </c>
      <c r="W7" s="40">
        <v>85.683999999999997</v>
      </c>
      <c r="X7" s="40">
        <v>93.713999999999999</v>
      </c>
    </row>
    <row r="8" spans="1:24">
      <c r="A8" s="31" t="s">
        <v>32</v>
      </c>
      <c r="B8" s="29">
        <v>268.18700000000001</v>
      </c>
      <c r="C8" s="29">
        <v>294.32499999999999</v>
      </c>
      <c r="D8" s="29">
        <v>264.024</v>
      </c>
      <c r="E8" s="29">
        <v>167.45400000000001</v>
      </c>
      <c r="F8" s="29">
        <v>178.34299999999999</v>
      </c>
      <c r="G8" s="29">
        <v>214.70599999999999</v>
      </c>
      <c r="H8" s="29">
        <v>270.01600000000002</v>
      </c>
      <c r="I8" s="29">
        <v>301.80200000000002</v>
      </c>
      <c r="J8" s="29">
        <v>262.30399999999997</v>
      </c>
      <c r="K8" s="29">
        <v>276.238</v>
      </c>
      <c r="L8" s="29">
        <v>316.92700000000002</v>
      </c>
      <c r="M8" s="29">
        <v>360.98400000000004</v>
      </c>
      <c r="N8" s="29">
        <v>364.06100000000009</v>
      </c>
      <c r="O8" s="29">
        <v>237.53199999999998</v>
      </c>
      <c r="P8" s="40">
        <v>253.53231092383368</v>
      </c>
      <c r="Q8" s="29">
        <v>300.79533794203655</v>
      </c>
      <c r="R8" s="29">
        <v>332.92372093092803</v>
      </c>
      <c r="S8" s="29">
        <v>274.23324314318421</v>
      </c>
      <c r="T8" s="29">
        <v>202.90631351622497</v>
      </c>
      <c r="U8" s="29">
        <v>230.89088715194615</v>
      </c>
      <c r="V8" s="29"/>
      <c r="W8" s="40"/>
      <c r="X8" s="40"/>
    </row>
    <row r="9" spans="1:24">
      <c r="A9" s="31" t="s">
        <v>50</v>
      </c>
      <c r="B9" s="29">
        <v>88.537000000000006</v>
      </c>
      <c r="C9" s="29">
        <v>62.146000000000001</v>
      </c>
      <c r="D9" s="29">
        <v>74.650999999999996</v>
      </c>
      <c r="E9" s="29">
        <v>92.51</v>
      </c>
      <c r="F9" s="29">
        <v>98.668999999999997</v>
      </c>
      <c r="G9" s="29">
        <v>114.486</v>
      </c>
      <c r="H9" s="29">
        <v>73.203999999999994</v>
      </c>
      <c r="I9" s="29">
        <v>75.81</v>
      </c>
      <c r="J9" s="29">
        <v>84.513000000000005</v>
      </c>
      <c r="K9" s="29">
        <v>80.986000000000004</v>
      </c>
      <c r="L9" s="29">
        <v>74.355000000000004</v>
      </c>
      <c r="M9" s="29">
        <v>51.867000000000004</v>
      </c>
      <c r="N9" s="29">
        <v>70.021999999999991</v>
      </c>
      <c r="O9" s="29">
        <v>73.429000000000002</v>
      </c>
      <c r="P9" s="40">
        <v>77.256</v>
      </c>
      <c r="Q9" s="29">
        <v>84.67</v>
      </c>
      <c r="R9" s="29">
        <v>94.957000000000022</v>
      </c>
      <c r="S9" s="29">
        <v>97.949999999999989</v>
      </c>
      <c r="T9" s="29">
        <v>74.88</v>
      </c>
      <c r="U9" s="29">
        <v>95.81</v>
      </c>
      <c r="V9" s="29">
        <v>88.867999999999995</v>
      </c>
      <c r="W9" s="40">
        <v>80.210999999999999</v>
      </c>
      <c r="X9" s="40">
        <v>75.113</v>
      </c>
    </row>
    <row r="10" spans="1:24">
      <c r="A10" s="31" t="s">
        <v>34</v>
      </c>
      <c r="B10" s="29">
        <v>229.18</v>
      </c>
      <c r="C10" s="29">
        <v>284.74900000000002</v>
      </c>
      <c r="D10" s="29">
        <v>290.59899999999999</v>
      </c>
      <c r="E10" s="29">
        <v>241.19300000000001</v>
      </c>
      <c r="F10" s="29">
        <v>188.54400000000001</v>
      </c>
      <c r="G10" s="29">
        <v>164.66</v>
      </c>
      <c r="H10" s="29">
        <v>136.41900000000001</v>
      </c>
      <c r="I10" s="29">
        <v>117</v>
      </c>
      <c r="J10" s="29">
        <v>254.488</v>
      </c>
      <c r="K10" s="29">
        <v>413.46899999999999</v>
      </c>
      <c r="L10" s="29">
        <v>317.72199999999998</v>
      </c>
      <c r="M10" s="29">
        <v>208.13499999999999</v>
      </c>
      <c r="N10" s="29">
        <v>183.66300000000001</v>
      </c>
      <c r="O10" s="29">
        <v>278.401784701</v>
      </c>
      <c r="P10" s="40">
        <v>287.12800000000004</v>
      </c>
      <c r="Q10" s="29">
        <v>268.96899999999999</v>
      </c>
      <c r="R10" s="29">
        <v>300.68600000000004</v>
      </c>
      <c r="S10" s="29">
        <v>214.75900000000004</v>
      </c>
      <c r="T10" s="29">
        <v>161.06</v>
      </c>
      <c r="U10" s="29">
        <v>234.72500000000002</v>
      </c>
      <c r="V10" s="29">
        <v>273.87299999999999</v>
      </c>
      <c r="W10" s="40">
        <v>298.63</v>
      </c>
      <c r="X10" s="40">
        <v>312.50599999999997</v>
      </c>
    </row>
    <row r="11" spans="1:24">
      <c r="A11" s="31" t="s">
        <v>35</v>
      </c>
      <c r="B11" s="29">
        <v>224.447</v>
      </c>
      <c r="C11" s="29">
        <v>224.9</v>
      </c>
      <c r="D11" s="29">
        <v>199.304</v>
      </c>
      <c r="E11" s="29">
        <v>149.07499999999999</v>
      </c>
      <c r="F11" s="29">
        <v>195.083</v>
      </c>
      <c r="G11" s="29">
        <v>251.21</v>
      </c>
      <c r="H11" s="29">
        <v>303.166</v>
      </c>
      <c r="I11" s="29">
        <v>256.05099999999999</v>
      </c>
      <c r="J11" s="29">
        <v>239.04400000000001</v>
      </c>
      <c r="K11" s="29">
        <v>345.25700000000001</v>
      </c>
      <c r="L11" s="29">
        <v>402.44299999999998</v>
      </c>
      <c r="M11" s="29">
        <v>368.58617862586289</v>
      </c>
      <c r="N11" s="29">
        <v>337.66045810481</v>
      </c>
      <c r="O11" s="29">
        <v>691.31723693081301</v>
      </c>
      <c r="P11" s="40">
        <v>700.03</v>
      </c>
      <c r="Q11" s="29">
        <v>609.29700000000003</v>
      </c>
      <c r="R11" s="29">
        <v>643.226</v>
      </c>
      <c r="S11" s="29">
        <v>668.21699999999998</v>
      </c>
      <c r="T11" s="29">
        <v>551.077</v>
      </c>
      <c r="U11" s="29">
        <v>497.39899999999994</v>
      </c>
      <c r="V11" s="29">
        <v>484.02886897102599</v>
      </c>
      <c r="W11" s="40">
        <v>471.52284432671001</v>
      </c>
      <c r="X11" s="40">
        <v>439.19072020737599</v>
      </c>
    </row>
    <row r="12" spans="1:24">
      <c r="A12" s="31" t="s">
        <v>51</v>
      </c>
      <c r="B12" s="29">
        <v>285.44</v>
      </c>
      <c r="C12" s="29">
        <v>319.39100000000002</v>
      </c>
      <c r="D12" s="29">
        <v>292.524</v>
      </c>
      <c r="E12" s="29">
        <v>197.59700000000001</v>
      </c>
      <c r="F12" s="29">
        <v>204.87299999999999</v>
      </c>
      <c r="G12" s="29">
        <v>283.89</v>
      </c>
      <c r="H12" s="29">
        <v>499.98899999999998</v>
      </c>
      <c r="I12" s="29">
        <v>363.50400000000002</v>
      </c>
      <c r="J12" s="29">
        <v>239.31800000000001</v>
      </c>
      <c r="K12" s="29">
        <v>277.291</v>
      </c>
      <c r="L12" s="29">
        <v>470.75984599999998</v>
      </c>
      <c r="M12" s="29">
        <v>490.90855999999991</v>
      </c>
      <c r="N12" s="29">
        <v>350.76983799999999</v>
      </c>
      <c r="O12" s="29">
        <v>391.10640246272931</v>
      </c>
      <c r="P12" s="40">
        <v>457.49094271329994</v>
      </c>
      <c r="Q12" s="29">
        <v>500.33265710990003</v>
      </c>
      <c r="R12" s="29">
        <v>520.1482914601927</v>
      </c>
      <c r="S12" s="29">
        <v>558.70143253131096</v>
      </c>
      <c r="T12" s="29">
        <v>434.79113620842099</v>
      </c>
      <c r="U12" s="29">
        <v>414.91266696746555</v>
      </c>
      <c r="V12" s="29">
        <v>415.25723711850497</v>
      </c>
      <c r="W12" s="40">
        <v>335.55233175438201</v>
      </c>
      <c r="X12" s="40">
        <v>285.14048909297998</v>
      </c>
    </row>
    <row r="13" spans="1:24">
      <c r="A13" s="31" t="s">
        <v>33</v>
      </c>
      <c r="B13" s="29">
        <v>79.641999999999996</v>
      </c>
      <c r="C13" s="29">
        <v>97.688000000000002</v>
      </c>
      <c r="D13" s="29">
        <v>98.286000000000001</v>
      </c>
      <c r="E13" s="29">
        <v>93.156000000000006</v>
      </c>
      <c r="F13" s="29">
        <v>92.677999999999997</v>
      </c>
      <c r="G13" s="29">
        <v>118.65</v>
      </c>
      <c r="H13" s="29">
        <v>124.581</v>
      </c>
      <c r="I13" s="29">
        <v>123.535</v>
      </c>
      <c r="J13" s="29">
        <v>80.734999999999999</v>
      </c>
      <c r="K13" s="29">
        <v>85.662999999999997</v>
      </c>
      <c r="L13" s="29">
        <v>136.04300000000001</v>
      </c>
      <c r="M13" s="29">
        <v>146.20100000000002</v>
      </c>
      <c r="N13" s="29">
        <v>64.429225979400016</v>
      </c>
      <c r="O13" s="29">
        <v>65.167200000000008</v>
      </c>
      <c r="P13" s="40">
        <v>103.27317400397152</v>
      </c>
      <c r="Q13" s="29">
        <v>130.37972553999998</v>
      </c>
      <c r="R13" s="29">
        <v>112.07685190610758</v>
      </c>
      <c r="S13" s="29">
        <v>96.371077294999978</v>
      </c>
      <c r="T13" s="29">
        <v>87.933140514999963</v>
      </c>
      <c r="U13" s="29">
        <v>103.83370721256328</v>
      </c>
      <c r="V13" s="29">
        <v>155.06906310762</v>
      </c>
      <c r="W13" s="40">
        <v>141.858698238058</v>
      </c>
      <c r="X13" s="40">
        <v>132.36593635676999</v>
      </c>
    </row>
    <row r="14" spans="1:24">
      <c r="A14" s="31" t="s">
        <v>37</v>
      </c>
      <c r="B14" s="29">
        <v>159.31100000000001</v>
      </c>
      <c r="C14" s="29">
        <v>211.34899999999999</v>
      </c>
      <c r="D14" s="29">
        <v>254.797</v>
      </c>
      <c r="E14" s="29">
        <v>147.30000000000001</v>
      </c>
      <c r="F14" s="29">
        <v>164.035</v>
      </c>
      <c r="G14" s="29">
        <v>176.86500000000001</v>
      </c>
      <c r="H14" s="29">
        <v>188.071</v>
      </c>
      <c r="I14" s="29">
        <v>228.648</v>
      </c>
      <c r="J14" s="29">
        <v>172.18700000000001</v>
      </c>
      <c r="K14" s="29">
        <v>184.732</v>
      </c>
      <c r="L14" s="29">
        <v>215.75727309000001</v>
      </c>
      <c r="M14" s="29">
        <v>206.727</v>
      </c>
      <c r="N14" s="29">
        <v>146.81868165399999</v>
      </c>
      <c r="O14" s="29">
        <v>163.50496523857399</v>
      </c>
      <c r="P14" s="40">
        <v>220.19327082863788</v>
      </c>
      <c r="Q14" s="29">
        <v>255.42297421483005</v>
      </c>
      <c r="R14" s="29">
        <v>262.44962324536004</v>
      </c>
      <c r="S14" s="29">
        <v>167.48190974438396</v>
      </c>
      <c r="T14" s="29">
        <v>138.40236926924825</v>
      </c>
      <c r="U14" s="29">
        <v>211.94861127434561</v>
      </c>
      <c r="V14" s="29">
        <v>233.25800000000001</v>
      </c>
      <c r="W14" s="40">
        <v>346.68900000000002</v>
      </c>
      <c r="X14" s="40">
        <v>281.55099999999999</v>
      </c>
    </row>
    <row r="15" spans="1:24">
      <c r="A15" s="31" t="s">
        <v>99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0"/>
      <c r="Q15" s="29"/>
      <c r="R15" s="29"/>
      <c r="S15" s="29"/>
      <c r="T15" s="29"/>
      <c r="U15" s="29"/>
      <c r="V15" s="29">
        <v>290.86760744999998</v>
      </c>
      <c r="W15" s="40">
        <v>365.29447504257899</v>
      </c>
      <c r="X15" s="40">
        <v>303.935173530687</v>
      </c>
    </row>
    <row r="16" spans="1:24">
      <c r="A16" s="31" t="s">
        <v>100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0"/>
      <c r="Q16" s="29"/>
      <c r="R16" s="29"/>
      <c r="S16" s="29"/>
      <c r="T16" s="29"/>
      <c r="U16" s="29"/>
      <c r="V16" s="29">
        <v>0.22979368999999999</v>
      </c>
      <c r="W16" s="40">
        <v>0.87272797000000002</v>
      </c>
      <c r="X16" s="40">
        <v>1.87615343</v>
      </c>
    </row>
    <row r="17" spans="1:24">
      <c r="A17" s="31" t="s">
        <v>102</v>
      </c>
      <c r="B17" s="40">
        <f t="shared" ref="B17:U17" si="0">SUM(B5:B16)</f>
        <v>1894.2600000000002</v>
      </c>
      <c r="C17" s="40">
        <f t="shared" si="0"/>
        <v>2031.7620000000002</v>
      </c>
      <c r="D17" s="40">
        <f t="shared" si="0"/>
        <v>2051.9639999999999</v>
      </c>
      <c r="E17" s="40">
        <f t="shared" si="0"/>
        <v>1514.0239999999999</v>
      </c>
      <c r="F17" s="40">
        <f t="shared" si="0"/>
        <v>1467.5869999999998</v>
      </c>
      <c r="G17" s="40">
        <f t="shared" si="0"/>
        <v>1724.2830000000001</v>
      </c>
      <c r="H17" s="40">
        <f t="shared" si="0"/>
        <v>2015.4279999999999</v>
      </c>
      <c r="I17" s="40">
        <f t="shared" si="0"/>
        <v>1922.9760000000001</v>
      </c>
      <c r="J17" s="40">
        <f t="shared" si="0"/>
        <v>1724.6320000000001</v>
      </c>
      <c r="K17" s="40">
        <f t="shared" si="0"/>
        <v>2133.7649999999999</v>
      </c>
      <c r="L17" s="40">
        <f t="shared" si="0"/>
        <v>2423.5331190900001</v>
      </c>
      <c r="M17" s="40">
        <f t="shared" si="0"/>
        <v>2349.6997386258627</v>
      </c>
      <c r="N17" s="40">
        <f t="shared" si="0"/>
        <v>1994.0652037382097</v>
      </c>
      <c r="O17" s="40">
        <f t="shared" si="0"/>
        <v>2266.9715893331163</v>
      </c>
      <c r="P17" s="40">
        <f t="shared" si="0"/>
        <v>2499.9380678491461</v>
      </c>
      <c r="Q17" s="40">
        <f t="shared" si="0"/>
        <v>2658.1670754174593</v>
      </c>
      <c r="R17" s="40">
        <f t="shared" si="0"/>
        <v>2744.715356935857</v>
      </c>
      <c r="S17" s="40">
        <f t="shared" si="0"/>
        <v>2596.320766862967</v>
      </c>
      <c r="T17" s="40">
        <f t="shared" si="0"/>
        <v>1994.9026919205221</v>
      </c>
      <c r="U17" s="40">
        <f t="shared" si="0"/>
        <v>2220.1149110236984</v>
      </c>
      <c r="V17" s="40">
        <f>SUM(V5:V16)</f>
        <v>2451.1897070341856</v>
      </c>
      <c r="W17" s="40">
        <f>SUM(W5:W16)</f>
        <v>2552.8260946945884</v>
      </c>
      <c r="X17" s="40">
        <f>SUM(X5:X16)</f>
        <v>2498.2489338297742</v>
      </c>
    </row>
    <row r="18" spans="1:24">
      <c r="A18" s="40"/>
      <c r="B18" s="40"/>
      <c r="C18" s="40"/>
      <c r="D18" s="40"/>
      <c r="E18" s="45"/>
    </row>
  </sheetData>
  <mergeCells count="3">
    <mergeCell ref="B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D09C-C11D-4FA0-ACE1-FF18E4F5F08A}">
  <sheetPr codeName="Sheet7">
    <pageSetUpPr fitToPage="1"/>
  </sheetPr>
  <dimension ref="B1:GT72"/>
  <sheetViews>
    <sheetView showGridLines="0" zoomScale="50" zoomScaleNormal="50" workbookViewId="0">
      <selection sqref="A1:XFD1048576"/>
    </sheetView>
  </sheetViews>
  <sheetFormatPr defaultColWidth="9.1796875" defaultRowHeight="12.5"/>
  <cols>
    <col min="1" max="1" width="2.7265625" style="54" customWidth="1"/>
    <col min="2" max="2" width="7.1796875" style="54" customWidth="1"/>
    <col min="3" max="3" width="54.26953125" style="54" customWidth="1"/>
    <col min="4" max="4" width="6.54296875" style="54" customWidth="1"/>
    <col min="5" max="5" width="19.453125" style="54" bestFit="1" customWidth="1"/>
    <col min="6" max="18" width="14.81640625" style="54" bestFit="1" customWidth="1"/>
    <col min="19" max="16384" width="9.1796875" style="54"/>
  </cols>
  <sheetData>
    <row r="1" spans="2:202" s="48" customFormat="1" ht="20">
      <c r="B1" s="46" t="s">
        <v>107</v>
      </c>
      <c r="C1" s="47"/>
    </row>
    <row r="2" spans="2:202" s="48" customFormat="1" ht="20"/>
    <row r="3" spans="2:202" s="48" customFormat="1" ht="20">
      <c r="B3" s="49" t="s">
        <v>108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202" ht="16" thickBot="1">
      <c r="B4" s="52"/>
      <c r="C4" s="53"/>
    </row>
    <row r="5" spans="2:202" ht="20">
      <c r="B5" s="55" t="s">
        <v>109</v>
      </c>
      <c r="C5" s="56"/>
      <c r="D5" s="56"/>
      <c r="E5" s="57"/>
    </row>
    <row r="6" spans="2:202" ht="20.5" thickBot="1">
      <c r="B6" s="58" t="s">
        <v>110</v>
      </c>
      <c r="C6" s="59"/>
      <c r="D6" s="59"/>
      <c r="E6" s="60"/>
      <c r="N6" s="61"/>
    </row>
    <row r="7" spans="2:202" ht="23" thickBot="1">
      <c r="N7" s="62"/>
      <c r="O7" s="62"/>
      <c r="P7" s="62"/>
      <c r="Q7" s="62"/>
      <c r="R7" s="62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</row>
    <row r="8" spans="2:202" s="68" customFormat="1" ht="15.75" customHeight="1">
      <c r="B8" s="64" t="s">
        <v>111</v>
      </c>
      <c r="C8" s="65" t="s">
        <v>112</v>
      </c>
      <c r="D8" s="66" t="s">
        <v>54</v>
      </c>
      <c r="E8" s="67" t="s">
        <v>113</v>
      </c>
      <c r="F8" s="254" t="s">
        <v>114</v>
      </c>
      <c r="G8" s="252" t="s">
        <v>114</v>
      </c>
      <c r="H8" s="252" t="s">
        <v>114</v>
      </c>
      <c r="I8" s="256" t="s">
        <v>114</v>
      </c>
      <c r="J8" s="254" t="s">
        <v>114</v>
      </c>
      <c r="K8" s="252" t="s">
        <v>114</v>
      </c>
      <c r="L8" s="252" t="s">
        <v>114</v>
      </c>
      <c r="M8" s="256" t="s">
        <v>114</v>
      </c>
      <c r="N8" s="254" t="s">
        <v>114</v>
      </c>
      <c r="O8" s="252" t="s">
        <v>114</v>
      </c>
      <c r="P8" s="252" t="s">
        <v>114</v>
      </c>
      <c r="Q8" s="252" t="s">
        <v>114</v>
      </c>
      <c r="R8" s="256" t="s">
        <v>114</v>
      </c>
    </row>
    <row r="9" spans="2:202" s="68" customFormat="1" ht="15.5">
      <c r="B9" s="69" t="s">
        <v>115</v>
      </c>
      <c r="C9" s="70"/>
      <c r="D9" s="71"/>
      <c r="E9" s="72" t="s">
        <v>116</v>
      </c>
      <c r="F9" s="255"/>
      <c r="G9" s="253"/>
      <c r="H9" s="253"/>
      <c r="I9" s="257"/>
      <c r="J9" s="255"/>
      <c r="K9" s="253"/>
      <c r="L9" s="253"/>
      <c r="M9" s="257"/>
      <c r="N9" s="255"/>
      <c r="O9" s="253"/>
      <c r="P9" s="253"/>
      <c r="Q9" s="253"/>
      <c r="R9" s="257"/>
    </row>
    <row r="10" spans="2:202" ht="16" thickBot="1">
      <c r="B10" s="73"/>
      <c r="C10" s="74"/>
      <c r="D10" s="75"/>
      <c r="E10" s="76"/>
      <c r="F10" s="77" t="s">
        <v>1</v>
      </c>
      <c r="G10" s="78" t="s">
        <v>2</v>
      </c>
      <c r="H10" s="78" t="s">
        <v>3</v>
      </c>
      <c r="I10" s="76" t="s">
        <v>4</v>
      </c>
      <c r="J10" s="77" t="s">
        <v>5</v>
      </c>
      <c r="K10" s="78" t="s">
        <v>6</v>
      </c>
      <c r="L10" s="78" t="s">
        <v>7</v>
      </c>
      <c r="M10" s="76" t="s">
        <v>8</v>
      </c>
      <c r="N10" s="77" t="s">
        <v>9</v>
      </c>
      <c r="O10" s="78" t="s">
        <v>10</v>
      </c>
      <c r="P10" s="78" t="s">
        <v>11</v>
      </c>
      <c r="Q10" s="78" t="s">
        <v>12</v>
      </c>
      <c r="R10" s="76" t="s">
        <v>13</v>
      </c>
    </row>
    <row r="11" spans="2:202">
      <c r="C11" s="79"/>
    </row>
    <row r="12" spans="2:202" ht="13.5" thickBot="1">
      <c r="B12" s="80"/>
      <c r="D12" s="81"/>
      <c r="E12" s="62"/>
      <c r="F12" s="62"/>
      <c r="G12" s="62"/>
      <c r="H12" s="62"/>
      <c r="I12" s="62"/>
      <c r="J12" s="62"/>
      <c r="K12" s="62"/>
      <c r="L12" s="62"/>
      <c r="M12" s="62"/>
    </row>
    <row r="13" spans="2:202" s="68" customFormat="1" ht="16" thickBot="1">
      <c r="B13" s="82"/>
      <c r="C13" s="83" t="s">
        <v>117</v>
      </c>
      <c r="D13" s="84"/>
      <c r="E13" s="85"/>
    </row>
    <row r="14" spans="2:202" ht="13">
      <c r="B14" s="86" t="s">
        <v>118</v>
      </c>
      <c r="C14" s="87" t="s">
        <v>119</v>
      </c>
      <c r="D14" s="88" t="s">
        <v>120</v>
      </c>
      <c r="E14" s="89" t="s">
        <v>121</v>
      </c>
      <c r="F14" s="90">
        <v>54.412999999999997</v>
      </c>
      <c r="G14" s="91">
        <v>50.761000000000003</v>
      </c>
      <c r="H14" s="91">
        <v>100.495</v>
      </c>
      <c r="I14" s="92">
        <v>89.707999999999998</v>
      </c>
      <c r="J14" s="90">
        <v>61.236600143608477</v>
      </c>
      <c r="K14" s="91">
        <v>71.415761336383653</v>
      </c>
      <c r="L14" s="91">
        <v>76.170176796135834</v>
      </c>
      <c r="M14" s="92">
        <v>59.036054008698478</v>
      </c>
      <c r="N14" s="90">
        <v>64.748226387226623</v>
      </c>
      <c r="O14" s="91">
        <v>66.602149977583579</v>
      </c>
      <c r="P14" s="91">
        <v>74.712282707175177</v>
      </c>
      <c r="Q14" s="91">
        <v>80.567112037941769</v>
      </c>
      <c r="R14" s="92">
        <v>77.362944645823276</v>
      </c>
    </row>
    <row r="15" spans="2:202" ht="13">
      <c r="B15" s="93" t="s">
        <v>122</v>
      </c>
      <c r="C15" s="94" t="s">
        <v>123</v>
      </c>
      <c r="D15" s="95" t="s">
        <v>120</v>
      </c>
      <c r="E15" s="96" t="s">
        <v>121</v>
      </c>
      <c r="F15" s="97">
        <v>9.7430000000000003</v>
      </c>
      <c r="G15" s="98">
        <v>9.8710000000000004</v>
      </c>
      <c r="H15" s="98">
        <v>25.757999999999999</v>
      </c>
      <c r="I15" s="99">
        <v>41.165999999999997</v>
      </c>
      <c r="J15" s="97">
        <v>24.952999111250534</v>
      </c>
      <c r="K15" s="98">
        <v>48.172725930599498</v>
      </c>
      <c r="L15" s="98">
        <v>47.582795726156561</v>
      </c>
      <c r="M15" s="99">
        <v>24.856193342818727</v>
      </c>
      <c r="N15" s="97">
        <v>28.352945504332361</v>
      </c>
      <c r="O15" s="98">
        <v>31.103346744330828</v>
      </c>
      <c r="P15" s="98">
        <v>49.699355547176381</v>
      </c>
      <c r="Q15" s="98">
        <v>47.173415691807115</v>
      </c>
      <c r="R15" s="99">
        <v>55.837544359431824</v>
      </c>
    </row>
    <row r="16" spans="2:202" ht="13">
      <c r="B16" s="93" t="s">
        <v>124</v>
      </c>
      <c r="C16" s="94" t="s">
        <v>125</v>
      </c>
      <c r="D16" s="95" t="s">
        <v>120</v>
      </c>
      <c r="E16" s="96" t="s">
        <v>121</v>
      </c>
      <c r="F16" s="97">
        <v>38.540999999999997</v>
      </c>
      <c r="G16" s="98">
        <v>30.548999999999999</v>
      </c>
      <c r="H16" s="98">
        <v>40.978000000000002</v>
      </c>
      <c r="I16" s="99">
        <v>48.432000000000002</v>
      </c>
      <c r="J16" s="97">
        <v>34.306347611787778</v>
      </c>
      <c r="K16" s="98">
        <v>44.060236732752379</v>
      </c>
      <c r="L16" s="98">
        <v>40.186266631750016</v>
      </c>
      <c r="M16" s="99">
        <v>20.106647149278544</v>
      </c>
      <c r="N16" s="97">
        <v>25.885226549418373</v>
      </c>
      <c r="O16" s="98">
        <v>20.387550988741975</v>
      </c>
      <c r="P16" s="98">
        <v>34.400689945948059</v>
      </c>
      <c r="Q16" s="98">
        <v>46.808679825411431</v>
      </c>
      <c r="R16" s="99">
        <v>41.195198264652674</v>
      </c>
    </row>
    <row r="17" spans="2:18" ht="13">
      <c r="B17" s="93" t="s">
        <v>126</v>
      </c>
      <c r="C17" s="94" t="s">
        <v>127</v>
      </c>
      <c r="D17" s="95" t="s">
        <v>120</v>
      </c>
      <c r="E17" s="96" t="s">
        <v>121</v>
      </c>
      <c r="F17" s="97">
        <v>20.803999999999998</v>
      </c>
      <c r="G17" s="98">
        <v>25.388000000000002</v>
      </c>
      <c r="H17" s="98">
        <v>28.047000000000001</v>
      </c>
      <c r="I17" s="99">
        <v>48.302</v>
      </c>
      <c r="J17" s="97">
        <v>21.605370909877621</v>
      </c>
      <c r="K17" s="98">
        <v>81.398629536831379</v>
      </c>
      <c r="L17" s="98">
        <v>72.398289187063199</v>
      </c>
      <c r="M17" s="99">
        <v>43.541357739723956</v>
      </c>
      <c r="N17" s="97">
        <v>36.876831893075938</v>
      </c>
      <c r="O17" s="98">
        <v>58.486379625506302</v>
      </c>
      <c r="P17" s="98">
        <v>60.431953478399898</v>
      </c>
      <c r="Q17" s="98">
        <v>52.881284264347414</v>
      </c>
      <c r="R17" s="99">
        <v>45.660051888641661</v>
      </c>
    </row>
    <row r="18" spans="2:18" ht="13">
      <c r="B18" s="93" t="s">
        <v>128</v>
      </c>
      <c r="C18" s="94" t="s">
        <v>129</v>
      </c>
      <c r="D18" s="95" t="s">
        <v>120</v>
      </c>
      <c r="E18" s="96" t="s">
        <v>121</v>
      </c>
      <c r="F18" s="97">
        <v>23.702999999999999</v>
      </c>
      <c r="G18" s="98">
        <v>40.844000000000001</v>
      </c>
      <c r="H18" s="98">
        <v>34.110999999999997</v>
      </c>
      <c r="I18" s="99">
        <v>40.232999999999997</v>
      </c>
      <c r="J18" s="97">
        <v>41.919050358999989</v>
      </c>
      <c r="K18" s="98">
        <v>50.67517160900011</v>
      </c>
      <c r="L18" s="98">
        <v>45.252197142922441</v>
      </c>
      <c r="M18" s="99">
        <v>39.597120634502105</v>
      </c>
      <c r="N18" s="97">
        <v>49.162356572018105</v>
      </c>
      <c r="O18" s="98">
        <v>40.094847403361698</v>
      </c>
      <c r="P18" s="98">
        <v>52.959858873699979</v>
      </c>
      <c r="Q18" s="98">
        <v>54.599397360485369</v>
      </c>
      <c r="R18" s="99">
        <v>46.502864937580128</v>
      </c>
    </row>
    <row r="19" spans="2:18" s="107" customFormat="1" ht="13.5" thickBot="1">
      <c r="B19" s="100" t="s">
        <v>130</v>
      </c>
      <c r="C19" s="101" t="s">
        <v>131</v>
      </c>
      <c r="D19" s="102" t="s">
        <v>120</v>
      </c>
      <c r="E19" s="103" t="s">
        <v>132</v>
      </c>
      <c r="F19" s="104">
        <f t="shared" ref="F19:R19" si="0">SUM(F14:F18)</f>
        <v>147.20399999999998</v>
      </c>
      <c r="G19" s="105">
        <f t="shared" si="0"/>
        <v>157.41300000000001</v>
      </c>
      <c r="H19" s="105">
        <f t="shared" si="0"/>
        <v>229.38899999999998</v>
      </c>
      <c r="I19" s="106">
        <f t="shared" si="0"/>
        <v>267.84099999999995</v>
      </c>
      <c r="J19" s="104">
        <f t="shared" si="0"/>
        <v>184.02036813552439</v>
      </c>
      <c r="K19" s="105">
        <f t="shared" si="0"/>
        <v>295.72252514556703</v>
      </c>
      <c r="L19" s="105">
        <f t="shared" si="0"/>
        <v>281.58972548402807</v>
      </c>
      <c r="M19" s="106">
        <f t="shared" si="0"/>
        <v>187.13737287502181</v>
      </c>
      <c r="N19" s="104">
        <f t="shared" si="0"/>
        <v>205.0255869060714</v>
      </c>
      <c r="O19" s="105">
        <f t="shared" si="0"/>
        <v>216.67427473952438</v>
      </c>
      <c r="P19" s="105">
        <f t="shared" si="0"/>
        <v>272.20414055239951</v>
      </c>
      <c r="Q19" s="105">
        <f t="shared" si="0"/>
        <v>282.02988917999312</v>
      </c>
      <c r="R19" s="106">
        <f t="shared" si="0"/>
        <v>266.55860409612956</v>
      </c>
    </row>
    <row r="20" spans="2:18" ht="13.5" thickBot="1">
      <c r="B20" s="80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2:18" ht="16" thickBot="1">
      <c r="B21" s="82"/>
      <c r="C21" s="83" t="s">
        <v>133</v>
      </c>
      <c r="D21" s="84"/>
      <c r="E21" s="85"/>
      <c r="F21" s="68"/>
      <c r="G21" s="68"/>
      <c r="H21" s="68"/>
      <c r="I21" s="68"/>
      <c r="J21" s="68"/>
      <c r="K21" s="68"/>
      <c r="L21" s="68"/>
      <c r="M21" s="68"/>
    </row>
    <row r="22" spans="2:18" ht="13">
      <c r="B22" s="86" t="s">
        <v>134</v>
      </c>
      <c r="C22" s="87" t="s">
        <v>135</v>
      </c>
      <c r="D22" s="88" t="s">
        <v>120</v>
      </c>
      <c r="E22" s="89" t="s">
        <v>121</v>
      </c>
      <c r="F22" s="108">
        <v>3.7820299999999993</v>
      </c>
      <c r="G22" s="109">
        <v>10.14167</v>
      </c>
      <c r="H22" s="109">
        <v>12.90343</v>
      </c>
      <c r="I22" s="110">
        <v>15.579219999999994</v>
      </c>
      <c r="J22" s="108">
        <v>0.90213410245116277</v>
      </c>
      <c r="K22" s="109">
        <v>10.48597827072814</v>
      </c>
      <c r="L22" s="109">
        <v>15.70562799576274</v>
      </c>
      <c r="M22" s="110">
        <v>15.149533525000994</v>
      </c>
      <c r="N22" s="90">
        <v>6.1214334791399239</v>
      </c>
      <c r="O22" s="91">
        <v>4.1712970018681794</v>
      </c>
      <c r="P22" s="91">
        <v>2.1764456268679906</v>
      </c>
      <c r="Q22" s="91">
        <v>2.5999782585919613</v>
      </c>
      <c r="R22" s="92">
        <v>4.4465407568130555</v>
      </c>
    </row>
    <row r="23" spans="2:18" ht="13">
      <c r="B23" s="93" t="s">
        <v>136</v>
      </c>
      <c r="C23" s="94" t="s">
        <v>137</v>
      </c>
      <c r="D23" s="95" t="s">
        <v>120</v>
      </c>
      <c r="E23" s="96" t="s">
        <v>121</v>
      </c>
      <c r="F23" s="111">
        <v>3.6577000000000002</v>
      </c>
      <c r="G23" s="112">
        <v>10.9391</v>
      </c>
      <c r="H23" s="112">
        <v>14.897480000000002</v>
      </c>
      <c r="I23" s="113">
        <v>45.301899999999989</v>
      </c>
      <c r="J23" s="111">
        <v>5.2381931615348174</v>
      </c>
      <c r="K23" s="112">
        <v>17.037795772276432</v>
      </c>
      <c r="L23" s="112">
        <v>22.38183751990589</v>
      </c>
      <c r="M23" s="113">
        <v>19.443169507232863</v>
      </c>
      <c r="N23" s="114">
        <v>17.202114169731491</v>
      </c>
      <c r="O23" s="115">
        <v>8.0308567120291734</v>
      </c>
      <c r="P23" s="115">
        <v>12.982889854807548</v>
      </c>
      <c r="Q23" s="115">
        <v>19.580979940369048</v>
      </c>
      <c r="R23" s="116">
        <v>18.437853003906131</v>
      </c>
    </row>
    <row r="24" spans="2:18" ht="13">
      <c r="B24" s="93" t="s">
        <v>138</v>
      </c>
      <c r="C24" s="94" t="s">
        <v>139</v>
      </c>
      <c r="D24" s="95" t="s">
        <v>120</v>
      </c>
      <c r="E24" s="96" t="s">
        <v>121</v>
      </c>
      <c r="F24" s="111">
        <v>5.30783</v>
      </c>
      <c r="G24" s="112">
        <v>6.9533700000000005</v>
      </c>
      <c r="H24" s="112">
        <v>5.7483199999999997</v>
      </c>
      <c r="I24" s="113">
        <v>7.9737100000000005</v>
      </c>
      <c r="J24" s="111">
        <v>6.3339480699999999</v>
      </c>
      <c r="K24" s="112">
        <v>4.2979901100000006</v>
      </c>
      <c r="L24" s="112">
        <v>3.305965029999999</v>
      </c>
      <c r="M24" s="113">
        <v>7.3350160299999994</v>
      </c>
      <c r="N24" s="97">
        <v>3.8218504299999991</v>
      </c>
      <c r="O24" s="98">
        <v>6.0613161200000008</v>
      </c>
      <c r="P24" s="98">
        <v>3.8667196249999995</v>
      </c>
      <c r="Q24" s="98">
        <v>10.05392608</v>
      </c>
      <c r="R24" s="99">
        <v>4.4610570749999994</v>
      </c>
    </row>
    <row r="25" spans="2:18" ht="13">
      <c r="B25" s="93" t="s">
        <v>140</v>
      </c>
      <c r="C25" s="94" t="s">
        <v>141</v>
      </c>
      <c r="D25" s="95" t="s">
        <v>120</v>
      </c>
      <c r="E25" s="96" t="s">
        <v>121</v>
      </c>
      <c r="F25" s="111">
        <v>15.028180000000001</v>
      </c>
      <c r="G25" s="112">
        <v>14.857989999999999</v>
      </c>
      <c r="H25" s="112">
        <v>10.928420000000001</v>
      </c>
      <c r="I25" s="113">
        <v>14.56983</v>
      </c>
      <c r="J25" s="111">
        <v>16.747263920000002</v>
      </c>
      <c r="K25" s="112">
        <v>14.331424299999998</v>
      </c>
      <c r="L25" s="112">
        <v>16.969803570000003</v>
      </c>
      <c r="M25" s="113">
        <v>7.745876420000001</v>
      </c>
      <c r="N25" s="117">
        <v>12.900554459999999</v>
      </c>
      <c r="O25" s="118">
        <v>9.7969782799999994</v>
      </c>
      <c r="P25" s="118">
        <v>6.1164372750000009</v>
      </c>
      <c r="Q25" s="118">
        <v>8.4728399000000003</v>
      </c>
      <c r="R25" s="119">
        <v>7.7164426050000001</v>
      </c>
    </row>
    <row r="26" spans="2:18" s="107" customFormat="1" ht="13.5" thickBot="1">
      <c r="B26" s="100" t="s">
        <v>142</v>
      </c>
      <c r="C26" s="101" t="s">
        <v>143</v>
      </c>
      <c r="D26" s="102" t="s">
        <v>120</v>
      </c>
      <c r="E26" s="103" t="s">
        <v>132</v>
      </c>
      <c r="F26" s="104">
        <f t="shared" ref="F26:R26" si="1">SUM(F22:F25)</f>
        <v>27.775739999999999</v>
      </c>
      <c r="G26" s="105">
        <f t="shared" si="1"/>
        <v>42.892130000000002</v>
      </c>
      <c r="H26" s="105">
        <f t="shared" si="1"/>
        <v>44.477650000000004</v>
      </c>
      <c r="I26" s="106">
        <f t="shared" si="1"/>
        <v>83.424659999999975</v>
      </c>
      <c r="J26" s="104">
        <f t="shared" si="1"/>
        <v>29.221539253985981</v>
      </c>
      <c r="K26" s="105">
        <f t="shared" si="1"/>
        <v>46.153188453004574</v>
      </c>
      <c r="L26" s="105">
        <f t="shared" si="1"/>
        <v>58.363234115668625</v>
      </c>
      <c r="M26" s="106">
        <f t="shared" si="1"/>
        <v>49.673595482233857</v>
      </c>
      <c r="N26" s="104">
        <f t="shared" si="1"/>
        <v>40.045952538871411</v>
      </c>
      <c r="O26" s="105">
        <f t="shared" si="1"/>
        <v>28.060448113897351</v>
      </c>
      <c r="P26" s="105">
        <f t="shared" si="1"/>
        <v>25.142492381675538</v>
      </c>
      <c r="Q26" s="105">
        <f t="shared" si="1"/>
        <v>40.707724178961001</v>
      </c>
      <c r="R26" s="106">
        <f t="shared" si="1"/>
        <v>35.061893440719182</v>
      </c>
    </row>
    <row r="27" spans="2:18" ht="13" thickBot="1"/>
    <row r="28" spans="2:18" s="68" customFormat="1" ht="16" thickBot="1">
      <c r="B28" s="120"/>
      <c r="C28" s="121" t="s">
        <v>144</v>
      </c>
      <c r="D28" s="122"/>
      <c r="E28" s="123"/>
    </row>
    <row r="29" spans="2:18" ht="13">
      <c r="B29" s="124" t="s">
        <v>145</v>
      </c>
      <c r="C29" s="125" t="s">
        <v>146</v>
      </c>
      <c r="D29" s="126" t="s">
        <v>120</v>
      </c>
      <c r="E29" s="127" t="s">
        <v>121</v>
      </c>
      <c r="F29" s="108">
        <v>68.548479999999998</v>
      </c>
      <c r="G29" s="109">
        <v>69.490319999999983</v>
      </c>
      <c r="H29" s="109">
        <v>72.07186999999999</v>
      </c>
      <c r="I29" s="110">
        <v>93.295609999999982</v>
      </c>
      <c r="J29" s="108">
        <v>33.909958792571551</v>
      </c>
      <c r="K29" s="109">
        <v>131.73401072761169</v>
      </c>
      <c r="L29" s="109">
        <v>193.11819389409129</v>
      </c>
      <c r="M29" s="110">
        <v>170.71979308192084</v>
      </c>
      <c r="N29" s="90">
        <v>44.869583652970014</v>
      </c>
      <c r="O29" s="91">
        <v>82.499245516549507</v>
      </c>
      <c r="P29" s="91">
        <v>75.99235445935264</v>
      </c>
      <c r="Q29" s="91">
        <v>56.251351728218253</v>
      </c>
      <c r="R29" s="92">
        <v>39.96473700232697</v>
      </c>
    </row>
    <row r="30" spans="2:18" ht="13">
      <c r="B30" s="93" t="s">
        <v>147</v>
      </c>
      <c r="C30" s="94" t="s">
        <v>148</v>
      </c>
      <c r="D30" s="95" t="s">
        <v>120</v>
      </c>
      <c r="E30" s="96" t="s">
        <v>121</v>
      </c>
      <c r="F30" s="111">
        <v>111.31361999999997</v>
      </c>
      <c r="G30" s="112">
        <v>98.01952</v>
      </c>
      <c r="H30" s="112">
        <v>149.21126000000001</v>
      </c>
      <c r="I30" s="113">
        <v>187.91730999999996</v>
      </c>
      <c r="J30" s="111">
        <v>18.270464632510787</v>
      </c>
      <c r="K30" s="112">
        <v>57.293597700171937</v>
      </c>
      <c r="L30" s="112">
        <v>93.395504627642879</v>
      </c>
      <c r="M30" s="113">
        <v>88.728055608137936</v>
      </c>
      <c r="N30" s="97">
        <v>42.041191496888324</v>
      </c>
      <c r="O30" s="98">
        <v>83.162622259152016</v>
      </c>
      <c r="P30" s="98">
        <v>68.992072643072035</v>
      </c>
      <c r="Q30" s="98">
        <v>55.938495603426745</v>
      </c>
      <c r="R30" s="99">
        <v>65.577839131737136</v>
      </c>
    </row>
    <row r="31" spans="2:18" ht="13">
      <c r="B31" s="93" t="s">
        <v>149</v>
      </c>
      <c r="C31" s="94" t="s">
        <v>150</v>
      </c>
      <c r="D31" s="95" t="s">
        <v>120</v>
      </c>
      <c r="E31" s="96" t="s">
        <v>121</v>
      </c>
      <c r="F31" s="128"/>
      <c r="G31" s="129"/>
      <c r="H31" s="129"/>
      <c r="I31" s="130"/>
      <c r="J31" s="111">
        <v>10.275535470090901</v>
      </c>
      <c r="K31" s="112">
        <v>43.406035048173983</v>
      </c>
      <c r="L31" s="112">
        <v>44.430186738247649</v>
      </c>
      <c r="M31" s="113">
        <v>28.081377656705566</v>
      </c>
      <c r="N31" s="97">
        <v>2.7428127901713037</v>
      </c>
      <c r="O31" s="98">
        <v>5.7866208324356458</v>
      </c>
      <c r="P31" s="98">
        <v>6.629484470878964</v>
      </c>
      <c r="Q31" s="98">
        <v>11.193960076811996</v>
      </c>
      <c r="R31" s="99">
        <v>6.5045750051237423</v>
      </c>
    </row>
    <row r="32" spans="2:18" ht="13">
      <c r="B32" s="93" t="s">
        <v>151</v>
      </c>
      <c r="C32" s="94" t="s">
        <v>152</v>
      </c>
      <c r="D32" s="95" t="s">
        <v>120</v>
      </c>
      <c r="E32" s="96" t="s">
        <v>121</v>
      </c>
      <c r="F32" s="97">
        <v>0</v>
      </c>
      <c r="G32" s="98">
        <v>0</v>
      </c>
      <c r="H32" s="98">
        <v>0</v>
      </c>
      <c r="I32" s="99">
        <v>0</v>
      </c>
      <c r="J32" s="97">
        <v>0</v>
      </c>
      <c r="K32" s="98">
        <v>1.105274E-2</v>
      </c>
      <c r="L32" s="98">
        <v>9.8563899999999996E-3</v>
      </c>
      <c r="M32" s="99">
        <v>8.1959999999999997E-4</v>
      </c>
      <c r="N32" s="97">
        <v>0.57859343000000008</v>
      </c>
      <c r="O32" s="98">
        <v>1.4932644700000002</v>
      </c>
      <c r="P32" s="98">
        <v>9.8019754900000002</v>
      </c>
      <c r="Q32" s="98">
        <v>12.14356435</v>
      </c>
      <c r="R32" s="99">
        <v>17.24060549</v>
      </c>
    </row>
    <row r="33" spans="2:18" ht="13">
      <c r="B33" s="93" t="s">
        <v>153</v>
      </c>
      <c r="C33" s="94" t="s">
        <v>154</v>
      </c>
      <c r="D33" s="95" t="s">
        <v>120</v>
      </c>
      <c r="E33" s="96" t="s">
        <v>121</v>
      </c>
      <c r="F33" s="97">
        <v>0</v>
      </c>
      <c r="G33" s="98">
        <v>0</v>
      </c>
      <c r="H33" s="98">
        <v>0</v>
      </c>
      <c r="I33" s="99">
        <v>0</v>
      </c>
      <c r="J33" s="97">
        <v>0</v>
      </c>
      <c r="K33" s="98">
        <v>0</v>
      </c>
      <c r="L33" s="98">
        <v>0</v>
      </c>
      <c r="M33" s="99">
        <v>51</v>
      </c>
      <c r="N33" s="97">
        <v>-4.0186335499999997</v>
      </c>
      <c r="O33" s="98">
        <v>-4.7029881100000006</v>
      </c>
      <c r="P33" s="98">
        <v>-3.2682284957324996</v>
      </c>
      <c r="Q33" s="98">
        <v>-3.3232373161541076</v>
      </c>
      <c r="R33" s="99">
        <v>5.6223972310223749</v>
      </c>
    </row>
    <row r="34" spans="2:18" s="107" customFormat="1" ht="13.5" thickBot="1">
      <c r="B34" s="100" t="s">
        <v>155</v>
      </c>
      <c r="C34" s="101" t="s">
        <v>156</v>
      </c>
      <c r="D34" s="102" t="s">
        <v>120</v>
      </c>
      <c r="E34" s="103" t="s">
        <v>132</v>
      </c>
      <c r="F34" s="104">
        <f t="shared" ref="F34:R34" si="2">SUM(F29:F33)</f>
        <v>179.86209999999997</v>
      </c>
      <c r="G34" s="105">
        <f t="shared" si="2"/>
        <v>167.50984</v>
      </c>
      <c r="H34" s="105">
        <f t="shared" si="2"/>
        <v>221.28313</v>
      </c>
      <c r="I34" s="106">
        <f t="shared" si="2"/>
        <v>281.21291999999994</v>
      </c>
      <c r="J34" s="104">
        <f t="shared" si="2"/>
        <v>62.455958895173239</v>
      </c>
      <c r="K34" s="105">
        <f t="shared" si="2"/>
        <v>232.44469621595761</v>
      </c>
      <c r="L34" s="105">
        <f t="shared" si="2"/>
        <v>330.95374164998179</v>
      </c>
      <c r="M34" s="106">
        <f t="shared" si="2"/>
        <v>338.53004594676435</v>
      </c>
      <c r="N34" s="104">
        <f t="shared" si="2"/>
        <v>86.213547820029632</v>
      </c>
      <c r="O34" s="105">
        <f t="shared" si="2"/>
        <v>168.23876496813719</v>
      </c>
      <c r="P34" s="105">
        <f t="shared" si="2"/>
        <v>158.14765856757111</v>
      </c>
      <c r="Q34" s="105">
        <f t="shared" si="2"/>
        <v>132.20413444230286</v>
      </c>
      <c r="R34" s="106">
        <f t="shared" si="2"/>
        <v>134.91015386021022</v>
      </c>
    </row>
    <row r="35" spans="2:18" ht="13" thickBot="1"/>
    <row r="36" spans="2:18" ht="16" thickBot="1">
      <c r="B36" s="82"/>
      <c r="C36" s="131" t="s">
        <v>157</v>
      </c>
      <c r="D36" s="84"/>
      <c r="E36" s="85"/>
      <c r="F36" s="68"/>
      <c r="G36" s="68"/>
      <c r="H36" s="68"/>
      <c r="I36" s="68"/>
      <c r="J36" s="68"/>
      <c r="K36" s="68"/>
      <c r="L36" s="68"/>
      <c r="M36" s="68"/>
    </row>
    <row r="37" spans="2:18" ht="13">
      <c r="B37" s="86" t="s">
        <v>158</v>
      </c>
      <c r="C37" s="87" t="s">
        <v>159</v>
      </c>
      <c r="D37" s="88" t="s">
        <v>120</v>
      </c>
      <c r="E37" s="89" t="s">
        <v>121</v>
      </c>
      <c r="F37" s="132"/>
      <c r="G37" s="132"/>
      <c r="H37" s="132"/>
      <c r="I37" s="132"/>
      <c r="J37" s="108">
        <v>137.58792485531578</v>
      </c>
      <c r="K37" s="109">
        <v>50.604096115469552</v>
      </c>
      <c r="L37" s="109">
        <v>26.056896451712763</v>
      </c>
      <c r="M37" s="110">
        <v>47.532765757758533</v>
      </c>
      <c r="N37" s="90">
        <v>37.122056650000012</v>
      </c>
      <c r="O37" s="91">
        <v>9.9237675799999856</v>
      </c>
      <c r="P37" s="91">
        <v>0.16968895999999992</v>
      </c>
      <c r="Q37" s="91">
        <v>1.6213559999999998E-2</v>
      </c>
      <c r="R37" s="92">
        <v>4.480189999999995E-3</v>
      </c>
    </row>
    <row r="38" spans="2:18" ht="13">
      <c r="B38" s="93" t="s">
        <v>160</v>
      </c>
      <c r="C38" s="94" t="s">
        <v>161</v>
      </c>
      <c r="D38" s="95" t="s">
        <v>120</v>
      </c>
      <c r="E38" s="96" t="s">
        <v>121</v>
      </c>
      <c r="F38" s="133"/>
      <c r="G38" s="133"/>
      <c r="H38" s="133"/>
      <c r="I38" s="133"/>
      <c r="J38" s="134"/>
      <c r="K38" s="135"/>
      <c r="L38" s="135"/>
      <c r="M38" s="136"/>
      <c r="N38" s="97">
        <v>71.245608284644135</v>
      </c>
      <c r="O38" s="98">
        <v>37.166622675911626</v>
      </c>
      <c r="P38" s="98">
        <v>27.550029004054569</v>
      </c>
      <c r="Q38" s="98">
        <v>11.667434452865413</v>
      </c>
      <c r="R38" s="99">
        <v>1.3051744337654136</v>
      </c>
    </row>
    <row r="39" spans="2:18" s="107" customFormat="1" ht="13.5" thickBot="1">
      <c r="B39" s="100" t="s">
        <v>162</v>
      </c>
      <c r="C39" s="101" t="s">
        <v>163</v>
      </c>
      <c r="D39" s="102" t="s">
        <v>120</v>
      </c>
      <c r="E39" s="103" t="s">
        <v>132</v>
      </c>
      <c r="F39" s="104">
        <f t="shared" ref="F39:R39" si="3">F37+F38</f>
        <v>0</v>
      </c>
      <c r="G39" s="105">
        <f t="shared" si="3"/>
        <v>0</v>
      </c>
      <c r="H39" s="105">
        <f t="shared" si="3"/>
        <v>0</v>
      </c>
      <c r="I39" s="106">
        <f t="shared" si="3"/>
        <v>0</v>
      </c>
      <c r="J39" s="104">
        <f t="shared" si="3"/>
        <v>137.58792485531578</v>
      </c>
      <c r="K39" s="105">
        <f t="shared" si="3"/>
        <v>50.604096115469552</v>
      </c>
      <c r="L39" s="105">
        <f t="shared" si="3"/>
        <v>26.056896451712763</v>
      </c>
      <c r="M39" s="106">
        <f t="shared" si="3"/>
        <v>47.532765757758533</v>
      </c>
      <c r="N39" s="104">
        <f t="shared" si="3"/>
        <v>108.36766493464415</v>
      </c>
      <c r="O39" s="105">
        <f t="shared" si="3"/>
        <v>47.090390255911615</v>
      </c>
      <c r="P39" s="105">
        <f t="shared" si="3"/>
        <v>27.719717964054567</v>
      </c>
      <c r="Q39" s="105">
        <f t="shared" si="3"/>
        <v>11.683648012865413</v>
      </c>
      <c r="R39" s="106">
        <f t="shared" si="3"/>
        <v>1.3096546237654136</v>
      </c>
    </row>
    <row r="40" spans="2:18" ht="13.5" thickBot="1">
      <c r="B40" s="8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137"/>
      <c r="O40" s="137"/>
      <c r="P40" s="137"/>
      <c r="Q40" s="137"/>
      <c r="R40" s="137"/>
    </row>
    <row r="41" spans="2:18" s="68" customFormat="1" ht="16" thickBot="1">
      <c r="B41" s="82"/>
      <c r="C41" s="83" t="s">
        <v>164</v>
      </c>
      <c r="D41" s="84"/>
      <c r="E41" s="85"/>
    </row>
    <row r="42" spans="2:18" ht="13.5" thickBot="1">
      <c r="B42" s="138" t="s">
        <v>165</v>
      </c>
      <c r="C42" s="139" t="s">
        <v>166</v>
      </c>
      <c r="D42" s="140" t="s">
        <v>120</v>
      </c>
      <c r="E42" s="141" t="s">
        <v>121</v>
      </c>
      <c r="F42" s="142"/>
      <c r="G42" s="142"/>
      <c r="H42" s="142"/>
      <c r="I42" s="142"/>
      <c r="J42" s="143">
        <v>0</v>
      </c>
      <c r="K42" s="144">
        <v>0</v>
      </c>
      <c r="L42" s="144">
        <v>17.042740108609067</v>
      </c>
      <c r="M42" s="145">
        <v>25.888067534191244</v>
      </c>
      <c r="N42" s="143">
        <v>0.73478267999999991</v>
      </c>
      <c r="O42" s="144">
        <v>1.1371864599999999</v>
      </c>
      <c r="P42" s="144">
        <v>4.2283292924514173</v>
      </c>
      <c r="Q42" s="144">
        <v>8.5885892558774781</v>
      </c>
      <c r="R42" s="145">
        <v>32.105681919175659</v>
      </c>
    </row>
    <row r="43" spans="2:18" ht="13" thickBot="1"/>
    <row r="44" spans="2:18" s="68" customFormat="1" ht="16" thickBot="1">
      <c r="B44" s="82"/>
      <c r="C44" s="83" t="s">
        <v>167</v>
      </c>
      <c r="D44" s="84"/>
      <c r="E44" s="85"/>
    </row>
    <row r="45" spans="2:18" ht="13">
      <c r="B45" s="86" t="s">
        <v>168</v>
      </c>
      <c r="C45" s="87" t="s">
        <v>169</v>
      </c>
      <c r="D45" s="88" t="s">
        <v>120</v>
      </c>
      <c r="E45" s="89" t="s">
        <v>121</v>
      </c>
      <c r="F45" s="90">
        <v>0</v>
      </c>
      <c r="G45" s="91">
        <v>0</v>
      </c>
      <c r="H45" s="91">
        <v>0</v>
      </c>
      <c r="I45" s="92">
        <v>0</v>
      </c>
      <c r="J45" s="90">
        <v>0</v>
      </c>
      <c r="K45" s="91">
        <v>0</v>
      </c>
      <c r="L45" s="91">
        <v>0</v>
      </c>
      <c r="M45" s="92">
        <v>0</v>
      </c>
      <c r="N45" s="90">
        <v>0</v>
      </c>
      <c r="O45" s="91">
        <v>0</v>
      </c>
      <c r="P45" s="91">
        <v>0</v>
      </c>
      <c r="Q45" s="91">
        <v>0</v>
      </c>
      <c r="R45" s="92">
        <v>0</v>
      </c>
    </row>
    <row r="46" spans="2:18" ht="13">
      <c r="B46" s="93" t="s">
        <v>170</v>
      </c>
      <c r="C46" s="94" t="s">
        <v>171</v>
      </c>
      <c r="D46" s="95" t="s">
        <v>120</v>
      </c>
      <c r="E46" s="96" t="s">
        <v>121</v>
      </c>
      <c r="F46" s="97">
        <v>0.52400000000000002</v>
      </c>
      <c r="G46" s="98">
        <v>0.56699999999999995</v>
      </c>
      <c r="H46" s="98">
        <v>1.0999999999999999E-2</v>
      </c>
      <c r="I46" s="99">
        <v>1.145835867</v>
      </c>
      <c r="J46" s="97">
        <v>0</v>
      </c>
      <c r="K46" s="98">
        <v>0</v>
      </c>
      <c r="L46" s="98">
        <v>0</v>
      </c>
      <c r="M46" s="99">
        <v>0</v>
      </c>
      <c r="N46" s="97">
        <v>0</v>
      </c>
      <c r="O46" s="98">
        <v>0</v>
      </c>
      <c r="P46" s="98">
        <v>0</v>
      </c>
      <c r="Q46" s="98">
        <v>0</v>
      </c>
      <c r="R46" s="99">
        <v>0</v>
      </c>
    </row>
    <row r="47" spans="2:18" ht="13">
      <c r="B47" s="93" t="s">
        <v>172</v>
      </c>
      <c r="C47" s="94" t="s">
        <v>173</v>
      </c>
      <c r="D47" s="95" t="s">
        <v>120</v>
      </c>
      <c r="E47" s="96" t="s">
        <v>121</v>
      </c>
      <c r="F47" s="97">
        <v>0.50900000000000001</v>
      </c>
      <c r="G47" s="98">
        <v>0</v>
      </c>
      <c r="H47" s="98">
        <v>0.47</v>
      </c>
      <c r="I47" s="99">
        <v>8.0573955000000002</v>
      </c>
      <c r="J47" s="97">
        <v>3.58</v>
      </c>
      <c r="K47" s="98">
        <v>4.3390000000000004</v>
      </c>
      <c r="L47" s="98">
        <v>4.6980000000000004</v>
      </c>
      <c r="M47" s="99">
        <v>6.1239999999999997</v>
      </c>
      <c r="N47" s="97">
        <v>1.10179848</v>
      </c>
      <c r="O47" s="98">
        <v>8.0918726299999992</v>
      </c>
      <c r="P47" s="98">
        <v>6.63796067</v>
      </c>
      <c r="Q47" s="98">
        <v>6.9572069000000001</v>
      </c>
      <c r="R47" s="99">
        <v>21.109661149999997</v>
      </c>
    </row>
    <row r="48" spans="2:18" ht="13">
      <c r="B48" s="93" t="s">
        <v>174</v>
      </c>
      <c r="C48" s="94" t="s">
        <v>175</v>
      </c>
      <c r="D48" s="95" t="s">
        <v>120</v>
      </c>
      <c r="E48" s="96" t="s">
        <v>121</v>
      </c>
      <c r="F48" s="97">
        <v>0.06</v>
      </c>
      <c r="G48" s="98">
        <v>0.755</v>
      </c>
      <c r="H48" s="98">
        <v>0.20100000000000001</v>
      </c>
      <c r="I48" s="99">
        <v>4.8883089999999996</v>
      </c>
      <c r="J48" s="97">
        <v>1.1930000000000001</v>
      </c>
      <c r="K48" s="98">
        <v>2.637</v>
      </c>
      <c r="L48" s="98">
        <v>0</v>
      </c>
      <c r="M48" s="99">
        <v>0</v>
      </c>
      <c r="N48" s="97">
        <v>0</v>
      </c>
      <c r="O48" s="98">
        <v>0</v>
      </c>
      <c r="P48" s="98">
        <v>0</v>
      </c>
      <c r="Q48" s="98">
        <v>0</v>
      </c>
      <c r="R48" s="99">
        <v>0</v>
      </c>
    </row>
    <row r="49" spans="2:18" ht="13">
      <c r="B49" s="93" t="s">
        <v>176</v>
      </c>
      <c r="C49" s="94" t="s">
        <v>177</v>
      </c>
      <c r="D49" s="95" t="s">
        <v>120</v>
      </c>
      <c r="E49" s="96" t="s">
        <v>121</v>
      </c>
      <c r="F49" s="97">
        <v>0</v>
      </c>
      <c r="G49" s="98">
        <v>0</v>
      </c>
      <c r="H49" s="98">
        <v>0</v>
      </c>
      <c r="I49" s="99">
        <v>0</v>
      </c>
      <c r="J49" s="97">
        <v>0</v>
      </c>
      <c r="K49" s="98">
        <v>0</v>
      </c>
      <c r="L49" s="98">
        <v>0</v>
      </c>
      <c r="M49" s="99">
        <v>0</v>
      </c>
      <c r="N49" s="97">
        <v>2.8663460000000001</v>
      </c>
      <c r="O49" s="98">
        <v>4.1136799999999996</v>
      </c>
      <c r="P49" s="98">
        <v>2.1001069999999999</v>
      </c>
      <c r="Q49" s="98">
        <v>6.6552210000000001</v>
      </c>
      <c r="R49" s="99">
        <v>6.3366150000000001</v>
      </c>
    </row>
    <row r="50" spans="2:18" s="107" customFormat="1" ht="13.5" thickBot="1">
      <c r="B50" s="100" t="s">
        <v>178</v>
      </c>
      <c r="C50" s="101" t="s">
        <v>179</v>
      </c>
      <c r="D50" s="102" t="s">
        <v>120</v>
      </c>
      <c r="E50" s="103" t="s">
        <v>132</v>
      </c>
      <c r="F50" s="104">
        <f t="shared" ref="F50:R50" si="4">SUM(F45:F49)</f>
        <v>1.093</v>
      </c>
      <c r="G50" s="105">
        <f t="shared" si="4"/>
        <v>1.3220000000000001</v>
      </c>
      <c r="H50" s="105">
        <f t="shared" si="4"/>
        <v>0.68199999999999994</v>
      </c>
      <c r="I50" s="106">
        <f t="shared" si="4"/>
        <v>14.091540367</v>
      </c>
      <c r="J50" s="104">
        <f t="shared" si="4"/>
        <v>4.7729999999999997</v>
      </c>
      <c r="K50" s="105">
        <f t="shared" si="4"/>
        <v>6.9760000000000009</v>
      </c>
      <c r="L50" s="105">
        <f t="shared" si="4"/>
        <v>4.6980000000000004</v>
      </c>
      <c r="M50" s="106">
        <f t="shared" si="4"/>
        <v>6.1239999999999997</v>
      </c>
      <c r="N50" s="104">
        <f t="shared" si="4"/>
        <v>3.9681444800000003</v>
      </c>
      <c r="O50" s="105">
        <f t="shared" si="4"/>
        <v>12.20555263</v>
      </c>
      <c r="P50" s="105">
        <f t="shared" si="4"/>
        <v>8.7380676699999995</v>
      </c>
      <c r="Q50" s="105">
        <f t="shared" si="4"/>
        <v>13.6124279</v>
      </c>
      <c r="R50" s="106">
        <f t="shared" si="4"/>
        <v>27.446276149999996</v>
      </c>
    </row>
    <row r="51" spans="2:18" ht="13" thickBot="1">
      <c r="N51" s="146"/>
    </row>
    <row r="52" spans="2:18" s="68" customFormat="1" ht="16" thickBot="1">
      <c r="B52" s="120"/>
      <c r="C52" s="147" t="s">
        <v>180</v>
      </c>
      <c r="D52" s="122"/>
      <c r="E52" s="123"/>
    </row>
    <row r="53" spans="2:18" ht="13">
      <c r="B53" s="86" t="s">
        <v>181</v>
      </c>
      <c r="C53" s="148" t="s">
        <v>182</v>
      </c>
      <c r="D53" s="88" t="s">
        <v>120</v>
      </c>
      <c r="E53" s="89" t="s">
        <v>132</v>
      </c>
      <c r="F53" s="149">
        <f>F19</f>
        <v>147.20399999999998</v>
      </c>
      <c r="G53" s="150">
        <f t="shared" ref="G53:R53" si="5">G19</f>
        <v>157.41300000000001</v>
      </c>
      <c r="H53" s="150">
        <f t="shared" si="5"/>
        <v>229.38899999999998</v>
      </c>
      <c r="I53" s="151">
        <f t="shared" si="5"/>
        <v>267.84099999999995</v>
      </c>
      <c r="J53" s="149">
        <f t="shared" si="5"/>
        <v>184.02036813552439</v>
      </c>
      <c r="K53" s="150">
        <f t="shared" si="5"/>
        <v>295.72252514556703</v>
      </c>
      <c r="L53" s="150">
        <f t="shared" si="5"/>
        <v>281.58972548402807</v>
      </c>
      <c r="M53" s="151">
        <f t="shared" si="5"/>
        <v>187.13737287502181</v>
      </c>
      <c r="N53" s="149">
        <f t="shared" si="5"/>
        <v>205.0255869060714</v>
      </c>
      <c r="O53" s="150">
        <f t="shared" si="5"/>
        <v>216.67427473952438</v>
      </c>
      <c r="P53" s="150">
        <f t="shared" si="5"/>
        <v>272.20414055239951</v>
      </c>
      <c r="Q53" s="150">
        <f t="shared" si="5"/>
        <v>282.02988917999312</v>
      </c>
      <c r="R53" s="151">
        <f t="shared" si="5"/>
        <v>266.55860409612956</v>
      </c>
    </row>
    <row r="54" spans="2:18" ht="13">
      <c r="B54" s="93" t="s">
        <v>183</v>
      </c>
      <c r="C54" s="152" t="s">
        <v>184</v>
      </c>
      <c r="D54" s="95" t="s">
        <v>120</v>
      </c>
      <c r="E54" s="96" t="s">
        <v>132</v>
      </c>
      <c r="F54" s="153">
        <f>F26</f>
        <v>27.775739999999999</v>
      </c>
      <c r="G54" s="154">
        <f t="shared" ref="G54:R54" si="6">G26</f>
        <v>42.892130000000002</v>
      </c>
      <c r="H54" s="154">
        <f t="shared" si="6"/>
        <v>44.477650000000004</v>
      </c>
      <c r="I54" s="155">
        <f t="shared" si="6"/>
        <v>83.424659999999975</v>
      </c>
      <c r="J54" s="153">
        <f t="shared" si="6"/>
        <v>29.221539253985981</v>
      </c>
      <c r="K54" s="154">
        <f t="shared" si="6"/>
        <v>46.153188453004574</v>
      </c>
      <c r="L54" s="154">
        <f t="shared" si="6"/>
        <v>58.363234115668625</v>
      </c>
      <c r="M54" s="155">
        <f t="shared" si="6"/>
        <v>49.673595482233857</v>
      </c>
      <c r="N54" s="153">
        <f t="shared" si="6"/>
        <v>40.045952538871411</v>
      </c>
      <c r="O54" s="154">
        <f t="shared" si="6"/>
        <v>28.060448113897351</v>
      </c>
      <c r="P54" s="154">
        <f t="shared" si="6"/>
        <v>25.142492381675538</v>
      </c>
      <c r="Q54" s="154">
        <f t="shared" si="6"/>
        <v>40.707724178961001</v>
      </c>
      <c r="R54" s="155">
        <f t="shared" si="6"/>
        <v>35.061893440719182</v>
      </c>
    </row>
    <row r="55" spans="2:18" ht="13">
      <c r="B55" s="93" t="s">
        <v>185</v>
      </c>
      <c r="C55" s="152" t="s">
        <v>186</v>
      </c>
      <c r="D55" s="95" t="s">
        <v>120</v>
      </c>
      <c r="E55" s="96" t="s">
        <v>132</v>
      </c>
      <c r="F55" s="153">
        <f>F34</f>
        <v>179.86209999999997</v>
      </c>
      <c r="G55" s="154">
        <f t="shared" ref="G55:R55" si="7">G34</f>
        <v>167.50984</v>
      </c>
      <c r="H55" s="154">
        <f t="shared" si="7"/>
        <v>221.28313</v>
      </c>
      <c r="I55" s="154">
        <f t="shared" si="7"/>
        <v>281.21291999999994</v>
      </c>
      <c r="J55" s="153">
        <f t="shared" si="7"/>
        <v>62.455958895173239</v>
      </c>
      <c r="K55" s="154">
        <f t="shared" si="7"/>
        <v>232.44469621595761</v>
      </c>
      <c r="L55" s="154">
        <f t="shared" si="7"/>
        <v>330.95374164998179</v>
      </c>
      <c r="M55" s="154">
        <f t="shared" si="7"/>
        <v>338.53004594676435</v>
      </c>
      <c r="N55" s="153">
        <f t="shared" si="7"/>
        <v>86.213547820029632</v>
      </c>
      <c r="O55" s="154">
        <f t="shared" si="7"/>
        <v>168.23876496813719</v>
      </c>
      <c r="P55" s="154">
        <f t="shared" si="7"/>
        <v>158.14765856757111</v>
      </c>
      <c r="Q55" s="154">
        <f t="shared" si="7"/>
        <v>132.20413444230286</v>
      </c>
      <c r="R55" s="155">
        <f t="shared" si="7"/>
        <v>134.91015386021022</v>
      </c>
    </row>
    <row r="56" spans="2:18" ht="13">
      <c r="B56" s="93" t="s">
        <v>187</v>
      </c>
      <c r="C56" s="152" t="s">
        <v>188</v>
      </c>
      <c r="D56" s="95" t="s">
        <v>120</v>
      </c>
      <c r="E56" s="96" t="s">
        <v>132</v>
      </c>
      <c r="F56" s="153">
        <f>F39</f>
        <v>0</v>
      </c>
      <c r="G56" s="154">
        <f t="shared" ref="G56:R56" si="8">G39</f>
        <v>0</v>
      </c>
      <c r="H56" s="154">
        <f t="shared" si="8"/>
        <v>0</v>
      </c>
      <c r="I56" s="155">
        <f t="shared" si="8"/>
        <v>0</v>
      </c>
      <c r="J56" s="153">
        <f t="shared" si="8"/>
        <v>137.58792485531578</v>
      </c>
      <c r="K56" s="154">
        <f t="shared" si="8"/>
        <v>50.604096115469552</v>
      </c>
      <c r="L56" s="154">
        <f t="shared" si="8"/>
        <v>26.056896451712763</v>
      </c>
      <c r="M56" s="155">
        <f t="shared" si="8"/>
        <v>47.532765757758533</v>
      </c>
      <c r="N56" s="153">
        <f t="shared" si="8"/>
        <v>108.36766493464415</v>
      </c>
      <c r="O56" s="154">
        <f t="shared" si="8"/>
        <v>47.090390255911615</v>
      </c>
      <c r="P56" s="154">
        <f t="shared" si="8"/>
        <v>27.719717964054567</v>
      </c>
      <c r="Q56" s="154">
        <f t="shared" si="8"/>
        <v>11.683648012865413</v>
      </c>
      <c r="R56" s="155">
        <f t="shared" si="8"/>
        <v>1.3096546237654136</v>
      </c>
    </row>
    <row r="57" spans="2:18" ht="13">
      <c r="B57" s="93" t="s">
        <v>189</v>
      </c>
      <c r="C57" s="152" t="s">
        <v>190</v>
      </c>
      <c r="D57" s="95" t="s">
        <v>120</v>
      </c>
      <c r="E57" s="96" t="s">
        <v>132</v>
      </c>
      <c r="F57" s="153">
        <f>SUM(F42)</f>
        <v>0</v>
      </c>
      <c r="G57" s="154">
        <f t="shared" ref="G57:R57" si="9">SUM(G42)</f>
        <v>0</v>
      </c>
      <c r="H57" s="154">
        <f t="shared" si="9"/>
        <v>0</v>
      </c>
      <c r="I57" s="155">
        <f t="shared" si="9"/>
        <v>0</v>
      </c>
      <c r="J57" s="153">
        <f t="shared" si="9"/>
        <v>0</v>
      </c>
      <c r="K57" s="154">
        <f t="shared" si="9"/>
        <v>0</v>
      </c>
      <c r="L57" s="154">
        <f t="shared" si="9"/>
        <v>17.042740108609067</v>
      </c>
      <c r="M57" s="155">
        <f t="shared" si="9"/>
        <v>25.888067534191244</v>
      </c>
      <c r="N57" s="153">
        <f t="shared" si="9"/>
        <v>0.73478267999999991</v>
      </c>
      <c r="O57" s="154">
        <f t="shared" si="9"/>
        <v>1.1371864599999999</v>
      </c>
      <c r="P57" s="154">
        <f t="shared" si="9"/>
        <v>4.2283292924514173</v>
      </c>
      <c r="Q57" s="154">
        <f t="shared" si="9"/>
        <v>8.5885892558774781</v>
      </c>
      <c r="R57" s="155">
        <f t="shared" si="9"/>
        <v>32.105681919175659</v>
      </c>
    </row>
    <row r="58" spans="2:18" ht="13">
      <c r="B58" s="93" t="s">
        <v>191</v>
      </c>
      <c r="C58" s="152" t="s">
        <v>192</v>
      </c>
      <c r="D58" s="95" t="s">
        <v>120</v>
      </c>
      <c r="E58" s="96" t="s">
        <v>132</v>
      </c>
      <c r="F58" s="153">
        <f>SUM(F53:F57)</f>
        <v>354.84183999999993</v>
      </c>
      <c r="G58" s="154">
        <f t="shared" ref="G58:R58" si="10">SUM(G53:G57)</f>
        <v>367.81497000000002</v>
      </c>
      <c r="H58" s="154">
        <f t="shared" si="10"/>
        <v>495.14977999999996</v>
      </c>
      <c r="I58" s="155">
        <f t="shared" si="10"/>
        <v>632.47857999999985</v>
      </c>
      <c r="J58" s="153">
        <f t="shared" si="10"/>
        <v>413.28579113999945</v>
      </c>
      <c r="K58" s="154">
        <f t="shared" si="10"/>
        <v>624.92450592999887</v>
      </c>
      <c r="L58" s="154">
        <f t="shared" si="10"/>
        <v>714.00633781000033</v>
      </c>
      <c r="M58" s="155">
        <f t="shared" si="10"/>
        <v>648.76184759596981</v>
      </c>
      <c r="N58" s="153">
        <f t="shared" si="10"/>
        <v>440.38753487961662</v>
      </c>
      <c r="O58" s="154">
        <f t="shared" si="10"/>
        <v>461.20106453747059</v>
      </c>
      <c r="P58" s="154">
        <f t="shared" si="10"/>
        <v>487.44233875815212</v>
      </c>
      <c r="Q58" s="154">
        <f t="shared" si="10"/>
        <v>475.21398506999992</v>
      </c>
      <c r="R58" s="155">
        <f t="shared" si="10"/>
        <v>469.94598794000001</v>
      </c>
    </row>
    <row r="59" spans="2:18" ht="13.5" thickBot="1">
      <c r="B59" s="156" t="s">
        <v>193</v>
      </c>
      <c r="C59" s="157" t="s">
        <v>179</v>
      </c>
      <c r="D59" s="158" t="s">
        <v>120</v>
      </c>
      <c r="E59" s="159" t="s">
        <v>132</v>
      </c>
      <c r="F59" s="160">
        <f t="shared" ref="F59:R59" si="11">F50</f>
        <v>1.093</v>
      </c>
      <c r="G59" s="161">
        <f t="shared" si="11"/>
        <v>1.3220000000000001</v>
      </c>
      <c r="H59" s="161">
        <f t="shared" si="11"/>
        <v>0.68199999999999994</v>
      </c>
      <c r="I59" s="162">
        <f t="shared" si="11"/>
        <v>14.091540367</v>
      </c>
      <c r="J59" s="160">
        <f t="shared" si="11"/>
        <v>4.7729999999999997</v>
      </c>
      <c r="K59" s="161">
        <f t="shared" si="11"/>
        <v>6.9760000000000009</v>
      </c>
      <c r="L59" s="161">
        <f t="shared" si="11"/>
        <v>4.6980000000000004</v>
      </c>
      <c r="M59" s="162">
        <f t="shared" si="11"/>
        <v>6.1239999999999997</v>
      </c>
      <c r="N59" s="160">
        <f t="shared" si="11"/>
        <v>3.9681444800000003</v>
      </c>
      <c r="O59" s="161">
        <f t="shared" si="11"/>
        <v>12.20555263</v>
      </c>
      <c r="P59" s="161">
        <f t="shared" si="11"/>
        <v>8.7380676699999995</v>
      </c>
      <c r="Q59" s="161">
        <f t="shared" si="11"/>
        <v>13.6124279</v>
      </c>
      <c r="R59" s="155">
        <f t="shared" si="11"/>
        <v>27.446276149999996</v>
      </c>
    </row>
    <row r="60" spans="2:18" s="107" customFormat="1" ht="13.5" thickBot="1">
      <c r="B60" s="138" t="s">
        <v>194</v>
      </c>
      <c r="C60" s="163" t="s">
        <v>195</v>
      </c>
      <c r="D60" s="164" t="s">
        <v>120</v>
      </c>
      <c r="E60" s="165" t="s">
        <v>132</v>
      </c>
      <c r="F60" s="166">
        <f t="shared" ref="F60:R60" si="12">F58-F59</f>
        <v>353.74883999999992</v>
      </c>
      <c r="G60" s="167">
        <f t="shared" si="12"/>
        <v>366.49297000000001</v>
      </c>
      <c r="H60" s="167">
        <f t="shared" si="12"/>
        <v>494.46777999999995</v>
      </c>
      <c r="I60" s="168">
        <f t="shared" si="12"/>
        <v>618.38703963299986</v>
      </c>
      <c r="J60" s="166">
        <f t="shared" si="12"/>
        <v>408.51279113999942</v>
      </c>
      <c r="K60" s="167">
        <f t="shared" si="12"/>
        <v>617.94850592999887</v>
      </c>
      <c r="L60" s="167">
        <f t="shared" si="12"/>
        <v>709.30833781000035</v>
      </c>
      <c r="M60" s="168">
        <f t="shared" si="12"/>
        <v>642.63784759596979</v>
      </c>
      <c r="N60" s="166">
        <f t="shared" si="12"/>
        <v>436.41939039961665</v>
      </c>
      <c r="O60" s="167">
        <f t="shared" si="12"/>
        <v>448.99551190747059</v>
      </c>
      <c r="P60" s="167">
        <f t="shared" si="12"/>
        <v>478.7042710881521</v>
      </c>
      <c r="Q60" s="167">
        <f t="shared" si="12"/>
        <v>461.60155716999992</v>
      </c>
      <c r="R60" s="168">
        <f t="shared" si="12"/>
        <v>442.49971178999999</v>
      </c>
    </row>
    <row r="63" spans="2:18">
      <c r="E63" s="54" t="s">
        <v>196</v>
      </c>
      <c r="F63" s="169">
        <f t="shared" ref="F63:R63" si="13">F14+F15+F24+F22+F29</f>
        <v>141.79433999999998</v>
      </c>
      <c r="G63" s="169">
        <f t="shared" si="13"/>
        <v>147.21735999999999</v>
      </c>
      <c r="H63" s="169">
        <f t="shared" si="13"/>
        <v>216.97661999999997</v>
      </c>
      <c r="I63" s="169">
        <f t="shared" si="13"/>
        <v>247.72253999999998</v>
      </c>
      <c r="J63" s="169">
        <f t="shared" si="13"/>
        <v>127.33564021988172</v>
      </c>
      <c r="K63" s="169">
        <f t="shared" si="13"/>
        <v>266.10646637532295</v>
      </c>
      <c r="L63" s="169">
        <f t="shared" si="13"/>
        <v>335.88275944214644</v>
      </c>
      <c r="M63" s="169">
        <f t="shared" si="13"/>
        <v>277.09658998843906</v>
      </c>
      <c r="N63" s="169">
        <f t="shared" si="13"/>
        <v>147.91403945366892</v>
      </c>
      <c r="O63" s="169">
        <f t="shared" si="13"/>
        <v>190.43735536033211</v>
      </c>
      <c r="P63" s="169">
        <f t="shared" si="13"/>
        <v>206.44715796557219</v>
      </c>
      <c r="Q63" s="169">
        <f t="shared" si="13"/>
        <v>196.6457837965591</v>
      </c>
      <c r="R63" s="169">
        <f t="shared" si="13"/>
        <v>182.07282383939514</v>
      </c>
    </row>
    <row r="64" spans="2:18">
      <c r="E64" s="54" t="s">
        <v>197</v>
      </c>
      <c r="F64" s="169">
        <f t="shared" ref="F64:R64" si="14">F16+F17+F23+F25+F30</f>
        <v>189.34449999999998</v>
      </c>
      <c r="G64" s="169">
        <f t="shared" si="14"/>
        <v>179.75360999999998</v>
      </c>
      <c r="H64" s="169">
        <f t="shared" si="14"/>
        <v>244.06216000000001</v>
      </c>
      <c r="I64" s="169">
        <f t="shared" si="14"/>
        <v>344.52303999999992</v>
      </c>
      <c r="J64" s="169">
        <f t="shared" si="14"/>
        <v>96.167640235711019</v>
      </c>
      <c r="K64" s="169">
        <f t="shared" si="14"/>
        <v>214.12168404203214</v>
      </c>
      <c r="L64" s="169">
        <f t="shared" si="14"/>
        <v>245.331701536362</v>
      </c>
      <c r="M64" s="169">
        <f t="shared" si="14"/>
        <v>179.56510642437331</v>
      </c>
      <c r="N64" s="169">
        <f t="shared" si="14"/>
        <v>134.90591856911411</v>
      </c>
      <c r="O64" s="169">
        <f t="shared" si="14"/>
        <v>179.86438786542948</v>
      </c>
      <c r="P64" s="169">
        <f t="shared" si="14"/>
        <v>182.92404319722755</v>
      </c>
      <c r="Q64" s="169">
        <f t="shared" si="14"/>
        <v>183.68227953355463</v>
      </c>
      <c r="R64" s="169">
        <f t="shared" si="14"/>
        <v>178.58738489393761</v>
      </c>
    </row>
    <row r="65" spans="5:18">
      <c r="E65" s="54" t="s">
        <v>198</v>
      </c>
      <c r="F65" s="169">
        <f t="shared" ref="F65:R65" si="15">F18+F31+F32+F33+F39+F42</f>
        <v>23.702999999999999</v>
      </c>
      <c r="G65" s="169">
        <f t="shared" si="15"/>
        <v>40.844000000000001</v>
      </c>
      <c r="H65" s="169">
        <f t="shared" si="15"/>
        <v>34.110999999999997</v>
      </c>
      <c r="I65" s="169">
        <f t="shared" si="15"/>
        <v>40.232999999999997</v>
      </c>
      <c r="J65" s="169">
        <f t="shared" si="15"/>
        <v>189.78251068440667</v>
      </c>
      <c r="K65" s="169">
        <f t="shared" si="15"/>
        <v>144.69635551264363</v>
      </c>
      <c r="L65" s="169">
        <f t="shared" si="15"/>
        <v>132.79187683149192</v>
      </c>
      <c r="M65" s="169">
        <f t="shared" si="15"/>
        <v>192.10015118315744</v>
      </c>
      <c r="N65" s="169">
        <f t="shared" si="15"/>
        <v>157.56757685683357</v>
      </c>
      <c r="O65" s="169">
        <f t="shared" si="15"/>
        <v>90.89932131170896</v>
      </c>
      <c r="P65" s="169">
        <f t="shared" si="15"/>
        <v>98.071137595352425</v>
      </c>
      <c r="Q65" s="169">
        <f t="shared" si="15"/>
        <v>94.885921739886157</v>
      </c>
      <c r="R65" s="169">
        <f t="shared" si="15"/>
        <v>109.28577920666731</v>
      </c>
    </row>
    <row r="67" spans="5:18">
      <c r="E67" s="54" t="s">
        <v>199</v>
      </c>
      <c r="F67" s="169">
        <f>SUM(F63:F65)</f>
        <v>354.84183999999993</v>
      </c>
      <c r="G67" s="169">
        <f t="shared" ref="G67:R67" si="16">SUM(G63:G65)</f>
        <v>367.81496999999996</v>
      </c>
      <c r="H67" s="169">
        <f t="shared" si="16"/>
        <v>495.14977999999996</v>
      </c>
      <c r="I67" s="169">
        <f t="shared" si="16"/>
        <v>632.47857999999985</v>
      </c>
      <c r="J67" s="169">
        <f t="shared" si="16"/>
        <v>413.28579113999945</v>
      </c>
      <c r="K67" s="169">
        <f t="shared" si="16"/>
        <v>624.92450592999876</v>
      </c>
      <c r="L67" s="169">
        <f>SUM(L63:L65)</f>
        <v>714.00633781000033</v>
      </c>
      <c r="M67" s="169">
        <f t="shared" si="16"/>
        <v>648.76184759596981</v>
      </c>
      <c r="N67" s="169">
        <f t="shared" si="16"/>
        <v>440.38753487961657</v>
      </c>
      <c r="O67" s="169">
        <f t="shared" si="16"/>
        <v>461.20106453747053</v>
      </c>
      <c r="P67" s="169">
        <f t="shared" si="16"/>
        <v>487.44233875815212</v>
      </c>
      <c r="Q67" s="169">
        <f t="shared" si="16"/>
        <v>475.21398506999992</v>
      </c>
      <c r="R67" s="169">
        <f t="shared" si="16"/>
        <v>469.94598794000007</v>
      </c>
    </row>
    <row r="69" spans="5:18">
      <c r="E69" s="54" t="s">
        <v>200</v>
      </c>
      <c r="F69" s="170">
        <f t="shared" ref="F69:R69" si="17">F63/SUM(F63:F64)</f>
        <v>0.42820207982850939</v>
      </c>
      <c r="G69" s="170">
        <f t="shared" si="17"/>
        <v>0.45024596526107502</v>
      </c>
      <c r="H69" s="170">
        <f t="shared" si="17"/>
        <v>0.47062552959210935</v>
      </c>
      <c r="I69" s="170">
        <f t="shared" si="17"/>
        <v>0.41827672230158308</v>
      </c>
      <c r="J69" s="170">
        <f t="shared" si="17"/>
        <v>0.56972604590106535</v>
      </c>
      <c r="K69" s="170">
        <f t="shared" si="17"/>
        <v>0.55412508855229758</v>
      </c>
      <c r="L69" s="170">
        <f t="shared" si="17"/>
        <v>0.57789814602456424</v>
      </c>
      <c r="M69" s="170">
        <f t="shared" si="17"/>
        <v>0.60678745812293766</v>
      </c>
      <c r="N69" s="170">
        <f t="shared" si="17"/>
        <v>0.52299717632287279</v>
      </c>
      <c r="O69" s="170">
        <f t="shared" si="17"/>
        <v>0.51427615139318505</v>
      </c>
      <c r="P69" s="170">
        <f t="shared" si="17"/>
        <v>0.53020654159590686</v>
      </c>
      <c r="Q69" s="170">
        <f t="shared" si="17"/>
        <v>0.51704252921740423</v>
      </c>
      <c r="R69" s="170">
        <f t="shared" si="17"/>
        <v>0.50483202590840093</v>
      </c>
    </row>
    <row r="71" spans="5:18">
      <c r="E71" s="54" t="s">
        <v>201</v>
      </c>
      <c r="F71" s="169">
        <f t="shared" ref="F71:R71" si="18">F63+(F65*F69)</f>
        <v>151.94401389817514</v>
      </c>
      <c r="G71" s="169">
        <f t="shared" si="18"/>
        <v>165.60720620512333</v>
      </c>
      <c r="H71" s="169">
        <f t="shared" si="18"/>
        <v>233.03012743991641</v>
      </c>
      <c r="I71" s="169">
        <f t="shared" si="18"/>
        <v>264.55106736835955</v>
      </c>
      <c r="J71" s="169">
        <f t="shared" si="18"/>
        <v>235.45967961328543</v>
      </c>
      <c r="K71" s="169">
        <f t="shared" si="18"/>
        <v>346.28634718696134</v>
      </c>
      <c r="L71" s="169">
        <f t="shared" si="18"/>
        <v>412.62293887018791</v>
      </c>
      <c r="M71" s="169">
        <f t="shared" si="18"/>
        <v>393.66055242989921</v>
      </c>
      <c r="N71" s="169">
        <f t="shared" si="18"/>
        <v>230.32143722983011</v>
      </c>
      <c r="O71" s="169">
        <f t="shared" si="18"/>
        <v>237.1847084887703</v>
      </c>
      <c r="P71" s="169">
        <f t="shared" si="18"/>
        <v>258.44511666038034</v>
      </c>
      <c r="Q71" s="169">
        <f t="shared" si="18"/>
        <v>245.70584076007452</v>
      </c>
      <c r="R71" s="169">
        <f t="shared" si="18"/>
        <v>237.24378515927521</v>
      </c>
    </row>
    <row r="72" spans="5:18">
      <c r="E72" s="54" t="s">
        <v>202</v>
      </c>
      <c r="F72" s="169">
        <f t="shared" ref="F72:R72" si="19">F64+(F65*(1-F69))</f>
        <v>202.89782610182482</v>
      </c>
      <c r="G72" s="169">
        <f t="shared" si="19"/>
        <v>202.20776379487663</v>
      </c>
      <c r="H72" s="169">
        <f t="shared" si="19"/>
        <v>262.11965256008358</v>
      </c>
      <c r="I72" s="169">
        <f t="shared" si="19"/>
        <v>367.92751263164035</v>
      </c>
      <c r="J72" s="169">
        <f t="shared" si="19"/>
        <v>177.82611152671399</v>
      </c>
      <c r="K72" s="169">
        <f t="shared" si="19"/>
        <v>278.63815874303737</v>
      </c>
      <c r="L72" s="169">
        <f t="shared" si="19"/>
        <v>301.38339893981248</v>
      </c>
      <c r="M72" s="169">
        <f t="shared" si="19"/>
        <v>255.1012951660706</v>
      </c>
      <c r="N72" s="169">
        <f t="shared" si="19"/>
        <v>210.06609764978649</v>
      </c>
      <c r="O72" s="169">
        <f t="shared" si="19"/>
        <v>224.01635604870023</v>
      </c>
      <c r="P72" s="169">
        <f t="shared" si="19"/>
        <v>228.99722209777184</v>
      </c>
      <c r="Q72" s="169">
        <f t="shared" si="19"/>
        <v>229.50814430992537</v>
      </c>
      <c r="R72" s="169">
        <f t="shared" si="19"/>
        <v>232.70220278072486</v>
      </c>
    </row>
  </sheetData>
  <mergeCells count="13">
    <mergeCell ref="R8:R9"/>
    <mergeCell ref="L8:L9"/>
    <mergeCell ref="M8:M9"/>
    <mergeCell ref="N8:N9"/>
    <mergeCell ref="O8:O9"/>
    <mergeCell ref="P8:P9"/>
    <mergeCell ref="Q8:Q9"/>
    <mergeCell ref="K8:K9"/>
    <mergeCell ref="F8:F9"/>
    <mergeCell ref="G8:G9"/>
    <mergeCell ref="H8:H9"/>
    <mergeCell ref="I8:I9"/>
    <mergeCell ref="J8:J9"/>
  </mergeCells>
  <pageMargins left="0.55118110236220474" right="0.55118110236220474" top="0.74803149606299213" bottom="0.70866141732283472" header="0.51181102362204722" footer="0.51181102362204722"/>
  <pageSetup paperSize="8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D171-47E6-484E-AAD7-A439B81A2FE7}">
  <sheetPr codeName="Sheet8">
    <pageSetUpPr fitToPage="1"/>
  </sheetPr>
  <dimension ref="A1:GW118"/>
  <sheetViews>
    <sheetView zoomScale="57" zoomScaleNormal="57" workbookViewId="0">
      <selection sqref="A1:XFD1048576"/>
    </sheetView>
  </sheetViews>
  <sheetFormatPr defaultColWidth="9.1796875" defaultRowHeight="12.5"/>
  <cols>
    <col min="1" max="1" width="9.26953125" style="54" customWidth="1"/>
    <col min="2" max="2" width="87.1796875" style="54" customWidth="1"/>
    <col min="3" max="3" width="8.26953125" style="54" customWidth="1"/>
    <col min="4" max="4" width="8.1796875" style="54" customWidth="1"/>
    <col min="5" max="5" width="1.81640625" style="54" customWidth="1"/>
    <col min="6" max="6" width="12.81640625" style="54" customWidth="1"/>
    <col min="7" max="13" width="16.7265625" style="54" customWidth="1"/>
    <col min="14" max="14" width="1.81640625" style="54" customWidth="1"/>
    <col min="15" max="15" width="18.54296875" style="54" customWidth="1"/>
    <col min="16" max="16384" width="9.1796875" style="54"/>
  </cols>
  <sheetData>
    <row r="1" spans="1:205" s="48" customFormat="1" ht="20">
      <c r="A1" s="46" t="s">
        <v>107</v>
      </c>
      <c r="B1" s="47"/>
    </row>
    <row r="2" spans="1:205" s="48" customFormat="1" ht="20">
      <c r="A2" s="48">
        <v>2019</v>
      </c>
      <c r="B2" s="171"/>
    </row>
    <row r="3" spans="1:205" s="48" customFormat="1" ht="20">
      <c r="A3" s="49" t="s">
        <v>108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205" ht="20.5" thickBot="1">
      <c r="A4" s="52"/>
      <c r="B4" s="53"/>
      <c r="P4" s="48"/>
    </row>
    <row r="5" spans="1:205" ht="20">
      <c r="A5" s="55" t="s">
        <v>109</v>
      </c>
      <c r="B5" s="56"/>
      <c r="C5" s="56"/>
      <c r="D5" s="57"/>
      <c r="P5" s="48"/>
    </row>
    <row r="6" spans="1:205" ht="20.5" thickBot="1">
      <c r="A6" s="58" t="s">
        <v>110</v>
      </c>
      <c r="B6" s="59"/>
      <c r="C6" s="59"/>
      <c r="D6" s="60"/>
      <c r="G6" s="61"/>
      <c r="L6" s="172"/>
      <c r="M6" s="172"/>
    </row>
    <row r="7" spans="1:205" ht="23" thickBot="1">
      <c r="F7" s="173">
        <v>10</v>
      </c>
      <c r="G7" s="173">
        <v>20</v>
      </c>
      <c r="H7" s="173">
        <v>30</v>
      </c>
      <c r="I7" s="173">
        <v>40</v>
      </c>
      <c r="J7" s="173">
        <v>50</v>
      </c>
      <c r="K7" s="173">
        <v>60</v>
      </c>
      <c r="L7" s="173">
        <v>70</v>
      </c>
      <c r="M7" s="173">
        <v>80</v>
      </c>
      <c r="O7" s="173">
        <v>90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</row>
    <row r="8" spans="1:205" s="68" customFormat="1" ht="15.65" customHeight="1">
      <c r="A8" s="64" t="s">
        <v>111</v>
      </c>
      <c r="B8" s="65" t="s">
        <v>112</v>
      </c>
      <c r="C8" s="66" t="s">
        <v>54</v>
      </c>
      <c r="D8" s="67" t="s">
        <v>113</v>
      </c>
      <c r="E8" s="174"/>
      <c r="F8" s="258" t="s">
        <v>203</v>
      </c>
      <c r="G8" s="258" t="s">
        <v>204</v>
      </c>
      <c r="H8" s="258" t="s">
        <v>204</v>
      </c>
      <c r="I8" s="258" t="s">
        <v>204</v>
      </c>
      <c r="J8" s="258" t="s">
        <v>204</v>
      </c>
      <c r="K8" s="258" t="s">
        <v>205</v>
      </c>
      <c r="L8" s="258" t="s">
        <v>205</v>
      </c>
      <c r="M8" s="258" t="s">
        <v>206</v>
      </c>
      <c r="O8" s="260" t="s">
        <v>207</v>
      </c>
    </row>
    <row r="9" spans="1:205" s="68" customFormat="1" ht="15.5">
      <c r="A9" s="69" t="s">
        <v>115</v>
      </c>
      <c r="B9" s="70"/>
      <c r="C9" s="71"/>
      <c r="D9" s="72" t="s">
        <v>116</v>
      </c>
      <c r="E9" s="174"/>
      <c r="F9" s="259"/>
      <c r="G9" s="259"/>
      <c r="H9" s="259"/>
      <c r="I9" s="259"/>
      <c r="J9" s="259"/>
      <c r="K9" s="259"/>
      <c r="L9" s="259"/>
      <c r="M9" s="259"/>
      <c r="O9" s="261"/>
    </row>
    <row r="10" spans="1:205" ht="16" thickBot="1">
      <c r="A10" s="73"/>
      <c r="B10" s="74"/>
      <c r="C10" s="75"/>
      <c r="D10" s="76"/>
      <c r="E10" s="174"/>
      <c r="F10" s="175" t="s">
        <v>208</v>
      </c>
      <c r="G10" s="175" t="s">
        <v>14</v>
      </c>
      <c r="H10" s="175" t="s">
        <v>15</v>
      </c>
      <c r="I10" s="175" t="s">
        <v>16</v>
      </c>
      <c r="J10" s="175" t="s">
        <v>17</v>
      </c>
      <c r="K10" s="175" t="s">
        <v>18</v>
      </c>
      <c r="L10" s="175" t="s">
        <v>209</v>
      </c>
      <c r="M10" s="176">
        <v>2021</v>
      </c>
      <c r="O10" s="175" t="s">
        <v>210</v>
      </c>
    </row>
    <row r="11" spans="1:205">
      <c r="B11" s="79"/>
    </row>
    <row r="12" spans="1:205" ht="13.5" thickBot="1">
      <c r="A12" s="80"/>
      <c r="C12" s="81"/>
      <c r="D12" s="62"/>
    </row>
    <row r="13" spans="1:205" s="68" customFormat="1" ht="16" thickBot="1">
      <c r="A13" s="82"/>
      <c r="B13" s="83" t="s">
        <v>117</v>
      </c>
      <c r="C13" s="84"/>
      <c r="D13" s="85"/>
    </row>
    <row r="14" spans="1:205" ht="13">
      <c r="A14" s="86" t="s">
        <v>211</v>
      </c>
      <c r="B14" s="87" t="s">
        <v>119</v>
      </c>
      <c r="C14" s="88" t="s">
        <v>120</v>
      </c>
      <c r="D14" s="89" t="s">
        <v>121</v>
      </c>
      <c r="F14" s="177">
        <v>0</v>
      </c>
      <c r="G14" s="177">
        <v>81.04282492225046</v>
      </c>
      <c r="H14" s="177">
        <v>115.1666842413636</v>
      </c>
      <c r="I14" s="177">
        <v>144.58082888974184</v>
      </c>
      <c r="J14" s="177">
        <v>92.097871286749381</v>
      </c>
      <c r="K14" s="177">
        <v>61.099938536009169</v>
      </c>
      <c r="L14" s="177">
        <v>63.932992535869438</v>
      </c>
      <c r="M14" s="177">
        <v>37.837232432767479</v>
      </c>
      <c r="O14" s="178">
        <f t="shared" ref="O14:O19" si="0">SUM(F14:M14)</f>
        <v>595.75837284475131</v>
      </c>
      <c r="S14" s="179"/>
    </row>
    <row r="15" spans="1:205" ht="13">
      <c r="A15" s="93" t="s">
        <v>212</v>
      </c>
      <c r="B15" s="94" t="s">
        <v>123</v>
      </c>
      <c r="C15" s="95" t="s">
        <v>120</v>
      </c>
      <c r="D15" s="96" t="s">
        <v>121</v>
      </c>
      <c r="F15" s="180">
        <v>0</v>
      </c>
      <c r="G15" s="180">
        <v>71.607544225358495</v>
      </c>
      <c r="H15" s="180">
        <v>75.648208519813835</v>
      </c>
      <c r="I15" s="180">
        <v>80.227482768106142</v>
      </c>
      <c r="J15" s="180">
        <v>103.90580833372184</v>
      </c>
      <c r="K15" s="180">
        <v>95.727197904920502</v>
      </c>
      <c r="L15" s="180">
        <v>94.767864246533321</v>
      </c>
      <c r="M15" s="180">
        <v>0</v>
      </c>
      <c r="O15" s="181">
        <f t="shared" si="0"/>
        <v>521.88410599845417</v>
      </c>
      <c r="S15" s="179"/>
    </row>
    <row r="16" spans="1:205" ht="13">
      <c r="A16" s="93" t="s">
        <v>213</v>
      </c>
      <c r="B16" s="94" t="s">
        <v>125</v>
      </c>
      <c r="C16" s="95" t="s">
        <v>120</v>
      </c>
      <c r="D16" s="96" t="s">
        <v>121</v>
      </c>
      <c r="F16" s="180">
        <v>0</v>
      </c>
      <c r="G16" s="180">
        <v>31.36383589880743</v>
      </c>
      <c r="H16" s="180">
        <v>38.54703468292788</v>
      </c>
      <c r="I16" s="180">
        <v>38.21434179013351</v>
      </c>
      <c r="J16" s="180">
        <v>69.846677698719134</v>
      </c>
      <c r="K16" s="180">
        <v>57.314039980358793</v>
      </c>
      <c r="L16" s="182">
        <v>56.676551738370982</v>
      </c>
      <c r="M16" s="182">
        <v>0</v>
      </c>
      <c r="O16" s="181">
        <f t="shared" si="0"/>
        <v>291.96248178931774</v>
      </c>
      <c r="S16" s="179"/>
    </row>
    <row r="17" spans="1:19" ht="13">
      <c r="A17" s="93" t="s">
        <v>214</v>
      </c>
      <c r="B17" s="94" t="s">
        <v>127</v>
      </c>
      <c r="C17" s="95" t="s">
        <v>120</v>
      </c>
      <c r="D17" s="96" t="s">
        <v>121</v>
      </c>
      <c r="F17" s="180">
        <v>0</v>
      </c>
      <c r="G17" s="180">
        <v>49.052777674117252</v>
      </c>
      <c r="H17" s="180">
        <v>58.424089403908191</v>
      </c>
      <c r="I17" s="180">
        <v>72.309097203834568</v>
      </c>
      <c r="J17" s="180">
        <v>64.901789227840752</v>
      </c>
      <c r="K17" s="180">
        <v>66.193276111802973</v>
      </c>
      <c r="L17" s="182">
        <v>64.804053118007815</v>
      </c>
      <c r="M17" s="182">
        <v>0</v>
      </c>
      <c r="O17" s="181">
        <f t="shared" si="0"/>
        <v>375.68508273951153</v>
      </c>
      <c r="S17" s="179"/>
    </row>
    <row r="18" spans="1:19" ht="13">
      <c r="A18" s="93" t="s">
        <v>215</v>
      </c>
      <c r="B18" s="94" t="s">
        <v>129</v>
      </c>
      <c r="C18" s="95" t="s">
        <v>120</v>
      </c>
      <c r="D18" s="96" t="s">
        <v>121</v>
      </c>
      <c r="F18" s="180">
        <v>0</v>
      </c>
      <c r="G18" s="180">
        <v>28.169305549455487</v>
      </c>
      <c r="H18" s="180">
        <v>52.87180452845169</v>
      </c>
      <c r="I18" s="180">
        <v>61.707477055437082</v>
      </c>
      <c r="J18" s="180">
        <v>53.521913136997348</v>
      </c>
      <c r="K18" s="180">
        <v>57.00570149346467</v>
      </c>
      <c r="L18" s="182">
        <v>112.03484668298496</v>
      </c>
      <c r="M18" s="182">
        <v>0</v>
      </c>
      <c r="O18" s="181">
        <f t="shared" si="0"/>
        <v>365.31104844679123</v>
      </c>
      <c r="S18" s="179"/>
    </row>
    <row r="19" spans="1:19" s="107" customFormat="1" ht="13.5" thickBot="1">
      <c r="A19" s="100" t="s">
        <v>216</v>
      </c>
      <c r="B19" s="101" t="s">
        <v>131</v>
      </c>
      <c r="C19" s="102" t="s">
        <v>120</v>
      </c>
      <c r="D19" s="103" t="s">
        <v>132</v>
      </c>
      <c r="F19" s="183">
        <f>SUM(F14:F18)</f>
        <v>0</v>
      </c>
      <c r="G19" s="183">
        <f t="shared" ref="G19:M19" si="1">SUM(G14:G18)</f>
        <v>261.23628826998913</v>
      </c>
      <c r="H19" s="183">
        <f t="shared" si="1"/>
        <v>340.65782137646522</v>
      </c>
      <c r="I19" s="183">
        <f t="shared" si="1"/>
        <v>397.03922770725313</v>
      </c>
      <c r="J19" s="183">
        <f t="shared" si="1"/>
        <v>384.27405968402849</v>
      </c>
      <c r="K19" s="183">
        <f t="shared" si="1"/>
        <v>337.34015402655609</v>
      </c>
      <c r="L19" s="183">
        <f t="shared" si="1"/>
        <v>392.21630832176652</v>
      </c>
      <c r="M19" s="183">
        <f t="shared" si="1"/>
        <v>37.837232432767479</v>
      </c>
      <c r="O19" s="183">
        <f t="shared" si="0"/>
        <v>2150.6010918188258</v>
      </c>
      <c r="S19" s="179"/>
    </row>
    <row r="20" spans="1:19" ht="13.5" thickBot="1">
      <c r="A20" s="80"/>
      <c r="C20" s="62"/>
      <c r="D20" s="62"/>
      <c r="S20" s="179"/>
    </row>
    <row r="21" spans="1:19" ht="16" thickBot="1">
      <c r="A21" s="82"/>
      <c r="B21" s="83" t="s">
        <v>133</v>
      </c>
      <c r="C21" s="84"/>
      <c r="D21" s="85"/>
      <c r="E21" s="68"/>
      <c r="S21" s="179"/>
    </row>
    <row r="22" spans="1:19" ht="13">
      <c r="A22" s="86" t="s">
        <v>217</v>
      </c>
      <c r="B22" s="87" t="s">
        <v>218</v>
      </c>
      <c r="C22" s="88" t="s">
        <v>120</v>
      </c>
      <c r="D22" s="89" t="s">
        <v>121</v>
      </c>
      <c r="F22" s="177">
        <v>0</v>
      </c>
      <c r="G22" s="177">
        <v>3.399800740204153</v>
      </c>
      <c r="H22" s="177">
        <v>7.1441049576561566</v>
      </c>
      <c r="I22" s="177">
        <v>7.8633787944480122</v>
      </c>
      <c r="J22" s="177">
        <v>9.2587400264097184</v>
      </c>
      <c r="K22" s="177">
        <v>15.733846224049783</v>
      </c>
      <c r="L22" s="177">
        <v>37.186478938228362</v>
      </c>
      <c r="M22" s="177">
        <v>4.9835723300000003</v>
      </c>
      <c r="O22" s="178">
        <f t="shared" ref="O22:O27" si="2">SUM(F22:M22)</f>
        <v>85.569922010996194</v>
      </c>
      <c r="S22" s="179"/>
    </row>
    <row r="23" spans="1:19" ht="13">
      <c r="A23" s="93" t="s">
        <v>219</v>
      </c>
      <c r="B23" s="94" t="s">
        <v>220</v>
      </c>
      <c r="C23" s="95" t="s">
        <v>120</v>
      </c>
      <c r="D23" s="96" t="s">
        <v>121</v>
      </c>
      <c r="F23" s="182">
        <v>0</v>
      </c>
      <c r="G23" s="182">
        <v>8.8741425361146451</v>
      </c>
      <c r="H23" s="182">
        <v>8.2267615514711707</v>
      </c>
      <c r="I23" s="182">
        <v>13.105867117532446</v>
      </c>
      <c r="J23" s="182">
        <v>34.700050457583529</v>
      </c>
      <c r="K23" s="182">
        <v>39.302791455792857</v>
      </c>
      <c r="L23" s="182">
        <v>38.690100691900767</v>
      </c>
      <c r="M23" s="182">
        <v>2.3120000000000002E-5</v>
      </c>
      <c r="O23" s="181">
        <f t="shared" si="2"/>
        <v>142.89973693039542</v>
      </c>
      <c r="S23" s="179"/>
    </row>
    <row r="24" spans="1:19" ht="13">
      <c r="A24" s="93" t="s">
        <v>221</v>
      </c>
      <c r="B24" s="94" t="s">
        <v>222</v>
      </c>
      <c r="C24" s="95" t="s">
        <v>120</v>
      </c>
      <c r="D24" s="96" t="s">
        <v>121</v>
      </c>
      <c r="F24" s="180">
        <v>0</v>
      </c>
      <c r="G24" s="180">
        <v>8.1987365100000034</v>
      </c>
      <c r="H24" s="180">
        <v>7.2181998300000032</v>
      </c>
      <c r="I24" s="180">
        <v>6.7422044445000013</v>
      </c>
      <c r="J24" s="180">
        <v>10.448433286399997</v>
      </c>
      <c r="K24" s="180">
        <v>8.8759572999999996</v>
      </c>
      <c r="L24" s="180">
        <v>10.3390357196</v>
      </c>
      <c r="M24" s="180">
        <v>0</v>
      </c>
      <c r="O24" s="181">
        <f t="shared" si="2"/>
        <v>51.822567090499994</v>
      </c>
      <c r="S24" s="179"/>
    </row>
    <row r="25" spans="1:19" ht="13">
      <c r="A25" s="93" t="s">
        <v>140</v>
      </c>
      <c r="B25" s="94" t="s">
        <v>223</v>
      </c>
      <c r="C25" s="95" t="s">
        <v>120</v>
      </c>
      <c r="D25" s="96" t="s">
        <v>121</v>
      </c>
      <c r="F25" s="184">
        <v>0</v>
      </c>
      <c r="G25" s="184">
        <v>8.6536010899999987</v>
      </c>
      <c r="H25" s="184">
        <v>10.429786369999999</v>
      </c>
      <c r="I25" s="184">
        <v>9.8565145555000022</v>
      </c>
      <c r="J25" s="184">
        <v>18.229019710100005</v>
      </c>
      <c r="K25" s="184">
        <v>9.417092610000001</v>
      </c>
      <c r="L25" s="184">
        <v>11.672786449199997</v>
      </c>
      <c r="M25" s="184">
        <v>0</v>
      </c>
      <c r="O25" s="181">
        <f t="shared" si="2"/>
        <v>68.258800784800002</v>
      </c>
      <c r="S25" s="179"/>
    </row>
    <row r="26" spans="1:19" ht="13">
      <c r="A26" s="156" t="s">
        <v>142</v>
      </c>
      <c r="B26" s="157" t="s">
        <v>224</v>
      </c>
      <c r="C26" s="95" t="s">
        <v>120</v>
      </c>
      <c r="D26" s="96" t="s">
        <v>121</v>
      </c>
      <c r="F26" s="184">
        <v>0</v>
      </c>
      <c r="G26" s="184">
        <v>15.038631280000001</v>
      </c>
      <c r="H26" s="184">
        <v>12.405274285870151</v>
      </c>
      <c r="I26" s="184">
        <v>9.3689014990472579</v>
      </c>
      <c r="J26" s="184">
        <v>7.8160444414842933</v>
      </c>
      <c r="K26" s="184">
        <v>10.671138443383397</v>
      </c>
      <c r="L26" s="184">
        <v>1.7130910808973239</v>
      </c>
      <c r="M26" s="184">
        <v>0</v>
      </c>
      <c r="O26" s="181">
        <f t="shared" si="2"/>
        <v>57.013081030682422</v>
      </c>
      <c r="S26" s="179"/>
    </row>
    <row r="27" spans="1:19" ht="13">
      <c r="A27" s="156" t="s">
        <v>145</v>
      </c>
      <c r="B27" s="157" t="s">
        <v>225</v>
      </c>
      <c r="C27" s="95" t="s">
        <v>120</v>
      </c>
      <c r="D27" s="96" t="s">
        <v>121</v>
      </c>
      <c r="F27" s="184">
        <v>0</v>
      </c>
      <c r="G27" s="184">
        <v>4.8053893200000006</v>
      </c>
      <c r="H27" s="184">
        <v>4.9606381200000005</v>
      </c>
      <c r="I27" s="184">
        <v>3.4735467090000003</v>
      </c>
      <c r="J27" s="184">
        <v>1.8200962699000001</v>
      </c>
      <c r="K27" s="184">
        <v>4.5218143100000008</v>
      </c>
      <c r="L27" s="184">
        <v>3.4732691093000003</v>
      </c>
      <c r="M27" s="184">
        <v>0</v>
      </c>
      <c r="O27" s="181">
        <f t="shared" si="2"/>
        <v>23.054753838200007</v>
      </c>
      <c r="S27" s="179"/>
    </row>
    <row r="28" spans="1:19" s="107" customFormat="1" ht="13.5" thickBot="1">
      <c r="A28" s="100" t="s">
        <v>147</v>
      </c>
      <c r="B28" s="101" t="s">
        <v>143</v>
      </c>
      <c r="C28" s="102" t="s">
        <v>120</v>
      </c>
      <c r="D28" s="103" t="s">
        <v>132</v>
      </c>
      <c r="F28" s="183">
        <f>SUM(F22:F27)</f>
        <v>0</v>
      </c>
      <c r="G28" s="183">
        <f t="shared" ref="G28:M28" si="3">SUM(G22:G27)</f>
        <v>48.970301476318802</v>
      </c>
      <c r="H28" s="183">
        <f t="shared" si="3"/>
        <v>50.384765114997478</v>
      </c>
      <c r="I28" s="183">
        <f t="shared" si="3"/>
        <v>50.410413120027719</v>
      </c>
      <c r="J28" s="183">
        <f t="shared" si="3"/>
        <v>82.272384191877549</v>
      </c>
      <c r="K28" s="183">
        <f t="shared" si="3"/>
        <v>88.52264034322603</v>
      </c>
      <c r="L28" s="183">
        <f t="shared" si="3"/>
        <v>103.07476198912646</v>
      </c>
      <c r="M28" s="183">
        <f t="shared" si="3"/>
        <v>4.9835954500000001</v>
      </c>
      <c r="O28" s="183">
        <f>SUM(O22:O27)</f>
        <v>428.61886168557407</v>
      </c>
      <c r="S28" s="179"/>
    </row>
    <row r="29" spans="1:19" ht="13" thickBot="1">
      <c r="S29" s="179"/>
    </row>
    <row r="30" spans="1:19" s="68" customFormat="1" ht="16" thickBot="1">
      <c r="A30" s="82"/>
      <c r="B30" s="83" t="s">
        <v>226</v>
      </c>
      <c r="C30" s="84"/>
      <c r="D30" s="85"/>
      <c r="S30" s="179"/>
    </row>
    <row r="31" spans="1:19" ht="13">
      <c r="A31" s="86" t="s">
        <v>149</v>
      </c>
      <c r="B31" s="87" t="s">
        <v>227</v>
      </c>
      <c r="C31" s="88" t="s">
        <v>120</v>
      </c>
      <c r="D31" s="89" t="s">
        <v>121</v>
      </c>
      <c r="F31" s="177">
        <v>9.2909121583981857</v>
      </c>
      <c r="G31" s="177">
        <v>18.137656296209958</v>
      </c>
      <c r="H31" s="177">
        <v>46.490866510560338</v>
      </c>
      <c r="I31" s="177">
        <v>57.249178695922751</v>
      </c>
      <c r="J31" s="177">
        <v>66.375663756748793</v>
      </c>
      <c r="K31" s="177">
        <v>121.73549952052748</v>
      </c>
      <c r="L31" s="177">
        <v>54.185318435315537</v>
      </c>
      <c r="M31" s="177">
        <v>143.73475046889774</v>
      </c>
      <c r="O31" s="178">
        <f t="shared" ref="O31:O37" si="4">SUM(F31:M31)</f>
        <v>517.19984584258077</v>
      </c>
      <c r="S31" s="179"/>
    </row>
    <row r="32" spans="1:19" ht="13">
      <c r="A32" s="93" t="s">
        <v>151</v>
      </c>
      <c r="B32" s="94" t="s">
        <v>228</v>
      </c>
      <c r="C32" s="95" t="s">
        <v>120</v>
      </c>
      <c r="D32" s="96" t="s">
        <v>121</v>
      </c>
      <c r="F32" s="180">
        <v>3.3164281383233361</v>
      </c>
      <c r="G32" s="180">
        <v>10.988760560177345</v>
      </c>
      <c r="H32" s="180">
        <v>14.559388467450479</v>
      </c>
      <c r="I32" s="180">
        <v>18.036310811690967</v>
      </c>
      <c r="J32" s="180">
        <v>32.350586211806359</v>
      </c>
      <c r="K32" s="180">
        <v>35.815304755309853</v>
      </c>
      <c r="L32" s="180">
        <v>15.179873085129032</v>
      </c>
      <c r="M32" s="180">
        <v>33.376419976747236</v>
      </c>
      <c r="O32" s="181">
        <f t="shared" si="4"/>
        <v>163.6230720066346</v>
      </c>
      <c r="S32" s="179"/>
    </row>
    <row r="33" spans="1:19" ht="13">
      <c r="A33" s="93" t="s">
        <v>153</v>
      </c>
      <c r="B33" s="94" t="s">
        <v>229</v>
      </c>
      <c r="C33" s="95" t="s">
        <v>120</v>
      </c>
      <c r="D33" s="96" t="s">
        <v>121</v>
      </c>
      <c r="F33" s="180">
        <v>8.9268863995521759</v>
      </c>
      <c r="G33" s="180">
        <v>15.131281080331583</v>
      </c>
      <c r="H33" s="180">
        <v>25.527486610326857</v>
      </c>
      <c r="I33" s="180">
        <v>41.47197939953405</v>
      </c>
      <c r="J33" s="180">
        <v>31.331357890017419</v>
      </c>
      <c r="K33" s="180">
        <v>39.478603812038706</v>
      </c>
      <c r="L33" s="180">
        <v>65.299087282741652</v>
      </c>
      <c r="M33" s="180">
        <v>95.750945666090331</v>
      </c>
      <c r="O33" s="181">
        <f t="shared" si="4"/>
        <v>322.91762814063276</v>
      </c>
      <c r="S33" s="179"/>
    </row>
    <row r="34" spans="1:19" ht="13">
      <c r="A34" s="93" t="s">
        <v>155</v>
      </c>
      <c r="B34" s="94" t="s">
        <v>230</v>
      </c>
      <c r="C34" s="95" t="s">
        <v>120</v>
      </c>
      <c r="D34" s="96" t="s">
        <v>121</v>
      </c>
      <c r="F34" s="180">
        <v>21.155602331647668</v>
      </c>
      <c r="G34" s="180">
        <v>24.05138451552947</v>
      </c>
      <c r="H34" s="180">
        <v>14.864614915060374</v>
      </c>
      <c r="I34" s="180">
        <v>15.236650087460237</v>
      </c>
      <c r="J34" s="180">
        <v>16.048784752076891</v>
      </c>
      <c r="K34" s="180">
        <v>39.269458676096782</v>
      </c>
      <c r="L34" s="180">
        <v>54.00787653768483</v>
      </c>
      <c r="M34" s="180">
        <v>18.816564384943838</v>
      </c>
      <c r="O34" s="181">
        <f t="shared" si="4"/>
        <v>203.45093620050008</v>
      </c>
      <c r="S34" s="179"/>
    </row>
    <row r="35" spans="1:19" ht="13">
      <c r="A35" s="93" t="s">
        <v>231</v>
      </c>
      <c r="B35" s="94" t="s">
        <v>232</v>
      </c>
      <c r="C35" s="95" t="s">
        <v>120</v>
      </c>
      <c r="D35" s="96" t="s">
        <v>121</v>
      </c>
      <c r="F35" s="180">
        <v>0.92859880683408558</v>
      </c>
      <c r="G35" s="180">
        <v>1.8363369457875796</v>
      </c>
      <c r="H35" s="180">
        <v>6.0951280585268028</v>
      </c>
      <c r="I35" s="180">
        <v>5.2788174920412354</v>
      </c>
      <c r="J35" s="180">
        <v>4.7795648552654448</v>
      </c>
      <c r="K35" s="180">
        <v>8.1587811262061773</v>
      </c>
      <c r="L35" s="180">
        <v>12.741717969873392</v>
      </c>
      <c r="M35" s="180">
        <v>3.4252730642126235</v>
      </c>
      <c r="O35" s="181">
        <f t="shared" si="4"/>
        <v>43.244218318747343</v>
      </c>
      <c r="S35" s="179"/>
    </row>
    <row r="36" spans="1:19" ht="13">
      <c r="A36" s="93" t="s">
        <v>158</v>
      </c>
      <c r="B36" s="94" t="s">
        <v>233</v>
      </c>
      <c r="C36" s="95" t="s">
        <v>120</v>
      </c>
      <c r="D36" s="96" t="s">
        <v>121</v>
      </c>
      <c r="F36" s="180">
        <v>0.23490959653437088</v>
      </c>
      <c r="G36" s="180">
        <v>0.15566964</v>
      </c>
      <c r="H36" s="180">
        <v>0.41575148716969473</v>
      </c>
      <c r="I36" s="180">
        <v>0.34953503166074795</v>
      </c>
      <c r="J36" s="180">
        <v>3.9188737416992199E-2</v>
      </c>
      <c r="K36" s="180">
        <v>0.4092552278823578</v>
      </c>
      <c r="L36" s="180">
        <v>1.3548962389433012</v>
      </c>
      <c r="M36" s="180">
        <v>0.14777960648330912</v>
      </c>
      <c r="O36" s="181">
        <f t="shared" si="4"/>
        <v>3.1069855660907737</v>
      </c>
      <c r="S36" s="179"/>
    </row>
    <row r="37" spans="1:19" ht="13">
      <c r="A37" s="93" t="s">
        <v>160</v>
      </c>
      <c r="B37" s="94" t="s">
        <v>234</v>
      </c>
      <c r="C37" s="95" t="s">
        <v>120</v>
      </c>
      <c r="D37" s="96" t="s">
        <v>121</v>
      </c>
      <c r="F37" s="180">
        <v>2.94123217621472</v>
      </c>
      <c r="G37" s="180">
        <v>4.7829425900000002</v>
      </c>
      <c r="H37" s="180">
        <v>4.4450065495348214</v>
      </c>
      <c r="I37" s="180">
        <v>2.9189031229334392</v>
      </c>
      <c r="J37" s="180">
        <v>1.6092876670207759</v>
      </c>
      <c r="K37" s="180">
        <v>2.3166705930266502</v>
      </c>
      <c r="L37" s="180">
        <v>4.648050754445971</v>
      </c>
      <c r="M37" s="180">
        <v>1.6292931344210912</v>
      </c>
      <c r="O37" s="181">
        <f t="shared" si="4"/>
        <v>25.291386587597469</v>
      </c>
      <c r="S37" s="179"/>
    </row>
    <row r="38" spans="1:19" s="107" customFormat="1" ht="13.5" thickBot="1">
      <c r="A38" s="100" t="s">
        <v>162</v>
      </c>
      <c r="B38" s="101" t="s">
        <v>235</v>
      </c>
      <c r="C38" s="102" t="s">
        <v>120</v>
      </c>
      <c r="D38" s="103" t="s">
        <v>132</v>
      </c>
      <c r="F38" s="183">
        <f>SUM(F31:F37)</f>
        <v>46.794569607504542</v>
      </c>
      <c r="G38" s="183">
        <f t="shared" ref="G38:M38" si="5">SUM(G31:G37)</f>
        <v>75.084031628035945</v>
      </c>
      <c r="H38" s="183">
        <f t="shared" si="5"/>
        <v>112.39824259862937</v>
      </c>
      <c r="I38" s="183">
        <f t="shared" si="5"/>
        <v>140.54137464124344</v>
      </c>
      <c r="J38" s="183">
        <f t="shared" si="5"/>
        <v>152.53443387035267</v>
      </c>
      <c r="K38" s="183">
        <f t="shared" si="5"/>
        <v>247.183573711088</v>
      </c>
      <c r="L38" s="183">
        <f t="shared" si="5"/>
        <v>207.41682030413372</v>
      </c>
      <c r="M38" s="183">
        <f t="shared" si="5"/>
        <v>296.88102630179617</v>
      </c>
      <c r="O38" s="183">
        <f>SUM(O31:O37)</f>
        <v>1278.8340726627839</v>
      </c>
      <c r="S38" s="179"/>
    </row>
    <row r="39" spans="1:19" ht="13" thickBot="1">
      <c r="S39" s="179"/>
    </row>
    <row r="40" spans="1:19" s="68" customFormat="1" ht="16" thickBot="1">
      <c r="A40" s="82"/>
      <c r="B40" s="83" t="s">
        <v>236</v>
      </c>
      <c r="C40" s="84"/>
      <c r="D40" s="85"/>
      <c r="S40" s="179"/>
    </row>
    <row r="41" spans="1:19" ht="13.5" thickBot="1">
      <c r="A41" s="138" t="s">
        <v>165</v>
      </c>
      <c r="B41" s="185" t="s">
        <v>237</v>
      </c>
      <c r="C41" s="140" t="s">
        <v>120</v>
      </c>
      <c r="D41" s="141" t="s">
        <v>121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O41" s="187">
        <f>SUM(F41:M41)</f>
        <v>0</v>
      </c>
      <c r="S41" s="179"/>
    </row>
    <row r="42" spans="1:19" ht="13" thickBot="1">
      <c r="S42" s="179"/>
    </row>
    <row r="43" spans="1:19" ht="16" thickBot="1">
      <c r="A43" s="82"/>
      <c r="B43" s="83" t="s">
        <v>238</v>
      </c>
      <c r="C43" s="84"/>
      <c r="D43" s="85"/>
      <c r="S43" s="179"/>
    </row>
    <row r="44" spans="1:19" ht="13">
      <c r="A44" s="86" t="s">
        <v>239</v>
      </c>
      <c r="B44" s="87" t="s">
        <v>240</v>
      </c>
      <c r="C44" s="88" t="s">
        <v>120</v>
      </c>
      <c r="D44" s="89" t="s">
        <v>121</v>
      </c>
      <c r="F44" s="177">
        <v>0</v>
      </c>
      <c r="G44" s="177">
        <v>72.457280381544052</v>
      </c>
      <c r="H44" s="177">
        <v>96.225158993151581</v>
      </c>
      <c r="I44" s="177">
        <v>34.822871950174637</v>
      </c>
      <c r="J44" s="177">
        <v>29.701204536692391</v>
      </c>
      <c r="K44" s="177">
        <v>26.138054502082035</v>
      </c>
      <c r="L44" s="177">
        <v>20.169285000015932</v>
      </c>
      <c r="M44" s="177">
        <v>7.4132009411025024</v>
      </c>
      <c r="O44" s="178">
        <f>SUM(F44:M44)</f>
        <v>286.92705630476308</v>
      </c>
      <c r="S44" s="179"/>
    </row>
    <row r="45" spans="1:19" ht="13">
      <c r="A45" s="93" t="s">
        <v>241</v>
      </c>
      <c r="B45" s="94" t="s">
        <v>242</v>
      </c>
      <c r="C45" s="95" t="s">
        <v>120</v>
      </c>
      <c r="D45" s="96" t="s">
        <v>121</v>
      </c>
      <c r="F45" s="180">
        <v>0</v>
      </c>
      <c r="G45" s="180">
        <v>3.9662067069121321</v>
      </c>
      <c r="H45" s="180">
        <v>27.044545196756356</v>
      </c>
      <c r="I45" s="180">
        <v>23.847966366200986</v>
      </c>
      <c r="J45" s="180">
        <v>11.151026324848861</v>
      </c>
      <c r="K45" s="180">
        <v>0.81557741734779488</v>
      </c>
      <c r="L45" s="180">
        <v>0.96922108995717549</v>
      </c>
      <c r="M45" s="180">
        <v>5.4191812374717839E-2</v>
      </c>
      <c r="O45" s="181">
        <f>SUM(F45:M45)</f>
        <v>67.848734914398008</v>
      </c>
      <c r="S45" s="179"/>
    </row>
    <row r="46" spans="1:19" s="107" customFormat="1" ht="13.5" thickBot="1">
      <c r="A46" s="100" t="s">
        <v>243</v>
      </c>
      <c r="B46" s="101" t="s">
        <v>244</v>
      </c>
      <c r="C46" s="102" t="s">
        <v>120</v>
      </c>
      <c r="D46" s="103" t="s">
        <v>132</v>
      </c>
      <c r="F46" s="183">
        <f>F44+F45</f>
        <v>0</v>
      </c>
      <c r="G46" s="183">
        <f t="shared" ref="G46:M46" si="6">G44+G45</f>
        <v>76.423487088456184</v>
      </c>
      <c r="H46" s="183">
        <f t="shared" si="6"/>
        <v>123.26970418990794</v>
      </c>
      <c r="I46" s="183">
        <f t="shared" si="6"/>
        <v>58.670838316375622</v>
      </c>
      <c r="J46" s="183">
        <f t="shared" si="6"/>
        <v>40.852230861541251</v>
      </c>
      <c r="K46" s="183">
        <f t="shared" si="6"/>
        <v>26.953631919429831</v>
      </c>
      <c r="L46" s="183">
        <f t="shared" si="6"/>
        <v>21.138506089973109</v>
      </c>
      <c r="M46" s="183">
        <f t="shared" si="6"/>
        <v>7.4673927534772204</v>
      </c>
      <c r="O46" s="183">
        <f>SUM(O44:O45)</f>
        <v>354.77579121916108</v>
      </c>
      <c r="S46" s="179"/>
    </row>
    <row r="47" spans="1:19" ht="13.5" thickBot="1">
      <c r="A47" s="80"/>
      <c r="C47" s="62"/>
      <c r="D47" s="62"/>
      <c r="F47" s="137"/>
      <c r="G47" s="137"/>
      <c r="H47" s="137"/>
      <c r="I47" s="137"/>
      <c r="J47" s="137"/>
      <c r="K47" s="137"/>
      <c r="L47" s="137"/>
      <c r="M47" s="137"/>
      <c r="O47" s="137"/>
      <c r="S47" s="179"/>
    </row>
    <row r="48" spans="1:19" s="68" customFormat="1" ht="16" thickBot="1">
      <c r="A48" s="82"/>
      <c r="B48" s="83" t="s">
        <v>245</v>
      </c>
      <c r="C48" s="84"/>
      <c r="D48" s="85"/>
      <c r="S48" s="179"/>
    </row>
    <row r="49" spans="1:19" ht="13.5" thickBot="1">
      <c r="A49" s="138" t="s">
        <v>246</v>
      </c>
      <c r="B49" s="185" t="s">
        <v>247</v>
      </c>
      <c r="C49" s="140" t="s">
        <v>120</v>
      </c>
      <c r="D49" s="141" t="s">
        <v>121</v>
      </c>
      <c r="F49" s="186">
        <v>0</v>
      </c>
      <c r="G49" s="186">
        <v>0</v>
      </c>
      <c r="H49" s="186">
        <v>0</v>
      </c>
      <c r="I49" s="186">
        <v>0</v>
      </c>
      <c r="J49" s="186">
        <v>0</v>
      </c>
      <c r="K49" s="186">
        <v>10</v>
      </c>
      <c r="L49" s="186">
        <v>20</v>
      </c>
      <c r="M49" s="186">
        <v>0</v>
      </c>
      <c r="O49" s="187">
        <f>SUM(F49:M49)</f>
        <v>30</v>
      </c>
      <c r="S49" s="179"/>
    </row>
    <row r="50" spans="1:19" ht="13" thickBot="1">
      <c r="S50" s="179"/>
    </row>
    <row r="51" spans="1:19" s="68" customFormat="1" ht="16" thickBot="1">
      <c r="A51" s="82"/>
      <c r="B51" s="83" t="s">
        <v>248</v>
      </c>
      <c r="C51" s="84"/>
      <c r="D51" s="85"/>
      <c r="S51" s="179"/>
    </row>
    <row r="52" spans="1:19" ht="13">
      <c r="A52" s="86" t="s">
        <v>249</v>
      </c>
      <c r="B52" s="87" t="s">
        <v>250</v>
      </c>
      <c r="C52" s="88" t="s">
        <v>120</v>
      </c>
      <c r="D52" s="89" t="s">
        <v>121</v>
      </c>
      <c r="F52" s="177">
        <v>0</v>
      </c>
      <c r="G52" s="177">
        <v>0.97565933996231158</v>
      </c>
      <c r="H52" s="177">
        <v>0.75877413637496149</v>
      </c>
      <c r="I52" s="177">
        <v>0.41055445102960664</v>
      </c>
      <c r="J52" s="177">
        <v>0.43433052149980683</v>
      </c>
      <c r="K52" s="177">
        <v>1.931071676208187</v>
      </c>
      <c r="L52" s="177">
        <v>0.66624853443087362</v>
      </c>
      <c r="M52" s="177">
        <v>0.58704838815881821</v>
      </c>
      <c r="O52" s="178">
        <f t="shared" ref="O52:O64" si="7">SUM(F52:M52)</f>
        <v>5.7636870476645656</v>
      </c>
      <c r="S52" s="179"/>
    </row>
    <row r="53" spans="1:19" ht="13">
      <c r="A53" s="124" t="s">
        <v>251</v>
      </c>
      <c r="B53" s="125" t="s">
        <v>252</v>
      </c>
      <c r="C53" s="95" t="s">
        <v>120</v>
      </c>
      <c r="D53" s="96" t="s">
        <v>121</v>
      </c>
      <c r="F53" s="182">
        <v>0</v>
      </c>
      <c r="G53" s="182">
        <v>0</v>
      </c>
      <c r="H53" s="182">
        <v>2.5755825547199997E-2</v>
      </c>
      <c r="I53" s="182">
        <v>4.085389E-3</v>
      </c>
      <c r="J53" s="182">
        <v>2.5373179999999998E-3</v>
      </c>
      <c r="K53" s="182">
        <v>3.0806286231499995E-2</v>
      </c>
      <c r="L53" s="182">
        <v>1.3784914046500001E-2</v>
      </c>
      <c r="M53" s="182">
        <v>0</v>
      </c>
      <c r="O53" s="181">
        <f t="shared" si="7"/>
        <v>7.6969732825200005E-2</v>
      </c>
      <c r="S53" s="179"/>
    </row>
    <row r="54" spans="1:19" ht="13">
      <c r="A54" s="124" t="s">
        <v>253</v>
      </c>
      <c r="B54" s="94" t="s">
        <v>254</v>
      </c>
      <c r="C54" s="95" t="s">
        <v>120</v>
      </c>
      <c r="D54" s="96" t="s">
        <v>121</v>
      </c>
      <c r="F54" s="182">
        <v>0</v>
      </c>
      <c r="G54" s="182">
        <v>0</v>
      </c>
      <c r="H54" s="182">
        <v>0</v>
      </c>
      <c r="I54" s="182">
        <v>0</v>
      </c>
      <c r="J54" s="182">
        <v>0</v>
      </c>
      <c r="K54" s="182">
        <v>0.14871399265499999</v>
      </c>
      <c r="L54" s="182">
        <v>0.26522218064500003</v>
      </c>
      <c r="M54" s="182">
        <v>5.9602666700000001E-2</v>
      </c>
      <c r="O54" s="181">
        <f t="shared" si="7"/>
        <v>0.47353884000000002</v>
      </c>
      <c r="S54" s="179"/>
    </row>
    <row r="55" spans="1:19" ht="13">
      <c r="A55" s="124" t="s">
        <v>255</v>
      </c>
      <c r="B55" s="94" t="str">
        <f t="shared" ref="B55:B61" si="8">"Additional Operating Expenditure from " &amp;B31</f>
        <v>Additional Operating Expenditure from Improving drinking water quality compliance and reliability</v>
      </c>
      <c r="C55" s="95" t="s">
        <v>120</v>
      </c>
      <c r="D55" s="96" t="s">
        <v>121</v>
      </c>
      <c r="F55" s="180">
        <v>0</v>
      </c>
      <c r="G55" s="180">
        <v>0</v>
      </c>
      <c r="H55" s="180">
        <v>0</v>
      </c>
      <c r="I55" s="180">
        <v>8.6619999999999944E-3</v>
      </c>
      <c r="J55" s="180">
        <v>7.9160000000000008E-2</v>
      </c>
      <c r="K55" s="180">
        <v>-1.9302681799717791E-2</v>
      </c>
      <c r="L55" s="180">
        <v>0.21684581976001863</v>
      </c>
      <c r="M55" s="180">
        <v>0.10003839990859112</v>
      </c>
      <c r="O55" s="181">
        <f t="shared" si="7"/>
        <v>0.38540353786889192</v>
      </c>
      <c r="S55" s="179"/>
    </row>
    <row r="56" spans="1:19" ht="13">
      <c r="A56" s="124" t="s">
        <v>256</v>
      </c>
      <c r="B56" s="94" t="str">
        <f t="shared" si="8"/>
        <v>Additional Operating Expenditure from Improving drinking water availability and resilience of service</v>
      </c>
      <c r="C56" s="95" t="s">
        <v>120</v>
      </c>
      <c r="D56" s="96" t="s">
        <v>121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2.875616700000001E-2</v>
      </c>
      <c r="L56" s="180">
        <v>1.8120744913680396E-2</v>
      </c>
      <c r="M56" s="180">
        <v>2.1977884325905606E-3</v>
      </c>
      <c r="O56" s="181">
        <f t="shared" si="7"/>
        <v>4.9074700346270962E-2</v>
      </c>
      <c r="S56" s="179"/>
    </row>
    <row r="57" spans="1:19" ht="13">
      <c r="A57" s="124" t="s">
        <v>257</v>
      </c>
      <c r="B57" s="94" t="str">
        <f t="shared" si="8"/>
        <v>Additional Operating Expenditure from Protecting and enhancing the environment</v>
      </c>
      <c r="C57" s="95" t="s">
        <v>120</v>
      </c>
      <c r="D57" s="96" t="s">
        <v>121</v>
      </c>
      <c r="F57" s="180">
        <v>0</v>
      </c>
      <c r="G57" s="180">
        <v>0</v>
      </c>
      <c r="H57" s="180">
        <v>0</v>
      </c>
      <c r="I57" s="180">
        <v>0</v>
      </c>
      <c r="J57" s="180">
        <v>0.20700000000000002</v>
      </c>
      <c r="K57" s="180">
        <v>1.1305739454858637E-2</v>
      </c>
      <c r="L57" s="180">
        <v>1.6388022203521001E-2</v>
      </c>
      <c r="M57" s="180">
        <v>1.2367015700000001E-2</v>
      </c>
      <c r="O57" s="181">
        <f t="shared" si="7"/>
        <v>0.24706077735837967</v>
      </c>
      <c r="S57" s="179"/>
    </row>
    <row r="58" spans="1:19" ht="13">
      <c r="A58" s="124" t="s">
        <v>168</v>
      </c>
      <c r="B58" s="94" t="str">
        <f t="shared" si="8"/>
        <v>Additional Operating Expenditure from Reducing flooding and pollution from sewers</v>
      </c>
      <c r="C58" s="95" t="s">
        <v>120</v>
      </c>
      <c r="D58" s="96" t="s">
        <v>121</v>
      </c>
      <c r="F58" s="184">
        <v>0</v>
      </c>
      <c r="G58" s="184">
        <v>5.4000000000000003E-3</v>
      </c>
      <c r="H58" s="184">
        <v>0</v>
      </c>
      <c r="I58" s="184">
        <v>0</v>
      </c>
      <c r="J58" s="184">
        <v>0</v>
      </c>
      <c r="K58" s="184">
        <v>3.7020846647413622E-3</v>
      </c>
      <c r="L58" s="180">
        <v>1.0764696547278992E-2</v>
      </c>
      <c r="M58" s="180">
        <v>0</v>
      </c>
      <c r="O58" s="181">
        <f t="shared" si="7"/>
        <v>1.9866781212020353E-2</v>
      </c>
      <c r="S58" s="179"/>
    </row>
    <row r="59" spans="1:19" ht="13">
      <c r="A59" s="124" t="s">
        <v>170</v>
      </c>
      <c r="B59" s="94" t="str">
        <f>"Additional Operating Expenditure from " &amp;B35</f>
        <v>Additional Operating Expenditure from Improving the customer experience</v>
      </c>
      <c r="C59" s="95" t="s">
        <v>120</v>
      </c>
      <c r="D59" s="96" t="s">
        <v>121</v>
      </c>
      <c r="F59" s="184">
        <v>0</v>
      </c>
      <c r="G59" s="184">
        <v>0</v>
      </c>
      <c r="H59" s="184">
        <v>0</v>
      </c>
      <c r="I59" s="184">
        <v>0</v>
      </c>
      <c r="J59" s="184">
        <v>0</v>
      </c>
      <c r="K59" s="184">
        <v>-1.8715136010691014E-3</v>
      </c>
      <c r="L59" s="180">
        <v>-1.1037131503727452E-3</v>
      </c>
      <c r="M59" s="180">
        <v>0</v>
      </c>
      <c r="O59" s="181">
        <f t="shared" si="7"/>
        <v>-2.9752267514418463E-3</v>
      </c>
      <c r="S59" s="179"/>
    </row>
    <row r="60" spans="1:19" ht="13">
      <c r="A60" s="124" t="s">
        <v>172</v>
      </c>
      <c r="B60" s="94" t="str">
        <f>"Additional Operating Expenditure from " &amp;B36</f>
        <v>Additional Operating Expenditure from Climate Change</v>
      </c>
      <c r="C60" s="95" t="s">
        <v>120</v>
      </c>
      <c r="D60" s="96" t="s">
        <v>121</v>
      </c>
      <c r="F60" s="184">
        <v>0</v>
      </c>
      <c r="G60" s="184">
        <v>0</v>
      </c>
      <c r="H60" s="184">
        <v>0</v>
      </c>
      <c r="I60" s="184">
        <v>0</v>
      </c>
      <c r="J60" s="184">
        <v>0</v>
      </c>
      <c r="K60" s="184">
        <v>0</v>
      </c>
      <c r="L60" s="180">
        <v>0</v>
      </c>
      <c r="M60" s="180">
        <v>0</v>
      </c>
      <c r="O60" s="181">
        <f t="shared" si="7"/>
        <v>0</v>
      </c>
      <c r="S60" s="179"/>
    </row>
    <row r="61" spans="1:19" ht="13">
      <c r="A61" s="124" t="s">
        <v>174</v>
      </c>
      <c r="B61" s="94" t="str">
        <f t="shared" si="8"/>
        <v>Additional Operating Expenditure from Reducing long term cost of service</v>
      </c>
      <c r="C61" s="95" t="s">
        <v>120</v>
      </c>
      <c r="D61" s="96" t="s">
        <v>121</v>
      </c>
      <c r="F61" s="184">
        <v>0</v>
      </c>
      <c r="G61" s="184">
        <v>0</v>
      </c>
      <c r="H61" s="184">
        <v>0</v>
      </c>
      <c r="I61" s="184">
        <v>0.11</v>
      </c>
      <c r="J61" s="184">
        <v>0</v>
      </c>
      <c r="K61" s="184">
        <v>0</v>
      </c>
      <c r="L61" s="180">
        <v>-8.0645161300000004E-2</v>
      </c>
      <c r="M61" s="180">
        <v>-0.9193548383000002</v>
      </c>
      <c r="O61" s="181">
        <f t="shared" si="7"/>
        <v>-0.8899999996000002</v>
      </c>
      <c r="S61" s="179"/>
    </row>
    <row r="62" spans="1:19" ht="13">
      <c r="A62" s="124" t="s">
        <v>176</v>
      </c>
      <c r="B62" s="94" t="s">
        <v>258</v>
      </c>
      <c r="C62" s="95" t="s">
        <v>120</v>
      </c>
      <c r="D62" s="96" t="s">
        <v>121</v>
      </c>
      <c r="F62" s="184">
        <v>0</v>
      </c>
      <c r="G62" s="184">
        <v>0</v>
      </c>
      <c r="H62" s="184">
        <v>0</v>
      </c>
      <c r="I62" s="184">
        <v>0</v>
      </c>
      <c r="J62" s="184">
        <v>0</v>
      </c>
      <c r="K62" s="184">
        <v>0</v>
      </c>
      <c r="L62" s="184">
        <v>0</v>
      </c>
      <c r="M62" s="184">
        <v>0</v>
      </c>
      <c r="O62" s="181">
        <f t="shared" si="7"/>
        <v>0</v>
      </c>
      <c r="S62" s="179"/>
    </row>
    <row r="63" spans="1:19" ht="13">
      <c r="A63" s="124" t="s">
        <v>178</v>
      </c>
      <c r="B63" s="94" t="s">
        <v>259</v>
      </c>
      <c r="C63" s="95" t="s">
        <v>120</v>
      </c>
      <c r="D63" s="96" t="s">
        <v>121</v>
      </c>
      <c r="F63" s="184">
        <v>0</v>
      </c>
      <c r="G63" s="184">
        <v>0.20122521103768837</v>
      </c>
      <c r="H63" s="184">
        <v>0.63447376587783888</v>
      </c>
      <c r="I63" s="184">
        <v>0.23556115997039334</v>
      </c>
      <c r="J63" s="184">
        <v>0.25854559050019316</v>
      </c>
      <c r="K63" s="184">
        <v>0.14030698548649997</v>
      </c>
      <c r="L63" s="184">
        <v>0.23706179240349995</v>
      </c>
      <c r="M63" s="184">
        <v>5.7403671799999993E-2</v>
      </c>
      <c r="O63" s="181">
        <f t="shared" si="7"/>
        <v>1.7645781770761135</v>
      </c>
      <c r="S63" s="179"/>
    </row>
    <row r="64" spans="1:19" ht="13">
      <c r="A64" s="124" t="s">
        <v>181</v>
      </c>
      <c r="B64" s="94" t="s">
        <v>260</v>
      </c>
      <c r="C64" s="95" t="s">
        <v>120</v>
      </c>
      <c r="D64" s="96" t="s">
        <v>121</v>
      </c>
      <c r="F64" s="184">
        <v>0</v>
      </c>
      <c r="G64" s="184">
        <v>0</v>
      </c>
      <c r="H64" s="184">
        <v>0</v>
      </c>
      <c r="I64" s="184">
        <v>0</v>
      </c>
      <c r="J64" s="184">
        <v>0</v>
      </c>
      <c r="K64" s="184">
        <v>0</v>
      </c>
      <c r="L64" s="184">
        <v>0</v>
      </c>
      <c r="M64" s="184">
        <v>0</v>
      </c>
      <c r="O64" s="181">
        <f t="shared" si="7"/>
        <v>0</v>
      </c>
      <c r="S64" s="179"/>
    </row>
    <row r="65" spans="1:19" s="107" customFormat="1" ht="13.5" thickBot="1">
      <c r="A65" s="124" t="s">
        <v>183</v>
      </c>
      <c r="B65" s="101" t="s">
        <v>248</v>
      </c>
      <c r="C65" s="102" t="s">
        <v>120</v>
      </c>
      <c r="D65" s="103" t="s">
        <v>132</v>
      </c>
      <c r="F65" s="183">
        <f>SUM(F52:F64)</f>
        <v>0</v>
      </c>
      <c r="G65" s="183">
        <f t="shared" ref="G65:M65" si="9">SUM(G52:G64)</f>
        <v>1.182284551</v>
      </c>
      <c r="H65" s="183">
        <f t="shared" si="9"/>
        <v>1.4190037278000003</v>
      </c>
      <c r="I65" s="183">
        <f t="shared" si="9"/>
        <v>0.76886300000000007</v>
      </c>
      <c r="J65" s="183">
        <f t="shared" si="9"/>
        <v>0.98157343000000008</v>
      </c>
      <c r="K65" s="183">
        <f t="shared" si="9"/>
        <v>2.2734887363</v>
      </c>
      <c r="L65" s="183">
        <f t="shared" si="9"/>
        <v>1.3626878304999996</v>
      </c>
      <c r="M65" s="183">
        <f t="shared" si="9"/>
        <v>-0.10069690760000033</v>
      </c>
      <c r="O65" s="183">
        <f>SUM(O52:O64)</f>
        <v>7.887204367999999</v>
      </c>
      <c r="S65" s="179"/>
    </row>
    <row r="66" spans="1:19" ht="13" thickBot="1"/>
    <row r="67" spans="1:19" s="68" customFormat="1" ht="16" thickBot="1">
      <c r="A67" s="82"/>
      <c r="B67" s="83" t="s">
        <v>167</v>
      </c>
      <c r="C67" s="84"/>
      <c r="D67" s="85"/>
    </row>
    <row r="68" spans="1:19" ht="13">
      <c r="A68" s="86" t="s">
        <v>185</v>
      </c>
      <c r="B68" s="87" t="s">
        <v>169</v>
      </c>
      <c r="C68" s="88" t="s">
        <v>120</v>
      </c>
      <c r="D68" s="89" t="s">
        <v>121</v>
      </c>
      <c r="F68" s="177">
        <v>0</v>
      </c>
      <c r="G68" s="177">
        <v>0</v>
      </c>
      <c r="H68" s="177">
        <v>0</v>
      </c>
      <c r="I68" s="177">
        <v>0</v>
      </c>
      <c r="J68" s="177">
        <v>0</v>
      </c>
      <c r="K68" s="177">
        <v>0</v>
      </c>
      <c r="L68" s="177">
        <v>0</v>
      </c>
      <c r="M68" s="177">
        <v>0</v>
      </c>
      <c r="O68" s="178">
        <f t="shared" ref="O68:O74" si="10">SUM(F68:M68)</f>
        <v>0</v>
      </c>
    </row>
    <row r="69" spans="1:19" ht="13">
      <c r="A69" s="188" t="s">
        <v>187</v>
      </c>
      <c r="B69" s="94" t="s">
        <v>171</v>
      </c>
      <c r="C69" s="95" t="s">
        <v>120</v>
      </c>
      <c r="D69" s="96" t="s">
        <v>121</v>
      </c>
      <c r="F69" s="180">
        <v>0</v>
      </c>
      <c r="G69" s="180">
        <v>0</v>
      </c>
      <c r="H69" s="180">
        <v>0</v>
      </c>
      <c r="I69" s="180">
        <v>0</v>
      </c>
      <c r="J69" s="180">
        <v>0</v>
      </c>
      <c r="K69" s="180">
        <v>0</v>
      </c>
      <c r="L69" s="180">
        <v>0</v>
      </c>
      <c r="M69" s="180">
        <v>0</v>
      </c>
      <c r="O69" s="181">
        <f t="shared" si="10"/>
        <v>0</v>
      </c>
    </row>
    <row r="70" spans="1:19" ht="13">
      <c r="A70" s="188" t="s">
        <v>189</v>
      </c>
      <c r="B70" s="94" t="s">
        <v>173</v>
      </c>
      <c r="C70" s="95" t="s">
        <v>120</v>
      </c>
      <c r="D70" s="96" t="s">
        <v>121</v>
      </c>
      <c r="F70" s="180">
        <v>0</v>
      </c>
      <c r="G70" s="180">
        <v>0</v>
      </c>
      <c r="H70" s="180">
        <v>0</v>
      </c>
      <c r="I70" s="180">
        <v>0</v>
      </c>
      <c r="J70" s="180">
        <v>0</v>
      </c>
      <c r="K70" s="180">
        <v>0</v>
      </c>
      <c r="L70" s="180">
        <v>0</v>
      </c>
      <c r="M70" s="180">
        <v>0</v>
      </c>
      <c r="O70" s="181">
        <f t="shared" si="10"/>
        <v>0</v>
      </c>
    </row>
    <row r="71" spans="1:19" ht="13">
      <c r="A71" s="188" t="s">
        <v>191</v>
      </c>
      <c r="B71" s="94" t="s">
        <v>175</v>
      </c>
      <c r="C71" s="95" t="s">
        <v>120</v>
      </c>
      <c r="D71" s="96" t="s">
        <v>121</v>
      </c>
      <c r="F71" s="180">
        <v>0</v>
      </c>
      <c r="G71" s="180">
        <v>0</v>
      </c>
      <c r="H71" s="180">
        <v>0</v>
      </c>
      <c r="I71" s="180">
        <v>0</v>
      </c>
      <c r="J71" s="180">
        <v>0</v>
      </c>
      <c r="K71" s="180">
        <v>0</v>
      </c>
      <c r="L71" s="180">
        <v>0</v>
      </c>
      <c r="M71" s="180">
        <v>0</v>
      </c>
      <c r="O71" s="181">
        <f t="shared" si="10"/>
        <v>0</v>
      </c>
    </row>
    <row r="72" spans="1:19" ht="13">
      <c r="A72" s="188" t="s">
        <v>193</v>
      </c>
      <c r="B72" s="94" t="s">
        <v>261</v>
      </c>
      <c r="C72" s="95" t="s">
        <v>120</v>
      </c>
      <c r="D72" s="96" t="s">
        <v>121</v>
      </c>
      <c r="F72" s="180">
        <v>0</v>
      </c>
      <c r="G72" s="180">
        <v>-10.7902030236</v>
      </c>
      <c r="H72" s="180">
        <v>-6.5168170716000002</v>
      </c>
      <c r="I72" s="180">
        <v>-7.3147370128800011</v>
      </c>
      <c r="J72" s="180">
        <v>-4.6331141413867512</v>
      </c>
      <c r="K72" s="180">
        <v>-6.4554388546218542</v>
      </c>
      <c r="L72" s="180">
        <v>-6.4554388546218542</v>
      </c>
      <c r="M72" s="180">
        <v>0</v>
      </c>
      <c r="O72" s="181">
        <f t="shared" si="10"/>
        <v>-42.165748958710466</v>
      </c>
    </row>
    <row r="73" spans="1:19" ht="13">
      <c r="A73" s="188" t="s">
        <v>194</v>
      </c>
      <c r="B73" s="94" t="s">
        <v>262</v>
      </c>
      <c r="C73" s="95" t="s">
        <v>120</v>
      </c>
      <c r="D73" s="96" t="s">
        <v>121</v>
      </c>
      <c r="F73" s="180">
        <v>0</v>
      </c>
      <c r="G73" s="180">
        <v>-5.558589436400001</v>
      </c>
      <c r="H73" s="180">
        <v>-3.3571481884000005</v>
      </c>
      <c r="I73" s="180">
        <v>-3.7681978551200004</v>
      </c>
      <c r="J73" s="180">
        <v>-1.7826605685000001</v>
      </c>
      <c r="K73" s="180">
        <v>-2.48382749643477</v>
      </c>
      <c r="L73" s="180">
        <v>-2.48382749643477</v>
      </c>
      <c r="M73" s="180">
        <v>0</v>
      </c>
      <c r="O73" s="181">
        <f t="shared" si="10"/>
        <v>-19.434251041289542</v>
      </c>
    </row>
    <row r="74" spans="1:19" ht="13">
      <c r="A74" s="188" t="s">
        <v>263</v>
      </c>
      <c r="B74" s="94" t="s">
        <v>177</v>
      </c>
      <c r="C74" s="95" t="s">
        <v>120</v>
      </c>
      <c r="D74" s="96" t="s">
        <v>121</v>
      </c>
      <c r="F74" s="180">
        <v>0</v>
      </c>
      <c r="G74" s="180">
        <v>-1.7095468300000001</v>
      </c>
      <c r="H74" s="180">
        <v>-14.871000280000001</v>
      </c>
      <c r="I74" s="180">
        <v>-7.0921367363999996</v>
      </c>
      <c r="J74" s="180">
        <v>-20.084</v>
      </c>
      <c r="K74" s="180">
        <v>-14.721658076800001</v>
      </c>
      <c r="L74" s="180">
        <v>-14.721658076800001</v>
      </c>
      <c r="M74" s="180">
        <v>0</v>
      </c>
      <c r="O74" s="181">
        <f t="shared" si="10"/>
        <v>-73.2</v>
      </c>
    </row>
    <row r="75" spans="1:19" s="107" customFormat="1" ht="13.5" thickBot="1">
      <c r="A75" s="102" t="s">
        <v>264</v>
      </c>
      <c r="B75" s="101" t="s">
        <v>179</v>
      </c>
      <c r="C75" s="102" t="s">
        <v>120</v>
      </c>
      <c r="D75" s="103" t="s">
        <v>132</v>
      </c>
      <c r="F75" s="183">
        <f>SUM(F68:F74)</f>
        <v>0</v>
      </c>
      <c r="G75" s="183">
        <f t="shared" ref="G75:M75" si="11">SUM(G68:G74)</f>
        <v>-18.058339290000003</v>
      </c>
      <c r="H75" s="183">
        <f t="shared" si="11"/>
        <v>-24.744965540000003</v>
      </c>
      <c r="I75" s="183">
        <f t="shared" si="11"/>
        <v>-18.175071604400003</v>
      </c>
      <c r="J75" s="183">
        <f t="shared" si="11"/>
        <v>-26.499774709886751</v>
      </c>
      <c r="K75" s="183">
        <f t="shared" si="11"/>
        <v>-23.660924427856624</v>
      </c>
      <c r="L75" s="183">
        <f t="shared" si="11"/>
        <v>-23.660924427856624</v>
      </c>
      <c r="M75" s="183">
        <f t="shared" si="11"/>
        <v>0</v>
      </c>
      <c r="O75" s="183">
        <f>SUM(O68:O74)</f>
        <v>-134.80000000000001</v>
      </c>
    </row>
    <row r="76" spans="1:19" ht="13" thickBot="1">
      <c r="F76" s="146"/>
      <c r="G76" s="146"/>
    </row>
    <row r="77" spans="1:19" s="68" customFormat="1" ht="16" thickBot="1">
      <c r="A77" s="120"/>
      <c r="B77" s="147" t="s">
        <v>180</v>
      </c>
      <c r="C77" s="122"/>
      <c r="D77" s="123"/>
    </row>
    <row r="78" spans="1:19" ht="13">
      <c r="A78" s="86" t="s">
        <v>265</v>
      </c>
      <c r="B78" s="148" t="s">
        <v>182</v>
      </c>
      <c r="C78" s="88" t="s">
        <v>120</v>
      </c>
      <c r="D78" s="89" t="s">
        <v>132</v>
      </c>
      <c r="F78" s="189">
        <f t="shared" ref="F78:M78" si="12">F19</f>
        <v>0</v>
      </c>
      <c r="G78" s="189">
        <f t="shared" si="12"/>
        <v>261.23628826998913</v>
      </c>
      <c r="H78" s="189">
        <f t="shared" si="12"/>
        <v>340.65782137646522</v>
      </c>
      <c r="I78" s="189">
        <f t="shared" si="12"/>
        <v>397.03922770725313</v>
      </c>
      <c r="J78" s="189">
        <f t="shared" si="12"/>
        <v>384.27405968402849</v>
      </c>
      <c r="K78" s="189">
        <f t="shared" si="12"/>
        <v>337.34015402655609</v>
      </c>
      <c r="L78" s="189">
        <f t="shared" si="12"/>
        <v>392.21630832176652</v>
      </c>
      <c r="M78" s="189">
        <f t="shared" si="12"/>
        <v>37.837232432767479</v>
      </c>
      <c r="O78" s="189">
        <f>O19</f>
        <v>2150.6010918188258</v>
      </c>
    </row>
    <row r="79" spans="1:19" ht="13">
      <c r="A79" s="93" t="s">
        <v>266</v>
      </c>
      <c r="B79" s="152" t="s">
        <v>184</v>
      </c>
      <c r="C79" s="95" t="s">
        <v>120</v>
      </c>
      <c r="D79" s="96" t="s">
        <v>132</v>
      </c>
      <c r="F79" s="190">
        <f t="shared" ref="F79:M79" si="13">F28</f>
        <v>0</v>
      </c>
      <c r="G79" s="190">
        <f t="shared" si="13"/>
        <v>48.970301476318802</v>
      </c>
      <c r="H79" s="190">
        <f t="shared" si="13"/>
        <v>50.384765114997478</v>
      </c>
      <c r="I79" s="190">
        <f t="shared" si="13"/>
        <v>50.410413120027719</v>
      </c>
      <c r="J79" s="190">
        <f t="shared" si="13"/>
        <v>82.272384191877549</v>
      </c>
      <c r="K79" s="190">
        <f t="shared" si="13"/>
        <v>88.52264034322603</v>
      </c>
      <c r="L79" s="190">
        <f t="shared" si="13"/>
        <v>103.07476198912646</v>
      </c>
      <c r="M79" s="190">
        <f t="shared" si="13"/>
        <v>4.9835954500000001</v>
      </c>
      <c r="O79" s="190">
        <f>O28</f>
        <v>428.61886168557407</v>
      </c>
    </row>
    <row r="80" spans="1:19" ht="13">
      <c r="A80" s="93" t="s">
        <v>267</v>
      </c>
      <c r="B80" s="152" t="s">
        <v>226</v>
      </c>
      <c r="C80" s="95" t="s">
        <v>120</v>
      </c>
      <c r="D80" s="96" t="s">
        <v>132</v>
      </c>
      <c r="F80" s="190">
        <f t="shared" ref="F80:M80" si="14">F38+F41</f>
        <v>46.794569607504542</v>
      </c>
      <c r="G80" s="190">
        <f t="shared" si="14"/>
        <v>75.084031628035945</v>
      </c>
      <c r="H80" s="190">
        <f t="shared" si="14"/>
        <v>112.39824259862937</v>
      </c>
      <c r="I80" s="190">
        <f t="shared" si="14"/>
        <v>140.54137464124344</v>
      </c>
      <c r="J80" s="190">
        <f t="shared" si="14"/>
        <v>152.53443387035267</v>
      </c>
      <c r="K80" s="190">
        <f t="shared" si="14"/>
        <v>247.183573711088</v>
      </c>
      <c r="L80" s="190">
        <f t="shared" si="14"/>
        <v>207.41682030413372</v>
      </c>
      <c r="M80" s="190">
        <f t="shared" si="14"/>
        <v>296.88102630179617</v>
      </c>
      <c r="O80" s="190">
        <f>O38+O41</f>
        <v>1278.8340726627839</v>
      </c>
    </row>
    <row r="81" spans="1:15" ht="13">
      <c r="A81" s="93" t="s">
        <v>268</v>
      </c>
      <c r="B81" s="191" t="s">
        <v>238</v>
      </c>
      <c r="C81" s="95" t="s">
        <v>120</v>
      </c>
      <c r="D81" s="96" t="s">
        <v>132</v>
      </c>
      <c r="F81" s="190">
        <f t="shared" ref="F81:M81" si="15">F46</f>
        <v>0</v>
      </c>
      <c r="G81" s="190">
        <f t="shared" si="15"/>
        <v>76.423487088456184</v>
      </c>
      <c r="H81" s="190">
        <f t="shared" si="15"/>
        <v>123.26970418990794</v>
      </c>
      <c r="I81" s="190">
        <f t="shared" si="15"/>
        <v>58.670838316375622</v>
      </c>
      <c r="J81" s="190">
        <f t="shared" si="15"/>
        <v>40.852230861541251</v>
      </c>
      <c r="K81" s="190">
        <f t="shared" si="15"/>
        <v>26.953631919429831</v>
      </c>
      <c r="L81" s="190">
        <f t="shared" si="15"/>
        <v>21.138506089973109</v>
      </c>
      <c r="M81" s="190">
        <f t="shared" si="15"/>
        <v>7.4673927534772204</v>
      </c>
      <c r="O81" s="190">
        <f>O46</f>
        <v>354.77579121916108</v>
      </c>
    </row>
    <row r="82" spans="1:15" ht="13.5" thickBot="1">
      <c r="A82" s="156" t="s">
        <v>269</v>
      </c>
      <c r="B82" s="192" t="s">
        <v>270</v>
      </c>
      <c r="C82" s="158" t="s">
        <v>120</v>
      </c>
      <c r="D82" s="159" t="s">
        <v>132</v>
      </c>
      <c r="F82" s="193">
        <f t="shared" ref="F82:M82" si="16">SUM(F49)</f>
        <v>0</v>
      </c>
      <c r="G82" s="193">
        <f t="shared" si="16"/>
        <v>0</v>
      </c>
      <c r="H82" s="193">
        <f t="shared" si="16"/>
        <v>0</v>
      </c>
      <c r="I82" s="193">
        <f t="shared" si="16"/>
        <v>0</v>
      </c>
      <c r="J82" s="193">
        <f t="shared" si="16"/>
        <v>0</v>
      </c>
      <c r="K82" s="193">
        <f t="shared" si="16"/>
        <v>10</v>
      </c>
      <c r="L82" s="193">
        <f t="shared" si="16"/>
        <v>20</v>
      </c>
      <c r="M82" s="193">
        <f t="shared" si="16"/>
        <v>0</v>
      </c>
      <c r="O82" s="193">
        <f>O49</f>
        <v>30</v>
      </c>
    </row>
    <row r="83" spans="1:15" ht="13.5" thickBot="1">
      <c r="A83" s="138" t="s">
        <v>271</v>
      </c>
      <c r="B83" s="163" t="s">
        <v>192</v>
      </c>
      <c r="C83" s="164" t="s">
        <v>120</v>
      </c>
      <c r="D83" s="165" t="s">
        <v>132</v>
      </c>
      <c r="E83" s="107"/>
      <c r="F83" s="194">
        <f>SUM(F78:F82)</f>
        <v>46.794569607504542</v>
      </c>
      <c r="G83" s="194">
        <f t="shared" ref="G83:M83" si="17">SUM(G78:G82)</f>
        <v>461.71410846280008</v>
      </c>
      <c r="H83" s="194">
        <f t="shared" si="17"/>
        <v>626.71053327999994</v>
      </c>
      <c r="I83" s="194">
        <f t="shared" si="17"/>
        <v>646.6618537848999</v>
      </c>
      <c r="J83" s="194">
        <f t="shared" si="17"/>
        <v>659.93310860779991</v>
      </c>
      <c r="K83" s="194">
        <f t="shared" si="17"/>
        <v>710.00000000030002</v>
      </c>
      <c r="L83" s="194">
        <f t="shared" si="17"/>
        <v>743.84639670499985</v>
      </c>
      <c r="M83" s="194">
        <f t="shared" si="17"/>
        <v>347.16924693804089</v>
      </c>
      <c r="N83" s="107"/>
      <c r="O83" s="194">
        <f>SUM(O78:O82)</f>
        <v>4242.829817386345</v>
      </c>
    </row>
    <row r="84" spans="1:15" ht="13.5" thickBot="1">
      <c r="A84" s="124" t="s">
        <v>272</v>
      </c>
      <c r="B84" s="195" t="s">
        <v>179</v>
      </c>
      <c r="C84" s="196" t="s">
        <v>120</v>
      </c>
      <c r="D84" s="197" t="s">
        <v>132</v>
      </c>
      <c r="F84" s="198">
        <f t="shared" ref="F84:M84" si="18">F75</f>
        <v>0</v>
      </c>
      <c r="G84" s="198">
        <f t="shared" si="18"/>
        <v>-18.058339290000003</v>
      </c>
      <c r="H84" s="198">
        <f t="shared" si="18"/>
        <v>-24.744965540000003</v>
      </c>
      <c r="I84" s="198">
        <f t="shared" si="18"/>
        <v>-18.175071604400003</v>
      </c>
      <c r="J84" s="198">
        <f t="shared" si="18"/>
        <v>-26.499774709886751</v>
      </c>
      <c r="K84" s="199">
        <f t="shared" si="18"/>
        <v>-23.660924427856624</v>
      </c>
      <c r="L84" s="198">
        <f t="shared" si="18"/>
        <v>-23.660924427856624</v>
      </c>
      <c r="M84" s="198">
        <f t="shared" si="18"/>
        <v>0</v>
      </c>
      <c r="O84" s="199">
        <f>O75</f>
        <v>-134.80000000000001</v>
      </c>
    </row>
    <row r="85" spans="1:15" s="107" customFormat="1" ht="13.5" thickBot="1">
      <c r="A85" s="138" t="s">
        <v>273</v>
      </c>
      <c r="B85" s="163" t="s">
        <v>195</v>
      </c>
      <c r="C85" s="164" t="s">
        <v>120</v>
      </c>
      <c r="D85" s="165" t="s">
        <v>132</v>
      </c>
      <c r="F85" s="194">
        <f>F83+F84</f>
        <v>46.794569607504542</v>
      </c>
      <c r="G85" s="194">
        <f t="shared" ref="G85:M85" si="19">G83+G84</f>
        <v>443.65576917280009</v>
      </c>
      <c r="H85" s="194">
        <f t="shared" si="19"/>
        <v>601.96556773999998</v>
      </c>
      <c r="I85" s="194">
        <f t="shared" si="19"/>
        <v>628.48678218049986</v>
      </c>
      <c r="J85" s="194">
        <f t="shared" si="19"/>
        <v>633.43333389791314</v>
      </c>
      <c r="K85" s="194">
        <f t="shared" si="19"/>
        <v>686.33907557244345</v>
      </c>
      <c r="L85" s="194">
        <f t="shared" si="19"/>
        <v>720.18547227714328</v>
      </c>
      <c r="M85" s="194">
        <f t="shared" si="19"/>
        <v>347.16924693804089</v>
      </c>
      <c r="O85" s="194">
        <f>SUM(F85:M85)</f>
        <v>4108.0298173863448</v>
      </c>
    </row>
    <row r="86" spans="1:15" ht="13.5" thickBot="1">
      <c r="A86" s="200" t="s">
        <v>274</v>
      </c>
      <c r="B86" s="201" t="str">
        <f>B65</f>
        <v>Total Additional Operating Expenditure</v>
      </c>
      <c r="C86" s="202" t="s">
        <v>120</v>
      </c>
      <c r="D86" s="203" t="s">
        <v>132</v>
      </c>
      <c r="F86" s="204">
        <f>F65</f>
        <v>0</v>
      </c>
      <c r="G86" s="204">
        <f t="shared" ref="G86:M86" si="20">G65</f>
        <v>1.182284551</v>
      </c>
      <c r="H86" s="204">
        <f t="shared" si="20"/>
        <v>1.4190037278000003</v>
      </c>
      <c r="I86" s="204">
        <f t="shared" si="20"/>
        <v>0.76886300000000007</v>
      </c>
      <c r="J86" s="204">
        <f t="shared" si="20"/>
        <v>0.98157343000000008</v>
      </c>
      <c r="K86" s="204">
        <f t="shared" si="20"/>
        <v>2.2734887363</v>
      </c>
      <c r="L86" s="204">
        <f t="shared" si="20"/>
        <v>1.3626878304999996</v>
      </c>
      <c r="M86" s="204">
        <f t="shared" si="20"/>
        <v>-0.10069690760000033</v>
      </c>
      <c r="O86" s="204">
        <f>O65</f>
        <v>7.887204367999999</v>
      </c>
    </row>
    <row r="88" spans="1:15">
      <c r="B88" s="54" t="s">
        <v>196</v>
      </c>
      <c r="G88" s="179">
        <f t="shared" ref="G88:M88" si="21">G14+G15+G22+G24+G26+G31+G32+G41</f>
        <v>208.41395453420043</v>
      </c>
      <c r="H88" s="179">
        <f t="shared" si="21"/>
        <v>278.63272681271457</v>
      </c>
      <c r="I88" s="179">
        <f t="shared" si="21"/>
        <v>324.06828590345697</v>
      </c>
      <c r="J88" s="179">
        <f t="shared" si="21"/>
        <v>322.25314734332039</v>
      </c>
      <c r="K88" s="179">
        <f t="shared" si="21"/>
        <v>349.65888268420019</v>
      </c>
      <c r="L88" s="179">
        <f t="shared" si="21"/>
        <v>277.30465404157297</v>
      </c>
      <c r="M88" s="179">
        <f t="shared" si="21"/>
        <v>219.93197520841244</v>
      </c>
    </row>
    <row r="89" spans="1:15">
      <c r="B89" s="54" t="s">
        <v>275</v>
      </c>
      <c r="G89" s="179">
        <f t="shared" ref="G89:M89" si="22">G16+G17+G23+G25+G27+G33+G34</f>
        <v>141.93241211490039</v>
      </c>
      <c r="H89" s="179">
        <f t="shared" si="22"/>
        <v>160.98041165369446</v>
      </c>
      <c r="I89" s="179">
        <f t="shared" si="22"/>
        <v>193.66799686299481</v>
      </c>
      <c r="J89" s="179">
        <f t="shared" si="22"/>
        <v>236.87777600623775</v>
      </c>
      <c r="K89" s="179">
        <f t="shared" si="22"/>
        <v>255.4970769560901</v>
      </c>
      <c r="L89" s="179">
        <f t="shared" si="22"/>
        <v>294.62372492720601</v>
      </c>
      <c r="M89" s="179">
        <f t="shared" si="22"/>
        <v>114.56753317103417</v>
      </c>
    </row>
    <row r="90" spans="1:15">
      <c r="B90" s="54" t="s">
        <v>276</v>
      </c>
      <c r="G90" s="179">
        <f t="shared" ref="G90:M90" si="23">G18+G35+G36+G37+G46+G49</f>
        <v>111.36774181369924</v>
      </c>
      <c r="H90" s="179">
        <f t="shared" si="23"/>
        <v>187.09739481359094</v>
      </c>
      <c r="I90" s="179">
        <f t="shared" si="23"/>
        <v>128.92557101844812</v>
      </c>
      <c r="J90" s="179">
        <f t="shared" si="23"/>
        <v>100.80218525824181</v>
      </c>
      <c r="K90" s="179">
        <f t="shared" si="23"/>
        <v>104.84404036000967</v>
      </c>
      <c r="L90" s="179">
        <f t="shared" si="23"/>
        <v>171.91801773622072</v>
      </c>
      <c r="M90" s="179">
        <f t="shared" si="23"/>
        <v>12.669738558594243</v>
      </c>
    </row>
    <row r="92" spans="1:15">
      <c r="B92" s="54" t="s">
        <v>200</v>
      </c>
      <c r="G92" s="170">
        <f t="shared" ref="G92:M92" si="24">G88/SUM(G88:G89)</f>
        <v>0.59487973723713039</v>
      </c>
      <c r="H92" s="170">
        <f t="shared" si="24"/>
        <v>0.63381346559551233</v>
      </c>
      <c r="I92" s="170">
        <f t="shared" si="24"/>
        <v>0.62593311825055642</v>
      </c>
      <c r="J92" s="170">
        <f t="shared" si="24"/>
        <v>0.57634649397106197</v>
      </c>
      <c r="K92" s="170">
        <f t="shared" si="24"/>
        <v>0.5777996186173896</v>
      </c>
      <c r="L92" s="170">
        <f t="shared" si="24"/>
        <v>0.48485905620135478</v>
      </c>
      <c r="M92" s="170">
        <f t="shared" si="24"/>
        <v>0.65749566052852881</v>
      </c>
    </row>
    <row r="94" spans="1:15">
      <c r="B94" s="54" t="s">
        <v>201</v>
      </c>
      <c r="G94" s="205">
        <f t="shared" ref="G94:M94" si="25">G88+(G90*G92)</f>
        <v>274.66436752102641</v>
      </c>
      <c r="H94" s="205">
        <f t="shared" si="25"/>
        <v>397.21757502340847</v>
      </c>
      <c r="I94" s="205">
        <f t="shared" si="25"/>
        <v>404.76707059326776</v>
      </c>
      <c r="J94" s="205">
        <f t="shared" si="25"/>
        <v>380.35013340152955</v>
      </c>
      <c r="K94" s="205">
        <f t="shared" si="25"/>
        <v>410.23772921851997</v>
      </c>
      <c r="L94" s="205">
        <f t="shared" si="25"/>
        <v>360.66066186516474</v>
      </c>
      <c r="M94" s="205">
        <f t="shared" si="25"/>
        <v>228.26227333071913</v>
      </c>
    </row>
    <row r="95" spans="1:15">
      <c r="B95" s="54" t="s">
        <v>202</v>
      </c>
      <c r="G95" s="205">
        <f t="shared" ref="G95:M95" si="26">G89+(G90*(1-G92))</f>
        <v>187.04974094177365</v>
      </c>
      <c r="H95" s="205">
        <f t="shared" si="26"/>
        <v>229.49295825659149</v>
      </c>
      <c r="I95" s="205">
        <f t="shared" si="26"/>
        <v>241.89478319163214</v>
      </c>
      <c r="J95" s="205">
        <f t="shared" si="26"/>
        <v>279.58297520627042</v>
      </c>
      <c r="K95" s="205">
        <f t="shared" si="26"/>
        <v>299.76227078177999</v>
      </c>
      <c r="L95" s="205">
        <f t="shared" si="26"/>
        <v>383.18573483983499</v>
      </c>
      <c r="M95" s="205">
        <f t="shared" si="26"/>
        <v>118.90697360732172</v>
      </c>
    </row>
    <row r="96" spans="1:15" ht="13" thickBot="1"/>
    <row r="97" spans="1:6">
      <c r="A97" s="206"/>
      <c r="B97" s="207"/>
      <c r="C97" s="207"/>
      <c r="D97" s="207"/>
      <c r="E97" s="207"/>
      <c r="F97" s="208"/>
    </row>
    <row r="98" spans="1:6" ht="14">
      <c r="A98" s="209" t="s">
        <v>277</v>
      </c>
      <c r="B98" s="210"/>
      <c r="C98" s="210"/>
      <c r="D98" s="211" t="s">
        <v>278</v>
      </c>
      <c r="F98" s="212"/>
    </row>
    <row r="99" spans="1:6" ht="14">
      <c r="A99" s="213"/>
      <c r="B99" s="210"/>
      <c r="C99" s="210"/>
      <c r="D99" s="210"/>
      <c r="F99" s="212"/>
    </row>
    <row r="100" spans="1:6" ht="14">
      <c r="A100" s="209" t="s">
        <v>279</v>
      </c>
      <c r="B100" s="210"/>
      <c r="C100" s="210"/>
      <c r="D100" s="211" t="s">
        <v>278</v>
      </c>
      <c r="F100" s="212"/>
    </row>
    <row r="101" spans="1:6" ht="14">
      <c r="A101" s="213"/>
      <c r="B101" s="210"/>
      <c r="C101" s="210"/>
      <c r="D101" s="210"/>
      <c r="F101" s="212"/>
    </row>
    <row r="102" spans="1:6" ht="14">
      <c r="A102" s="209" t="s">
        <v>280</v>
      </c>
      <c r="B102" s="210"/>
      <c r="C102" s="210"/>
      <c r="D102" s="211" t="s">
        <v>281</v>
      </c>
      <c r="F102" s="212"/>
    </row>
    <row r="103" spans="1:6" ht="13" thickBot="1">
      <c r="A103" s="214"/>
      <c r="B103" s="215"/>
      <c r="C103" s="215"/>
      <c r="D103" s="215"/>
      <c r="E103" s="215"/>
      <c r="F103" s="216"/>
    </row>
    <row r="118" spans="7:7">
      <c r="G118" s="179"/>
    </row>
  </sheetData>
  <mergeCells count="9">
    <mergeCell ref="L8:L9"/>
    <mergeCell ref="M8:M9"/>
    <mergeCell ref="O8:O9"/>
    <mergeCell ref="F8:F9"/>
    <mergeCell ref="G8:G9"/>
    <mergeCell ref="H8:H9"/>
    <mergeCell ref="I8:I9"/>
    <mergeCell ref="J8:J9"/>
    <mergeCell ref="K8:K9"/>
  </mergeCells>
  <pageMargins left="0.55118110236220474" right="0.55118110236220474" top="0.74803149606299213" bottom="0.70866141732283472" header="0.51181102362204722" footer="0.51181102362204722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5DE0-0E80-4C4D-89DB-9B2FB89FBB48}">
  <sheetPr>
    <pageSetUpPr fitToPage="1"/>
  </sheetPr>
  <dimension ref="A1:GS109"/>
  <sheetViews>
    <sheetView zoomScale="85" zoomScaleNormal="85" workbookViewId="0">
      <selection sqref="A1:XFD1048576"/>
    </sheetView>
  </sheetViews>
  <sheetFormatPr defaultColWidth="9.1796875" defaultRowHeight="12.5"/>
  <cols>
    <col min="1" max="1" width="9.26953125" style="54" customWidth="1"/>
    <col min="2" max="2" width="87.1796875" style="54" customWidth="1"/>
    <col min="3" max="3" width="8.26953125" style="54" customWidth="1"/>
    <col min="4" max="4" width="8.1796875" style="54" customWidth="1"/>
    <col min="5" max="5" width="1.81640625" style="54" customWidth="1"/>
    <col min="6" max="6" width="12.81640625" style="54" customWidth="1"/>
    <col min="7" max="7" width="16.7265625" style="54" customWidth="1"/>
    <col min="8" max="8" width="20.54296875" style="54" bestFit="1" customWidth="1"/>
    <col min="9" max="13" width="16.7265625" style="54" customWidth="1"/>
    <col min="14" max="14" width="1.81640625" style="54" customWidth="1"/>
    <col min="15" max="15" width="18.54296875" style="54" customWidth="1"/>
    <col min="16" max="16384" width="9.1796875" style="54"/>
  </cols>
  <sheetData>
    <row r="1" spans="1:201" s="48" customFormat="1" ht="20">
      <c r="A1" s="46" t="s">
        <v>107</v>
      </c>
      <c r="B1" s="47"/>
    </row>
    <row r="2" spans="1:201" s="48" customFormat="1" ht="20">
      <c r="B2" s="171"/>
    </row>
    <row r="3" spans="1:201" s="48" customFormat="1" ht="36.75" customHeight="1">
      <c r="A3" s="239" t="s">
        <v>282</v>
      </c>
      <c r="B3" s="47"/>
    </row>
    <row r="4" spans="1:201" ht="20.5" thickBot="1">
      <c r="A4" s="52"/>
      <c r="B4" s="53"/>
      <c r="P4" s="48"/>
    </row>
    <row r="5" spans="1:201" ht="20">
      <c r="A5" s="55" t="s">
        <v>109</v>
      </c>
      <c r="B5" s="56"/>
      <c r="C5" s="56"/>
      <c r="D5" s="57"/>
      <c r="P5" s="48"/>
    </row>
    <row r="6" spans="1:201" ht="20.5" thickBot="1">
      <c r="A6" s="58" t="s">
        <v>110</v>
      </c>
      <c r="B6" s="59"/>
      <c r="C6" s="59"/>
      <c r="D6" s="60"/>
      <c r="G6" s="61"/>
      <c r="L6" s="172"/>
      <c r="M6" s="172"/>
    </row>
    <row r="7" spans="1:201" ht="23" thickBot="1">
      <c r="F7" s="173">
        <v>10</v>
      </c>
      <c r="G7" s="173">
        <v>20</v>
      </c>
      <c r="H7" s="173">
        <v>30</v>
      </c>
      <c r="I7" s="173">
        <v>40</v>
      </c>
      <c r="J7" s="173">
        <v>50</v>
      </c>
      <c r="K7" s="173"/>
      <c r="L7" s="173">
        <v>70</v>
      </c>
      <c r="M7" s="173">
        <v>80</v>
      </c>
      <c r="O7" s="173">
        <v>90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</row>
    <row r="8" spans="1:201" s="68" customFormat="1" ht="15.65" customHeight="1">
      <c r="A8" s="64" t="s">
        <v>111</v>
      </c>
      <c r="B8" s="65" t="s">
        <v>112</v>
      </c>
      <c r="C8" s="66" t="s">
        <v>54</v>
      </c>
      <c r="D8" s="67" t="s">
        <v>113</v>
      </c>
      <c r="E8" s="174"/>
      <c r="F8" s="258" t="s">
        <v>203</v>
      </c>
      <c r="G8" s="258" t="s">
        <v>204</v>
      </c>
      <c r="H8" s="258" t="s">
        <v>204</v>
      </c>
      <c r="I8" s="258" t="s">
        <v>204</v>
      </c>
      <c r="J8" s="258" t="s">
        <v>204</v>
      </c>
      <c r="K8" s="258" t="s">
        <v>204</v>
      </c>
      <c r="L8" s="258" t="s">
        <v>205</v>
      </c>
      <c r="M8" s="258" t="s">
        <v>206</v>
      </c>
      <c r="O8" s="260" t="s">
        <v>207</v>
      </c>
    </row>
    <row r="9" spans="1:201" s="68" customFormat="1" ht="15.5">
      <c r="A9" s="69" t="s">
        <v>115</v>
      </c>
      <c r="B9" s="70"/>
      <c r="C9" s="71"/>
      <c r="D9" s="72" t="s">
        <v>116</v>
      </c>
      <c r="E9" s="174"/>
      <c r="F9" s="259"/>
      <c r="G9" s="259"/>
      <c r="H9" s="259"/>
      <c r="I9" s="259"/>
      <c r="J9" s="259"/>
      <c r="K9" s="259"/>
      <c r="L9" s="259"/>
      <c r="M9" s="259"/>
      <c r="O9" s="261"/>
    </row>
    <row r="10" spans="1:201" ht="16" thickBot="1">
      <c r="A10" s="73"/>
      <c r="B10" s="74"/>
      <c r="C10" s="75"/>
      <c r="D10" s="76"/>
      <c r="E10" s="174"/>
      <c r="F10" s="175" t="s">
        <v>208</v>
      </c>
      <c r="G10" s="175" t="s">
        <v>14</v>
      </c>
      <c r="H10" s="175" t="s">
        <v>15</v>
      </c>
      <c r="I10" s="175" t="s">
        <v>16</v>
      </c>
      <c r="J10" s="175" t="s">
        <v>17</v>
      </c>
      <c r="K10" s="175" t="s">
        <v>18</v>
      </c>
      <c r="L10" s="175" t="s">
        <v>209</v>
      </c>
      <c r="M10" s="176">
        <v>2021</v>
      </c>
      <c r="O10" s="175" t="s">
        <v>210</v>
      </c>
    </row>
    <row r="11" spans="1:201">
      <c r="B11" s="79"/>
    </row>
    <row r="12" spans="1:201" ht="13.5" thickBot="1">
      <c r="A12" s="80"/>
      <c r="C12" s="81"/>
      <c r="D12" s="62"/>
    </row>
    <row r="13" spans="1:201" s="68" customFormat="1" ht="16" thickBot="1">
      <c r="A13" s="82"/>
      <c r="B13" s="83" t="s">
        <v>117</v>
      </c>
      <c r="C13" s="84"/>
      <c r="D13" s="85"/>
    </row>
    <row r="14" spans="1:201" ht="13">
      <c r="A14" s="86" t="s">
        <v>211</v>
      </c>
      <c r="B14" s="87" t="s">
        <v>119</v>
      </c>
      <c r="C14" s="88" t="s">
        <v>120</v>
      </c>
      <c r="D14" s="89" t="s">
        <v>121</v>
      </c>
      <c r="F14" s="177">
        <v>0</v>
      </c>
      <c r="G14" s="177">
        <v>81.006429980500641</v>
      </c>
      <c r="H14" s="177">
        <v>115.36897292079732</v>
      </c>
      <c r="I14" s="177">
        <v>144.71126599426918</v>
      </c>
      <c r="J14" s="177">
        <v>92.042890939378992</v>
      </c>
      <c r="K14" s="177">
        <v>65.642282634524079</v>
      </c>
      <c r="L14" s="177">
        <v>85.130102974980829</v>
      </c>
      <c r="M14" s="177">
        <v>54.031110188008093</v>
      </c>
      <c r="O14" s="178">
        <f t="shared" ref="O14:O19" si="0">SUM(F14:M14)</f>
        <v>637.93305563245917</v>
      </c>
    </row>
    <row r="15" spans="1:201" ht="13">
      <c r="A15" s="93" t="s">
        <v>212</v>
      </c>
      <c r="B15" s="94" t="s">
        <v>123</v>
      </c>
      <c r="C15" s="95" t="s">
        <v>120</v>
      </c>
      <c r="D15" s="96" t="s">
        <v>121</v>
      </c>
      <c r="F15" s="180">
        <v>0</v>
      </c>
      <c r="G15" s="180">
        <v>71.562004117183136</v>
      </c>
      <c r="H15" s="180">
        <v>75.52285194763175</v>
      </c>
      <c r="I15" s="180">
        <v>80.384185463027109</v>
      </c>
      <c r="J15" s="180">
        <v>103.56816888565791</v>
      </c>
      <c r="K15" s="180">
        <v>99.992602163848773</v>
      </c>
      <c r="L15" s="180">
        <v>149.58988006210427</v>
      </c>
      <c r="M15" s="180">
        <v>0</v>
      </c>
      <c r="O15" s="181">
        <f t="shared" si="0"/>
        <v>580.61969263945298</v>
      </c>
    </row>
    <row r="16" spans="1:201" ht="13">
      <c r="A16" s="93" t="s">
        <v>213</v>
      </c>
      <c r="B16" s="94" t="s">
        <v>125</v>
      </c>
      <c r="C16" s="95" t="s">
        <v>120</v>
      </c>
      <c r="D16" s="96" t="s">
        <v>121</v>
      </c>
      <c r="F16" s="180">
        <v>0</v>
      </c>
      <c r="G16" s="180">
        <v>30.374814335619355</v>
      </c>
      <c r="H16" s="180">
        <v>36.064599624922835</v>
      </c>
      <c r="I16" s="180">
        <v>35.49986992623932</v>
      </c>
      <c r="J16" s="180">
        <v>65.560134228251229</v>
      </c>
      <c r="K16" s="182">
        <v>47.195806096106033</v>
      </c>
      <c r="L16" s="182">
        <v>49.47846421460504</v>
      </c>
      <c r="M16" s="182">
        <v>0</v>
      </c>
      <c r="O16" s="181">
        <f t="shared" si="0"/>
        <v>264.17368842574382</v>
      </c>
    </row>
    <row r="17" spans="1:15" ht="13">
      <c r="A17" s="93" t="s">
        <v>214</v>
      </c>
      <c r="B17" s="94" t="s">
        <v>127</v>
      </c>
      <c r="C17" s="95" t="s">
        <v>120</v>
      </c>
      <c r="D17" s="96" t="s">
        <v>121</v>
      </c>
      <c r="F17" s="180">
        <v>0</v>
      </c>
      <c r="G17" s="180">
        <v>49.72779239558681</v>
      </c>
      <c r="H17" s="180">
        <v>58.779621782464361</v>
      </c>
      <c r="I17" s="180">
        <v>72.49169553647252</v>
      </c>
      <c r="J17" s="180">
        <v>66.972768538364889</v>
      </c>
      <c r="K17" s="182">
        <v>85.443379552753214</v>
      </c>
      <c r="L17" s="182">
        <v>81.69401383090414</v>
      </c>
      <c r="M17" s="182">
        <v>0</v>
      </c>
      <c r="O17" s="181">
        <f t="shared" si="0"/>
        <v>415.10927163654594</v>
      </c>
    </row>
    <row r="18" spans="1:15" ht="13">
      <c r="A18" s="93" t="s">
        <v>215</v>
      </c>
      <c r="B18" s="94" t="s">
        <v>129</v>
      </c>
      <c r="C18" s="95" t="s">
        <v>120</v>
      </c>
      <c r="D18" s="96" t="s">
        <v>121</v>
      </c>
      <c r="F18" s="180">
        <v>0</v>
      </c>
      <c r="G18" s="180">
        <v>27.381766756175637</v>
      </c>
      <c r="H18" s="180">
        <v>52.487830672574276</v>
      </c>
      <c r="I18" s="180">
        <v>61.39635825507748</v>
      </c>
      <c r="J18" s="180">
        <v>53.307987932141636</v>
      </c>
      <c r="K18" s="182">
        <v>46.75737484503388</v>
      </c>
      <c r="L18" s="182">
        <v>42.329565155287142</v>
      </c>
      <c r="M18" s="182">
        <v>0</v>
      </c>
      <c r="O18" s="181">
        <f t="shared" si="0"/>
        <v>283.66088361629005</v>
      </c>
    </row>
    <row r="19" spans="1:15" s="107" customFormat="1" ht="13.5" thickBot="1">
      <c r="A19" s="100" t="s">
        <v>216</v>
      </c>
      <c r="B19" s="101" t="s">
        <v>131</v>
      </c>
      <c r="C19" s="102" t="s">
        <v>120</v>
      </c>
      <c r="D19" s="103" t="s">
        <v>132</v>
      </c>
      <c r="F19" s="183">
        <f>SUM(F14:F18)</f>
        <v>0</v>
      </c>
      <c r="G19" s="183">
        <f t="shared" ref="G19:M19" si="1">SUM(G14:G18)</f>
        <v>260.05280758506558</v>
      </c>
      <c r="H19" s="183">
        <f t="shared" si="1"/>
        <v>338.22387694839051</v>
      </c>
      <c r="I19" s="183">
        <f t="shared" si="1"/>
        <v>394.48337517508565</v>
      </c>
      <c r="J19" s="183">
        <f t="shared" si="1"/>
        <v>381.45195052379466</v>
      </c>
      <c r="K19" s="183">
        <f t="shared" si="1"/>
        <v>345.03144529226603</v>
      </c>
      <c r="L19" s="183">
        <f t="shared" si="1"/>
        <v>408.22202623788144</v>
      </c>
      <c r="M19" s="183">
        <f t="shared" si="1"/>
        <v>54.031110188008093</v>
      </c>
      <c r="O19" s="183">
        <f t="shared" si="0"/>
        <v>2181.4965919504921</v>
      </c>
    </row>
    <row r="20" spans="1:15" ht="13.5" thickBot="1">
      <c r="A20" s="80"/>
      <c r="C20" s="62"/>
      <c r="D20" s="62"/>
    </row>
    <row r="21" spans="1:15" ht="16" thickBot="1">
      <c r="A21" s="82"/>
      <c r="B21" s="83" t="s">
        <v>133</v>
      </c>
      <c r="C21" s="84"/>
      <c r="D21" s="85"/>
      <c r="E21" s="68"/>
    </row>
    <row r="22" spans="1:15" ht="13">
      <c r="A22" s="86" t="s">
        <v>217</v>
      </c>
      <c r="B22" s="87" t="s">
        <v>218</v>
      </c>
      <c r="C22" s="88" t="s">
        <v>120</v>
      </c>
      <c r="D22" s="89" t="s">
        <v>121</v>
      </c>
      <c r="F22" s="177">
        <v>0</v>
      </c>
      <c r="G22" s="177">
        <v>3.4001703031603823</v>
      </c>
      <c r="H22" s="177">
        <v>7.1082616788685851</v>
      </c>
      <c r="I22" s="177">
        <v>7.8358647490223676</v>
      </c>
      <c r="J22" s="177">
        <v>9.2608579758038854</v>
      </c>
      <c r="K22" s="177">
        <v>14.175055801397367</v>
      </c>
      <c r="L22" s="177">
        <v>23.297684330216256</v>
      </c>
      <c r="M22" s="177">
        <v>14.412532665349115</v>
      </c>
      <c r="O22" s="178">
        <f t="shared" ref="O22:O27" si="2">SUM(F22:M22)</f>
        <v>79.490427503817955</v>
      </c>
    </row>
    <row r="23" spans="1:15" ht="13">
      <c r="A23" s="93" t="s">
        <v>219</v>
      </c>
      <c r="B23" s="94" t="s">
        <v>220</v>
      </c>
      <c r="C23" s="95" t="s">
        <v>120</v>
      </c>
      <c r="D23" s="96" t="s">
        <v>121</v>
      </c>
      <c r="F23" s="182">
        <v>0</v>
      </c>
      <c r="G23" s="182">
        <v>9.8958035036583762</v>
      </c>
      <c r="H23" s="182">
        <v>10.229578342177119</v>
      </c>
      <c r="I23" s="182">
        <v>15.30078881302474</v>
      </c>
      <c r="J23" s="182">
        <v>36.521622143839707</v>
      </c>
      <c r="K23" s="182">
        <v>40.466800011768008</v>
      </c>
      <c r="L23" s="182">
        <v>24.352127622347805</v>
      </c>
      <c r="M23" s="182">
        <v>4.9999999989499999</v>
      </c>
      <c r="O23" s="181">
        <f t="shared" si="2"/>
        <v>141.76672043576576</v>
      </c>
    </row>
    <row r="24" spans="1:15" ht="13">
      <c r="A24" s="93" t="s">
        <v>221</v>
      </c>
      <c r="B24" s="94" t="s">
        <v>222</v>
      </c>
      <c r="C24" s="95" t="s">
        <v>120</v>
      </c>
      <c r="D24" s="96" t="s">
        <v>121</v>
      </c>
      <c r="F24" s="180">
        <v>0</v>
      </c>
      <c r="G24" s="180">
        <v>8.1987365099999998</v>
      </c>
      <c r="H24" s="180">
        <v>7.2181998300000005</v>
      </c>
      <c r="I24" s="180">
        <v>6.7422044445000004</v>
      </c>
      <c r="J24" s="180">
        <v>10.448433286399995</v>
      </c>
      <c r="K24" s="180">
        <v>6.3964549482999979</v>
      </c>
      <c r="L24" s="180">
        <v>9.8034546506500035</v>
      </c>
      <c r="M24" s="180">
        <v>0</v>
      </c>
      <c r="O24" s="181">
        <f t="shared" si="2"/>
        <v>48.807483669849994</v>
      </c>
    </row>
    <row r="25" spans="1:15" ht="13">
      <c r="A25" s="93" t="s">
        <v>140</v>
      </c>
      <c r="B25" s="94" t="s">
        <v>223</v>
      </c>
      <c r="C25" s="95" t="s">
        <v>120</v>
      </c>
      <c r="D25" s="96" t="s">
        <v>121</v>
      </c>
      <c r="F25" s="184">
        <v>0</v>
      </c>
      <c r="G25" s="184">
        <v>8.6536010900000022</v>
      </c>
      <c r="H25" s="184">
        <v>10.429786369999997</v>
      </c>
      <c r="I25" s="184">
        <v>9.856514555500004</v>
      </c>
      <c r="J25" s="184">
        <v>18.229019710100001</v>
      </c>
      <c r="K25" s="184">
        <v>9.9867438087999982</v>
      </c>
      <c r="L25" s="184">
        <v>13.986722160450004</v>
      </c>
      <c r="M25" s="184">
        <v>0</v>
      </c>
      <c r="O25" s="181">
        <f t="shared" si="2"/>
        <v>71.142387694850001</v>
      </c>
    </row>
    <row r="26" spans="1:15" ht="13">
      <c r="A26" s="156" t="s">
        <v>142</v>
      </c>
      <c r="B26" s="157" t="s">
        <v>224</v>
      </c>
      <c r="C26" s="95" t="s">
        <v>120</v>
      </c>
      <c r="D26" s="96" t="s">
        <v>121</v>
      </c>
      <c r="F26" s="184">
        <v>0</v>
      </c>
      <c r="G26" s="184">
        <v>15.038631279999999</v>
      </c>
      <c r="H26" s="184">
        <v>12.405212823890322</v>
      </c>
      <c r="I26" s="184">
        <v>9.3688531927809002</v>
      </c>
      <c r="J26" s="184">
        <v>7.7994244835696778</v>
      </c>
      <c r="K26" s="184">
        <v>6.1905999762924688</v>
      </c>
      <c r="L26" s="184">
        <v>4.8385616881149076</v>
      </c>
      <c r="M26" s="184">
        <v>0</v>
      </c>
      <c r="O26" s="181">
        <f t="shared" si="2"/>
        <v>55.641283444648273</v>
      </c>
    </row>
    <row r="27" spans="1:15" ht="13">
      <c r="A27" s="156" t="s">
        <v>145</v>
      </c>
      <c r="B27" s="157" t="s">
        <v>225</v>
      </c>
      <c r="C27" s="95" t="s">
        <v>120</v>
      </c>
      <c r="D27" s="96" t="s">
        <v>121</v>
      </c>
      <c r="F27" s="184">
        <v>0</v>
      </c>
      <c r="G27" s="184">
        <v>4.8053893200000006</v>
      </c>
      <c r="H27" s="184">
        <v>4.9606381199999996</v>
      </c>
      <c r="I27" s="184">
        <v>3.4735467090000007</v>
      </c>
      <c r="J27" s="184">
        <v>1.8200962698999998</v>
      </c>
      <c r="K27" s="184">
        <v>2.4883369767999994</v>
      </c>
      <c r="L27" s="184">
        <v>6.8568728893000008</v>
      </c>
      <c r="M27" s="184">
        <v>0</v>
      </c>
      <c r="O27" s="181">
        <f t="shared" si="2"/>
        <v>24.404880285000001</v>
      </c>
    </row>
    <row r="28" spans="1:15" s="107" customFormat="1" ht="13.5" thickBot="1">
      <c r="A28" s="100" t="s">
        <v>147</v>
      </c>
      <c r="B28" s="101" t="s">
        <v>143</v>
      </c>
      <c r="C28" s="102" t="s">
        <v>120</v>
      </c>
      <c r="D28" s="103" t="s">
        <v>132</v>
      </c>
      <c r="F28" s="183">
        <f>SUM(F22:F27)</f>
        <v>0</v>
      </c>
      <c r="G28" s="183">
        <f t="shared" ref="G28:M28" si="3">SUM(G22:G27)</f>
        <v>49.992332006818764</v>
      </c>
      <c r="H28" s="183">
        <f t="shared" si="3"/>
        <v>52.351677164936021</v>
      </c>
      <c r="I28" s="183">
        <f t="shared" si="3"/>
        <v>52.577772463828012</v>
      </c>
      <c r="J28" s="183">
        <f t="shared" si="3"/>
        <v>84.079453869613275</v>
      </c>
      <c r="K28" s="183">
        <f t="shared" si="3"/>
        <v>79.703991523357843</v>
      </c>
      <c r="L28" s="183">
        <f t="shared" si="3"/>
        <v>83.13542334107899</v>
      </c>
      <c r="M28" s="183">
        <f t="shared" si="3"/>
        <v>19.412532664299114</v>
      </c>
      <c r="O28" s="183">
        <f>SUM(O22:O27)</f>
        <v>421.25318303393198</v>
      </c>
    </row>
    <row r="29" spans="1:15" ht="13" thickBot="1"/>
    <row r="30" spans="1:15" s="68" customFormat="1" ht="16" thickBot="1">
      <c r="A30" s="82"/>
      <c r="B30" s="83" t="s">
        <v>226</v>
      </c>
      <c r="C30" s="84"/>
      <c r="D30" s="85"/>
    </row>
    <row r="31" spans="1:15" ht="13">
      <c r="A31" s="86" t="s">
        <v>149</v>
      </c>
      <c r="B31" s="87" t="s">
        <v>227</v>
      </c>
      <c r="C31" s="88" t="s">
        <v>120</v>
      </c>
      <c r="D31" s="89" t="s">
        <v>121</v>
      </c>
      <c r="F31" s="177">
        <v>9.2909121583981857</v>
      </c>
      <c r="G31" s="177">
        <v>18.060465192578288</v>
      </c>
      <c r="H31" s="177">
        <v>46.401450679088342</v>
      </c>
      <c r="I31" s="177">
        <v>56.587023279113417</v>
      </c>
      <c r="J31" s="177">
        <v>66.18006107065095</v>
      </c>
      <c r="K31" s="177">
        <v>85.548916097931553</v>
      </c>
      <c r="L31" s="177">
        <v>79.043425263715918</v>
      </c>
      <c r="M31" s="177">
        <v>137.84271507961111</v>
      </c>
      <c r="O31" s="178">
        <f t="shared" ref="O31:O37" si="4">SUM(F31:M31)</f>
        <v>498.95496882108773</v>
      </c>
    </row>
    <row r="32" spans="1:15" ht="13">
      <c r="A32" s="93" t="s">
        <v>151</v>
      </c>
      <c r="B32" s="94" t="s">
        <v>228</v>
      </c>
      <c r="C32" s="95" t="s">
        <v>120</v>
      </c>
      <c r="D32" s="96" t="s">
        <v>121</v>
      </c>
      <c r="F32" s="180">
        <v>3.3164281383233361</v>
      </c>
      <c r="G32" s="180">
        <v>10.988760560177345</v>
      </c>
      <c r="H32" s="180">
        <v>14.559336938407883</v>
      </c>
      <c r="I32" s="180">
        <v>18.036242968954127</v>
      </c>
      <c r="J32" s="180">
        <v>32.341445079912695</v>
      </c>
      <c r="K32" s="180">
        <v>28.216046740959356</v>
      </c>
      <c r="L32" s="180">
        <v>23.192571992858014</v>
      </c>
      <c r="M32" s="180">
        <v>28.485149376330824</v>
      </c>
      <c r="O32" s="181">
        <f t="shared" si="4"/>
        <v>159.13598179592361</v>
      </c>
    </row>
    <row r="33" spans="1:15" ht="13">
      <c r="A33" s="93" t="s">
        <v>153</v>
      </c>
      <c r="B33" s="94" t="s">
        <v>229</v>
      </c>
      <c r="C33" s="95" t="s">
        <v>120</v>
      </c>
      <c r="D33" s="96" t="s">
        <v>121</v>
      </c>
      <c r="F33" s="180">
        <v>8.9268863995521759</v>
      </c>
      <c r="G33" s="180">
        <v>14.975371277799905</v>
      </c>
      <c r="H33" s="180">
        <v>24.836635496758593</v>
      </c>
      <c r="I33" s="180">
        <v>41.47204633130589</v>
      </c>
      <c r="J33" s="180">
        <v>31.330568589210788</v>
      </c>
      <c r="K33" s="180">
        <v>36.588695908683498</v>
      </c>
      <c r="L33" s="180">
        <v>37.498926025665476</v>
      </c>
      <c r="M33" s="180">
        <v>106.547447583852</v>
      </c>
      <c r="O33" s="181">
        <f t="shared" si="4"/>
        <v>302.17657761282828</v>
      </c>
    </row>
    <row r="34" spans="1:15" ht="13">
      <c r="A34" s="93" t="s">
        <v>155</v>
      </c>
      <c r="B34" s="94" t="s">
        <v>230</v>
      </c>
      <c r="C34" s="95" t="s">
        <v>120</v>
      </c>
      <c r="D34" s="96" t="s">
        <v>121</v>
      </c>
      <c r="F34" s="180">
        <v>21.155602331647668</v>
      </c>
      <c r="G34" s="180">
        <v>24.109303318061173</v>
      </c>
      <c r="H34" s="180">
        <v>15.651517001520821</v>
      </c>
      <c r="I34" s="180">
        <v>15.236369848839418</v>
      </c>
      <c r="J34" s="180">
        <v>15.991699122657241</v>
      </c>
      <c r="K34" s="180">
        <v>28.618032243671571</v>
      </c>
      <c r="L34" s="180">
        <v>50.845846182460228</v>
      </c>
      <c r="M34" s="180">
        <v>47.32343767035379</v>
      </c>
      <c r="O34" s="181">
        <f t="shared" si="4"/>
        <v>218.93180771921192</v>
      </c>
    </row>
    <row r="35" spans="1:15" ht="13">
      <c r="A35" s="93" t="s">
        <v>231</v>
      </c>
      <c r="B35" s="94" t="s">
        <v>232</v>
      </c>
      <c r="C35" s="95" t="s">
        <v>120</v>
      </c>
      <c r="D35" s="96" t="s">
        <v>121</v>
      </c>
      <c r="F35" s="180">
        <v>0.92859880683408558</v>
      </c>
      <c r="G35" s="180">
        <v>1.8247775766854775</v>
      </c>
      <c r="H35" s="180">
        <v>6.1398109752154877</v>
      </c>
      <c r="I35" s="180">
        <v>5.2653213086575059</v>
      </c>
      <c r="J35" s="180">
        <v>4.9185248783115272</v>
      </c>
      <c r="K35" s="180">
        <v>9.3076344419153667</v>
      </c>
      <c r="L35" s="180">
        <v>11.956350606069796</v>
      </c>
      <c r="M35" s="180">
        <v>0.5382731060148751</v>
      </c>
      <c r="O35" s="181">
        <f t="shared" si="4"/>
        <v>40.879291699704126</v>
      </c>
    </row>
    <row r="36" spans="1:15" ht="13">
      <c r="A36" s="93" t="s">
        <v>158</v>
      </c>
      <c r="B36" s="94" t="s">
        <v>233</v>
      </c>
      <c r="C36" s="95" t="s">
        <v>120</v>
      </c>
      <c r="D36" s="96" t="s">
        <v>121</v>
      </c>
      <c r="F36" s="180">
        <v>0.23490959653437088</v>
      </c>
      <c r="G36" s="180">
        <v>0.15566964</v>
      </c>
      <c r="H36" s="180">
        <v>0.4157500157290403</v>
      </c>
      <c r="I36" s="180">
        <v>0.34953371690112689</v>
      </c>
      <c r="J36" s="180">
        <v>3.9188201900245356E-2</v>
      </c>
      <c r="K36" s="180">
        <v>0.31888610503478937</v>
      </c>
      <c r="L36" s="180">
        <v>1.2835703696935203</v>
      </c>
      <c r="M36" s="180">
        <v>4.415222798297936E-2</v>
      </c>
      <c r="O36" s="181">
        <f t="shared" si="4"/>
        <v>2.8416598737760728</v>
      </c>
    </row>
    <row r="37" spans="1:15" ht="13">
      <c r="A37" s="93" t="s">
        <v>160</v>
      </c>
      <c r="B37" s="94" t="s">
        <v>234</v>
      </c>
      <c r="C37" s="95" t="s">
        <v>120</v>
      </c>
      <c r="D37" s="96" t="s">
        <v>121</v>
      </c>
      <c r="F37" s="180">
        <v>2.94123217621472</v>
      </c>
      <c r="G37" s="180">
        <v>4.7829425900000002</v>
      </c>
      <c r="H37" s="180">
        <v>4.4046818198994551</v>
      </c>
      <c r="I37" s="180">
        <v>2.9306448218518524</v>
      </c>
      <c r="J37" s="180">
        <v>1.6280331463552733</v>
      </c>
      <c r="K37" s="180">
        <v>1.5766806507683837</v>
      </c>
      <c r="L37" s="180">
        <v>3.0860589009231258</v>
      </c>
      <c r="M37" s="180">
        <v>0.77332475317537941</v>
      </c>
      <c r="O37" s="181">
        <f t="shared" si="4"/>
        <v>22.123598859188192</v>
      </c>
    </row>
    <row r="38" spans="1:15" s="107" customFormat="1" ht="13.5" thickBot="1">
      <c r="A38" s="100" t="s">
        <v>162</v>
      </c>
      <c r="B38" s="101" t="s">
        <v>235</v>
      </c>
      <c r="C38" s="102" t="s">
        <v>120</v>
      </c>
      <c r="D38" s="103" t="s">
        <v>132</v>
      </c>
      <c r="F38" s="183">
        <f>SUM(F31:F37)</f>
        <v>46.794569607504542</v>
      </c>
      <c r="G38" s="183">
        <f t="shared" ref="G38:M38" si="5">SUM(G31:G37)</f>
        <v>74.897290155302201</v>
      </c>
      <c r="H38" s="183">
        <f t="shared" si="5"/>
        <v>112.40918292661961</v>
      </c>
      <c r="I38" s="183">
        <f t="shared" si="5"/>
        <v>139.87718227562337</v>
      </c>
      <c r="J38" s="183">
        <f t="shared" si="5"/>
        <v>152.42952008899877</v>
      </c>
      <c r="K38" s="183">
        <f t="shared" si="5"/>
        <v>190.17489218896449</v>
      </c>
      <c r="L38" s="183">
        <f t="shared" si="5"/>
        <v>206.90674934138607</v>
      </c>
      <c r="M38" s="183">
        <f t="shared" si="5"/>
        <v>321.55449979732089</v>
      </c>
      <c r="O38" s="183">
        <f>SUM(O31:O37)</f>
        <v>1245.0438863817199</v>
      </c>
    </row>
    <row r="39" spans="1:15" ht="13" thickBot="1"/>
    <row r="40" spans="1:15" s="68" customFormat="1" ht="16" thickBot="1">
      <c r="A40" s="82"/>
      <c r="B40" s="83" t="s">
        <v>236</v>
      </c>
      <c r="C40" s="84"/>
      <c r="D40" s="85"/>
    </row>
    <row r="41" spans="1:15" ht="13.5" thickBot="1">
      <c r="A41" s="138" t="s">
        <v>165</v>
      </c>
      <c r="B41" s="185" t="s">
        <v>237</v>
      </c>
      <c r="C41" s="140" t="s">
        <v>120</v>
      </c>
      <c r="D41" s="141" t="s">
        <v>121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O41" s="187">
        <f>SUM(F41:M41)</f>
        <v>0</v>
      </c>
    </row>
    <row r="42" spans="1:15" ht="13" thickBot="1"/>
    <row r="43" spans="1:15" ht="16" thickBot="1">
      <c r="A43" s="82"/>
      <c r="B43" s="83" t="s">
        <v>238</v>
      </c>
      <c r="C43" s="84"/>
      <c r="D43" s="85"/>
    </row>
    <row r="44" spans="1:15" ht="13">
      <c r="A44" s="86" t="s">
        <v>239</v>
      </c>
      <c r="B44" s="87" t="s">
        <v>240</v>
      </c>
      <c r="C44" s="88" t="s">
        <v>120</v>
      </c>
      <c r="D44" s="89" t="s">
        <v>121</v>
      </c>
      <c r="F44" s="177">
        <v>0</v>
      </c>
      <c r="G44" s="177">
        <v>72.588868341713123</v>
      </c>
      <c r="H44" s="177">
        <v>96.225398294110974</v>
      </c>
      <c r="I44" s="177">
        <v>34.790780252728943</v>
      </c>
      <c r="J44" s="177">
        <v>29.664026995689554</v>
      </c>
      <c r="K44" s="177">
        <v>25.885502626209078</v>
      </c>
      <c r="L44" s="177">
        <v>16.020411520135308</v>
      </c>
      <c r="M44" s="177">
        <v>15.819460175664897</v>
      </c>
      <c r="O44" s="178">
        <f>SUM(F44:M44)</f>
        <v>290.99444820625189</v>
      </c>
    </row>
    <row r="45" spans="1:15" ht="13">
      <c r="A45" s="93" t="s">
        <v>241</v>
      </c>
      <c r="B45" s="94" t="s">
        <v>242</v>
      </c>
      <c r="C45" s="95" t="s">
        <v>120</v>
      </c>
      <c r="D45" s="96" t="s">
        <v>121</v>
      </c>
      <c r="F45" s="180">
        <v>0</v>
      </c>
      <c r="G45" s="180">
        <v>4.1526954648004519</v>
      </c>
      <c r="H45" s="180">
        <v>27.009141415942867</v>
      </c>
      <c r="I45" s="180">
        <v>24.457683458134085</v>
      </c>
      <c r="J45" s="180">
        <v>11.508117262474272</v>
      </c>
      <c r="K45" s="180">
        <v>5.4410596120889574</v>
      </c>
      <c r="L45" s="180">
        <v>1.1792818810676056</v>
      </c>
      <c r="M45" s="180">
        <v>0.43752430642816448</v>
      </c>
      <c r="O45" s="181">
        <f>SUM(F45:M45)</f>
        <v>74.185503400936412</v>
      </c>
    </row>
    <row r="46" spans="1:15" s="107" customFormat="1" ht="13.5" thickBot="1">
      <c r="A46" s="100" t="s">
        <v>243</v>
      </c>
      <c r="B46" s="101" t="s">
        <v>244</v>
      </c>
      <c r="C46" s="102" t="s">
        <v>120</v>
      </c>
      <c r="D46" s="103" t="s">
        <v>132</v>
      </c>
      <c r="F46" s="183">
        <f>F44+F45</f>
        <v>0</v>
      </c>
      <c r="G46" s="183">
        <f t="shared" ref="G46:M46" si="6">G44+G45</f>
        <v>76.741563806513568</v>
      </c>
      <c r="H46" s="183">
        <f t="shared" si="6"/>
        <v>123.23453971005384</v>
      </c>
      <c r="I46" s="183">
        <f t="shared" si="6"/>
        <v>59.248463710863028</v>
      </c>
      <c r="J46" s="183">
        <f t="shared" si="6"/>
        <v>41.172144258163826</v>
      </c>
      <c r="K46" s="183">
        <f t="shared" si="6"/>
        <v>31.326562238298035</v>
      </c>
      <c r="L46" s="183">
        <f t="shared" si="6"/>
        <v>17.199693401202914</v>
      </c>
      <c r="M46" s="183">
        <f t="shared" si="6"/>
        <v>16.256984482093063</v>
      </c>
      <c r="O46" s="183">
        <f>SUM(O44:O45)</f>
        <v>365.17995160718829</v>
      </c>
    </row>
    <row r="47" spans="1:15" ht="13.5" thickBot="1">
      <c r="A47" s="80"/>
      <c r="C47" s="62"/>
      <c r="D47" s="62"/>
      <c r="F47" s="137"/>
      <c r="G47" s="137"/>
      <c r="H47" s="137"/>
      <c r="I47" s="137"/>
      <c r="J47" s="137"/>
      <c r="K47" s="137"/>
      <c r="L47" s="137"/>
      <c r="M47" s="137"/>
      <c r="O47" s="137"/>
    </row>
    <row r="48" spans="1:15" s="68" customFormat="1" ht="16" thickBot="1">
      <c r="A48" s="82"/>
      <c r="B48" s="83" t="s">
        <v>245</v>
      </c>
      <c r="C48" s="84"/>
      <c r="D48" s="85"/>
    </row>
    <row r="49" spans="1:15" ht="13.5" thickBot="1">
      <c r="A49" s="138" t="s">
        <v>246</v>
      </c>
      <c r="B49" s="185" t="s">
        <v>247</v>
      </c>
      <c r="C49" s="140" t="s">
        <v>120</v>
      </c>
      <c r="D49" s="141" t="s">
        <v>121</v>
      </c>
      <c r="F49" s="186">
        <v>0</v>
      </c>
      <c r="G49" s="186">
        <v>3.0114910000000002E-2</v>
      </c>
      <c r="H49" s="186">
        <v>0.49125653000000002</v>
      </c>
      <c r="I49" s="186">
        <v>0.47506015949999991</v>
      </c>
      <c r="J49" s="186">
        <v>0.80003986722898834</v>
      </c>
      <c r="K49" s="186">
        <v>18.360184668214167</v>
      </c>
      <c r="L49" s="186">
        <v>26.999999999777931</v>
      </c>
      <c r="M49" s="186">
        <v>0</v>
      </c>
      <c r="O49" s="187">
        <f>SUM(F49:M49)</f>
        <v>47.156656134721089</v>
      </c>
    </row>
    <row r="50" spans="1:15" ht="13" thickBot="1"/>
    <row r="51" spans="1:15" s="68" customFormat="1" ht="16" thickBot="1">
      <c r="A51" s="82"/>
      <c r="B51" s="83" t="s">
        <v>248</v>
      </c>
      <c r="C51" s="84"/>
      <c r="D51" s="85"/>
    </row>
    <row r="52" spans="1:15" ht="13">
      <c r="A52" s="86" t="s">
        <v>249</v>
      </c>
      <c r="B52" s="87" t="s">
        <v>250</v>
      </c>
      <c r="C52" s="88" t="s">
        <v>120</v>
      </c>
      <c r="D52" s="89" t="s">
        <v>121</v>
      </c>
      <c r="F52" s="177">
        <v>0</v>
      </c>
      <c r="G52" s="177">
        <v>0.97565924844829932</v>
      </c>
      <c r="H52" s="177">
        <v>0.75877275176171766</v>
      </c>
      <c r="I52" s="177">
        <v>0.41055435099775023</v>
      </c>
      <c r="J52" s="177">
        <v>0.43433052149980683</v>
      </c>
      <c r="K52" s="177">
        <v>0.7358030115589792</v>
      </c>
      <c r="L52" s="177">
        <v>1.9717360430072928</v>
      </c>
      <c r="M52" s="177">
        <v>1.2186622585567586</v>
      </c>
      <c r="O52" s="178">
        <f t="shared" ref="O52:O64" si="7">SUM(F52:M52)</f>
        <v>6.5055181858306046</v>
      </c>
    </row>
    <row r="53" spans="1:15" ht="13">
      <c r="A53" s="124" t="s">
        <v>251</v>
      </c>
      <c r="B53" s="125" t="s">
        <v>252</v>
      </c>
      <c r="C53" s="95" t="s">
        <v>120</v>
      </c>
      <c r="D53" s="96" t="s">
        <v>121</v>
      </c>
      <c r="F53" s="182">
        <v>0</v>
      </c>
      <c r="G53" s="182">
        <v>0</v>
      </c>
      <c r="H53" s="182">
        <v>2.5755825547199997E-2</v>
      </c>
      <c r="I53" s="182">
        <v>4.085389E-3</v>
      </c>
      <c r="J53" s="182">
        <v>2.5373179999999998E-3</v>
      </c>
      <c r="K53" s="182">
        <v>5.0723694999999999E-2</v>
      </c>
      <c r="L53" s="182">
        <v>1.3100865856499999E-2</v>
      </c>
      <c r="M53" s="182">
        <v>7.7063914349999991E-4</v>
      </c>
      <c r="O53" s="181">
        <f t="shared" si="7"/>
        <v>9.6973732547199987E-2</v>
      </c>
    </row>
    <row r="54" spans="1:15" ht="13">
      <c r="A54" s="124" t="s">
        <v>253</v>
      </c>
      <c r="B54" s="94" t="s">
        <v>254</v>
      </c>
      <c r="C54" s="95" t="s">
        <v>120</v>
      </c>
      <c r="D54" s="96" t="s">
        <v>121</v>
      </c>
      <c r="F54" s="182">
        <v>0</v>
      </c>
      <c r="G54" s="182">
        <v>0</v>
      </c>
      <c r="H54" s="182">
        <v>0</v>
      </c>
      <c r="I54" s="182">
        <v>0</v>
      </c>
      <c r="J54" s="182">
        <v>0</v>
      </c>
      <c r="K54" s="182">
        <v>1.7704999999999999E-2</v>
      </c>
      <c r="L54" s="182">
        <v>9.3037358245000007E-2</v>
      </c>
      <c r="M54" s="182">
        <v>0.41527126836700007</v>
      </c>
      <c r="O54" s="181">
        <f t="shared" si="7"/>
        <v>0.52601362661200013</v>
      </c>
    </row>
    <row r="55" spans="1:15" ht="13">
      <c r="A55" s="124" t="s">
        <v>255</v>
      </c>
      <c r="B55" s="94" t="str">
        <f t="shared" ref="B55:B61" si="8">"Additional Operating Expenditure from " &amp;B31</f>
        <v>Additional Operating Expenditure from Improving drinking water quality compliance and reliability</v>
      </c>
      <c r="C55" s="95" t="s">
        <v>120</v>
      </c>
      <c r="D55" s="96" t="s">
        <v>121</v>
      </c>
      <c r="F55" s="180">
        <v>0</v>
      </c>
      <c r="G55" s="180">
        <v>0</v>
      </c>
      <c r="H55" s="180">
        <v>0</v>
      </c>
      <c r="I55" s="180">
        <v>8.6619999999999944E-3</v>
      </c>
      <c r="J55" s="180">
        <v>7.9160000000000008E-2</v>
      </c>
      <c r="K55" s="180">
        <v>0.38220834000000004</v>
      </c>
      <c r="L55" s="180">
        <v>9.8498536466879019E-2</v>
      </c>
      <c r="M55" s="180">
        <v>0.25786763647182798</v>
      </c>
      <c r="O55" s="181">
        <f t="shared" si="7"/>
        <v>0.82639651293870708</v>
      </c>
    </row>
    <row r="56" spans="1:15" ht="13">
      <c r="A56" s="124" t="s">
        <v>256</v>
      </c>
      <c r="B56" s="94" t="str">
        <f t="shared" si="8"/>
        <v>Additional Operating Expenditure from Improving drinking water availability and resilience of service</v>
      </c>
      <c r="C56" s="95" t="s">
        <v>120</v>
      </c>
      <c r="D56" s="96" t="s">
        <v>121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5.5833332999999999E-3</v>
      </c>
      <c r="M56" s="180">
        <v>7.961366246270956E-3</v>
      </c>
      <c r="O56" s="181">
        <f t="shared" si="7"/>
        <v>1.3544699546270956E-2</v>
      </c>
    </row>
    <row r="57" spans="1:15" ht="13">
      <c r="A57" s="124" t="s">
        <v>257</v>
      </c>
      <c r="B57" s="94" t="str">
        <f t="shared" si="8"/>
        <v>Additional Operating Expenditure from Protecting and enhancing the environment</v>
      </c>
      <c r="C57" s="95" t="s">
        <v>120</v>
      </c>
      <c r="D57" s="96" t="s">
        <v>121</v>
      </c>
      <c r="F57" s="180">
        <v>0</v>
      </c>
      <c r="G57" s="180">
        <v>0</v>
      </c>
      <c r="H57" s="180">
        <v>0</v>
      </c>
      <c r="I57" s="180">
        <v>0</v>
      </c>
      <c r="J57" s="180">
        <v>0.20700000000000002</v>
      </c>
      <c r="K57" s="180">
        <v>0.50596400000000008</v>
      </c>
      <c r="L57" s="180">
        <v>2.5550027633213034E-2</v>
      </c>
      <c r="M57" s="180">
        <v>0.1293274172199666</v>
      </c>
      <c r="O57" s="181">
        <f t="shared" si="7"/>
        <v>0.86784144485317971</v>
      </c>
    </row>
    <row r="58" spans="1:15" ht="13">
      <c r="A58" s="124" t="s">
        <v>168</v>
      </c>
      <c r="B58" s="94" t="str">
        <f t="shared" si="8"/>
        <v>Additional Operating Expenditure from Reducing flooding and pollution from sewers</v>
      </c>
      <c r="C58" s="95" t="s">
        <v>120</v>
      </c>
      <c r="D58" s="96" t="s">
        <v>121</v>
      </c>
      <c r="F58" s="184">
        <v>0</v>
      </c>
      <c r="G58" s="184">
        <v>5.4000000000000003E-3</v>
      </c>
      <c r="H58" s="184">
        <v>0</v>
      </c>
      <c r="I58" s="184">
        <v>0</v>
      </c>
      <c r="J58" s="184">
        <v>0</v>
      </c>
      <c r="K58" s="184">
        <v>0</v>
      </c>
      <c r="L58" s="180">
        <v>2.6554574031986966E-2</v>
      </c>
      <c r="M58" s="180">
        <v>2.4536117280033388E-2</v>
      </c>
      <c r="O58" s="181">
        <f t="shared" si="7"/>
        <v>5.6490691312020357E-2</v>
      </c>
    </row>
    <row r="59" spans="1:15" ht="13">
      <c r="A59" s="124" t="s">
        <v>170</v>
      </c>
      <c r="B59" s="94" t="str">
        <f>"Additional Operating Expenditure from " &amp;B35</f>
        <v>Additional Operating Expenditure from Improving the customer experience</v>
      </c>
      <c r="C59" s="95" t="s">
        <v>120</v>
      </c>
      <c r="D59" s="96" t="s">
        <v>121</v>
      </c>
      <c r="F59" s="184">
        <v>0</v>
      </c>
      <c r="G59" s="184">
        <v>0</v>
      </c>
      <c r="H59" s="184">
        <v>0</v>
      </c>
      <c r="I59" s="184">
        <v>0</v>
      </c>
      <c r="J59" s="184">
        <v>0</v>
      </c>
      <c r="K59" s="184">
        <v>0</v>
      </c>
      <c r="L59" s="180">
        <v>0.21366814462962788</v>
      </c>
      <c r="M59" s="180">
        <v>0.1181098217441424</v>
      </c>
      <c r="O59" s="181">
        <f t="shared" si="7"/>
        <v>0.33177796637377027</v>
      </c>
    </row>
    <row r="60" spans="1:15" ht="13">
      <c r="A60" s="124" t="s">
        <v>172</v>
      </c>
      <c r="B60" s="94" t="str">
        <f>"Additional Operating Expenditure from " &amp;B36</f>
        <v>Additional Operating Expenditure from Climate Change</v>
      </c>
      <c r="C60" s="95" t="s">
        <v>120</v>
      </c>
      <c r="D60" s="96" t="s">
        <v>121</v>
      </c>
      <c r="F60" s="184">
        <v>0</v>
      </c>
      <c r="G60" s="184">
        <v>0</v>
      </c>
      <c r="H60" s="184">
        <v>0</v>
      </c>
      <c r="I60" s="184">
        <v>0</v>
      </c>
      <c r="J60" s="184">
        <v>0</v>
      </c>
      <c r="K60" s="184">
        <v>0</v>
      </c>
      <c r="L60" s="180">
        <v>0</v>
      </c>
      <c r="M60" s="180">
        <v>0</v>
      </c>
      <c r="O60" s="181">
        <f t="shared" si="7"/>
        <v>0</v>
      </c>
    </row>
    <row r="61" spans="1:15" ht="13">
      <c r="A61" s="124" t="s">
        <v>174</v>
      </c>
      <c r="B61" s="94" t="str">
        <f t="shared" si="8"/>
        <v>Additional Operating Expenditure from Reducing long term cost of service</v>
      </c>
      <c r="C61" s="95" t="s">
        <v>120</v>
      </c>
      <c r="D61" s="96" t="s">
        <v>121</v>
      </c>
      <c r="F61" s="184">
        <v>0</v>
      </c>
      <c r="G61" s="184">
        <v>0</v>
      </c>
      <c r="H61" s="184">
        <v>0</v>
      </c>
      <c r="I61" s="184">
        <v>0.11</v>
      </c>
      <c r="J61" s="184">
        <v>0</v>
      </c>
      <c r="K61" s="184">
        <v>0</v>
      </c>
      <c r="L61" s="180">
        <v>-8.0645161300000004E-2</v>
      </c>
      <c r="M61" s="180">
        <v>-0.9193548383000002</v>
      </c>
      <c r="O61" s="181">
        <f t="shared" si="7"/>
        <v>-0.8899999996000002</v>
      </c>
    </row>
    <row r="62" spans="1:15" ht="13">
      <c r="A62" s="124" t="s">
        <v>176</v>
      </c>
      <c r="B62" s="94" t="s">
        <v>258</v>
      </c>
      <c r="C62" s="95" t="s">
        <v>120</v>
      </c>
      <c r="D62" s="96" t="s">
        <v>121</v>
      </c>
      <c r="F62" s="184">
        <v>0</v>
      </c>
      <c r="G62" s="184">
        <v>0</v>
      </c>
      <c r="H62" s="184">
        <v>0</v>
      </c>
      <c r="I62" s="184">
        <v>0</v>
      </c>
      <c r="J62" s="184">
        <v>0</v>
      </c>
      <c r="K62" s="184">
        <v>0</v>
      </c>
      <c r="L62" s="184">
        <v>0</v>
      </c>
      <c r="M62" s="184">
        <v>0</v>
      </c>
      <c r="O62" s="181">
        <f t="shared" si="7"/>
        <v>0</v>
      </c>
    </row>
    <row r="63" spans="1:15" ht="13">
      <c r="A63" s="124" t="s">
        <v>178</v>
      </c>
      <c r="B63" s="94" t="s">
        <v>259</v>
      </c>
      <c r="C63" s="95" t="s">
        <v>120</v>
      </c>
      <c r="D63" s="96" t="s">
        <v>121</v>
      </c>
      <c r="F63" s="184">
        <v>0</v>
      </c>
      <c r="G63" s="184">
        <v>0.20122530255170057</v>
      </c>
      <c r="H63" s="184">
        <v>0.63447515049108283</v>
      </c>
      <c r="I63" s="184">
        <v>0.23556126000224981</v>
      </c>
      <c r="J63" s="184">
        <v>0.2585455905001931</v>
      </c>
      <c r="K63" s="184">
        <v>0.20121695344102078</v>
      </c>
      <c r="L63" s="184">
        <v>0.15657624442949999</v>
      </c>
      <c r="M63" s="184">
        <v>0.22395600397050003</v>
      </c>
      <c r="O63" s="181">
        <f t="shared" si="7"/>
        <v>1.9115565053862473</v>
      </c>
    </row>
    <row r="64" spans="1:15" ht="13">
      <c r="A64" s="124" t="s">
        <v>181</v>
      </c>
      <c r="B64" s="94" t="s">
        <v>260</v>
      </c>
      <c r="C64" s="95" t="s">
        <v>120</v>
      </c>
      <c r="D64" s="96" t="s">
        <v>121</v>
      </c>
      <c r="F64" s="184">
        <v>0</v>
      </c>
      <c r="G64" s="184">
        <v>0</v>
      </c>
      <c r="H64" s="184">
        <v>0</v>
      </c>
      <c r="I64" s="184">
        <v>0</v>
      </c>
      <c r="J64" s="184">
        <v>0</v>
      </c>
      <c r="K64" s="184">
        <v>0</v>
      </c>
      <c r="L64" s="184">
        <v>0</v>
      </c>
      <c r="M64" s="184">
        <v>0</v>
      </c>
      <c r="O64" s="181">
        <f t="shared" si="7"/>
        <v>0</v>
      </c>
    </row>
    <row r="65" spans="1:15" s="107" customFormat="1" ht="13.5" thickBot="1">
      <c r="A65" s="124" t="s">
        <v>183</v>
      </c>
      <c r="B65" s="101" t="s">
        <v>248</v>
      </c>
      <c r="C65" s="102" t="s">
        <v>120</v>
      </c>
      <c r="D65" s="103" t="s">
        <v>132</v>
      </c>
      <c r="F65" s="183">
        <f>SUM(F52:F64)</f>
        <v>0</v>
      </c>
      <c r="G65" s="183">
        <f t="shared" ref="G65:M65" si="9">SUM(G52:G64)</f>
        <v>1.182284551</v>
      </c>
      <c r="H65" s="183">
        <f t="shared" si="9"/>
        <v>1.4190037278000005</v>
      </c>
      <c r="I65" s="183">
        <f t="shared" si="9"/>
        <v>0.76886300000000007</v>
      </c>
      <c r="J65" s="183">
        <f t="shared" si="9"/>
        <v>0.98157342999999997</v>
      </c>
      <c r="K65" s="183">
        <f t="shared" si="9"/>
        <v>1.893621</v>
      </c>
      <c r="L65" s="183">
        <f t="shared" si="9"/>
        <v>2.5236599662999999</v>
      </c>
      <c r="M65" s="183">
        <f t="shared" si="9"/>
        <v>1.4771076907000003</v>
      </c>
      <c r="O65" s="183">
        <f>SUM(O52:O64)</f>
        <v>10.246113365800003</v>
      </c>
    </row>
    <row r="66" spans="1:15" ht="13" thickBot="1"/>
    <row r="67" spans="1:15" s="68" customFormat="1" ht="16" thickBot="1">
      <c r="A67" s="82"/>
      <c r="B67" s="83" t="s">
        <v>167</v>
      </c>
      <c r="C67" s="84"/>
      <c r="D67" s="85"/>
    </row>
    <row r="68" spans="1:15" ht="13">
      <c r="A68" s="86" t="s">
        <v>185</v>
      </c>
      <c r="B68" s="87" t="s">
        <v>169</v>
      </c>
      <c r="C68" s="88" t="s">
        <v>120</v>
      </c>
      <c r="D68" s="89" t="s">
        <v>121</v>
      </c>
      <c r="F68" s="177">
        <v>0</v>
      </c>
      <c r="G68" s="177">
        <v>0</v>
      </c>
      <c r="H68" s="177">
        <v>0</v>
      </c>
      <c r="I68" s="177">
        <v>0</v>
      </c>
      <c r="J68" s="177">
        <v>0</v>
      </c>
      <c r="K68" s="177">
        <v>0</v>
      </c>
      <c r="L68" s="177">
        <v>0</v>
      </c>
      <c r="M68" s="177">
        <v>0</v>
      </c>
      <c r="O68" s="178">
        <f t="shared" ref="O68:O74" si="10">SUM(F68:M68)</f>
        <v>0</v>
      </c>
    </row>
    <row r="69" spans="1:15" ht="13">
      <c r="A69" s="188" t="s">
        <v>187</v>
      </c>
      <c r="B69" s="94" t="s">
        <v>171</v>
      </c>
      <c r="C69" s="95" t="s">
        <v>120</v>
      </c>
      <c r="D69" s="96" t="s">
        <v>121</v>
      </c>
      <c r="F69" s="180">
        <v>0</v>
      </c>
      <c r="G69" s="180">
        <v>0</v>
      </c>
      <c r="H69" s="180">
        <v>0</v>
      </c>
      <c r="I69" s="180">
        <v>0</v>
      </c>
      <c r="J69" s="180">
        <v>0</v>
      </c>
      <c r="K69" s="180">
        <v>0</v>
      </c>
      <c r="L69" s="180">
        <v>0</v>
      </c>
      <c r="M69" s="180">
        <v>0</v>
      </c>
      <c r="O69" s="181">
        <f t="shared" si="10"/>
        <v>0</v>
      </c>
    </row>
    <row r="70" spans="1:15" ht="13">
      <c r="A70" s="188" t="s">
        <v>189</v>
      </c>
      <c r="B70" s="94" t="s">
        <v>173</v>
      </c>
      <c r="C70" s="95" t="s">
        <v>120</v>
      </c>
      <c r="D70" s="96" t="s">
        <v>121</v>
      </c>
      <c r="F70" s="180">
        <v>0</v>
      </c>
      <c r="G70" s="180">
        <v>0</v>
      </c>
      <c r="H70" s="180">
        <v>0</v>
      </c>
      <c r="I70" s="180">
        <v>0</v>
      </c>
      <c r="J70" s="180">
        <v>0</v>
      </c>
      <c r="K70" s="180">
        <v>0</v>
      </c>
      <c r="L70" s="180">
        <v>0</v>
      </c>
      <c r="M70" s="180">
        <v>0</v>
      </c>
      <c r="O70" s="181">
        <f t="shared" si="10"/>
        <v>0</v>
      </c>
    </row>
    <row r="71" spans="1:15" ht="13">
      <c r="A71" s="188" t="s">
        <v>191</v>
      </c>
      <c r="B71" s="94" t="s">
        <v>175</v>
      </c>
      <c r="C71" s="95" t="s">
        <v>120</v>
      </c>
      <c r="D71" s="96" t="s">
        <v>121</v>
      </c>
      <c r="F71" s="180">
        <v>0</v>
      </c>
      <c r="G71" s="180">
        <v>0</v>
      </c>
      <c r="H71" s="180">
        <v>0</v>
      </c>
      <c r="I71" s="180">
        <v>0</v>
      </c>
      <c r="J71" s="180">
        <v>0</v>
      </c>
      <c r="K71" s="180">
        <v>0</v>
      </c>
      <c r="L71" s="180">
        <v>0</v>
      </c>
      <c r="M71" s="180">
        <v>0</v>
      </c>
      <c r="O71" s="181">
        <f t="shared" si="10"/>
        <v>0</v>
      </c>
    </row>
    <row r="72" spans="1:15" ht="13">
      <c r="A72" s="188" t="s">
        <v>193</v>
      </c>
      <c r="B72" s="94" t="s">
        <v>261</v>
      </c>
      <c r="C72" s="95" t="s">
        <v>120</v>
      </c>
      <c r="D72" s="96" t="s">
        <v>121</v>
      </c>
      <c r="F72" s="180">
        <v>0</v>
      </c>
      <c r="G72" s="180">
        <v>-10.7902030236</v>
      </c>
      <c r="H72" s="180">
        <v>-6.5168170716000002</v>
      </c>
      <c r="I72" s="180">
        <v>-7.3147370128800011</v>
      </c>
      <c r="J72" s="180">
        <v>-4.6331141413867512</v>
      </c>
      <c r="K72" s="180">
        <v>-5.9056810724497408</v>
      </c>
      <c r="L72" s="180">
        <v>-7.4624994416643107</v>
      </c>
      <c r="M72" s="180">
        <v>0</v>
      </c>
      <c r="O72" s="181">
        <f t="shared" si="10"/>
        <v>-42.623051763580811</v>
      </c>
    </row>
    <row r="73" spans="1:15" ht="13">
      <c r="A73" s="188" t="s">
        <v>194</v>
      </c>
      <c r="B73" s="94" t="s">
        <v>262</v>
      </c>
      <c r="C73" s="95" t="s">
        <v>120</v>
      </c>
      <c r="D73" s="96" t="s">
        <v>121</v>
      </c>
      <c r="F73" s="180">
        <v>0</v>
      </c>
      <c r="G73" s="180">
        <v>-5.558589436400001</v>
      </c>
      <c r="H73" s="180">
        <v>-3.3571481884000005</v>
      </c>
      <c r="I73" s="180">
        <v>-3.7681978551200004</v>
      </c>
      <c r="J73" s="180">
        <v>-1.7826605685000001</v>
      </c>
      <c r="K73" s="180">
        <v>-3.0026644966766405</v>
      </c>
      <c r="L73" s="180">
        <v>-3.7076876913225436</v>
      </c>
      <c r="M73" s="180">
        <v>0</v>
      </c>
      <c r="O73" s="181">
        <f t="shared" si="10"/>
        <v>-21.176948236419189</v>
      </c>
    </row>
    <row r="74" spans="1:15" ht="13">
      <c r="A74" s="188" t="s">
        <v>263</v>
      </c>
      <c r="B74" s="94" t="s">
        <v>177</v>
      </c>
      <c r="C74" s="95" t="s">
        <v>120</v>
      </c>
      <c r="D74" s="96" t="s">
        <v>121</v>
      </c>
      <c r="F74" s="180">
        <v>0</v>
      </c>
      <c r="G74" s="180">
        <v>-1.7095468300000001</v>
      </c>
      <c r="H74" s="180">
        <v>-14.871000280000001</v>
      </c>
      <c r="I74" s="180">
        <v>-7.0921367363999996</v>
      </c>
      <c r="J74" s="180">
        <v>-20.084</v>
      </c>
      <c r="K74" s="180">
        <v>-27.38</v>
      </c>
      <c r="L74" s="180">
        <v>-2.0633161535999989</v>
      </c>
      <c r="M74" s="180">
        <v>0</v>
      </c>
      <c r="O74" s="181">
        <f t="shared" si="10"/>
        <v>-73.2</v>
      </c>
    </row>
    <row r="75" spans="1:15" s="107" customFormat="1" ht="13.5" thickBot="1">
      <c r="A75" s="102" t="s">
        <v>264</v>
      </c>
      <c r="B75" s="101" t="s">
        <v>179</v>
      </c>
      <c r="C75" s="102" t="s">
        <v>120</v>
      </c>
      <c r="D75" s="103" t="s">
        <v>132</v>
      </c>
      <c r="F75" s="183">
        <f>SUM(F68:F74)</f>
        <v>0</v>
      </c>
      <c r="G75" s="183">
        <f t="shared" ref="G75:M75" si="11">SUM(G68:G74)</f>
        <v>-18.058339290000003</v>
      </c>
      <c r="H75" s="183">
        <f t="shared" si="11"/>
        <v>-24.744965540000003</v>
      </c>
      <c r="I75" s="183">
        <f t="shared" si="11"/>
        <v>-18.175071604400003</v>
      </c>
      <c r="J75" s="183">
        <f t="shared" si="11"/>
        <v>-26.499774709886751</v>
      </c>
      <c r="K75" s="183">
        <f t="shared" si="11"/>
        <v>-36.288345569126378</v>
      </c>
      <c r="L75" s="183">
        <f t="shared" si="11"/>
        <v>-13.233503286586853</v>
      </c>
      <c r="M75" s="183">
        <f t="shared" si="11"/>
        <v>0</v>
      </c>
      <c r="O75" s="183">
        <f>SUM(O68:O74)</f>
        <v>-137</v>
      </c>
    </row>
    <row r="76" spans="1:15" ht="13" thickBot="1">
      <c r="F76" s="146"/>
      <c r="G76" s="146"/>
    </row>
    <row r="77" spans="1:15" s="68" customFormat="1" ht="16" thickBot="1">
      <c r="A77" s="120"/>
      <c r="B77" s="147" t="s">
        <v>180</v>
      </c>
      <c r="C77" s="122"/>
      <c r="D77" s="123"/>
    </row>
    <row r="78" spans="1:15" ht="13">
      <c r="A78" s="86" t="s">
        <v>265</v>
      </c>
      <c r="B78" s="148" t="s">
        <v>182</v>
      </c>
      <c r="C78" s="88" t="s">
        <v>120</v>
      </c>
      <c r="D78" s="89" t="s">
        <v>132</v>
      </c>
      <c r="F78" s="189">
        <f t="shared" ref="F78:M78" si="12">F19</f>
        <v>0</v>
      </c>
      <c r="G78" s="189">
        <f t="shared" si="12"/>
        <v>260.05280758506558</v>
      </c>
      <c r="H78" s="189">
        <f t="shared" si="12"/>
        <v>338.22387694839051</v>
      </c>
      <c r="I78" s="189">
        <f t="shared" si="12"/>
        <v>394.48337517508565</v>
      </c>
      <c r="J78" s="189">
        <f t="shared" si="12"/>
        <v>381.45195052379466</v>
      </c>
      <c r="K78" s="189">
        <f t="shared" si="12"/>
        <v>345.03144529226603</v>
      </c>
      <c r="L78" s="189">
        <f t="shared" si="12"/>
        <v>408.22202623788144</v>
      </c>
      <c r="M78" s="189">
        <f t="shared" si="12"/>
        <v>54.031110188008093</v>
      </c>
      <c r="O78" s="189">
        <f>O19</f>
        <v>2181.4965919504921</v>
      </c>
    </row>
    <row r="79" spans="1:15" ht="13">
      <c r="A79" s="93" t="s">
        <v>266</v>
      </c>
      <c r="B79" s="152" t="s">
        <v>184</v>
      </c>
      <c r="C79" s="95" t="s">
        <v>120</v>
      </c>
      <c r="D79" s="96" t="s">
        <v>132</v>
      </c>
      <c r="F79" s="190">
        <f t="shared" ref="F79:M79" si="13">F28</f>
        <v>0</v>
      </c>
      <c r="G79" s="190">
        <f t="shared" si="13"/>
        <v>49.992332006818764</v>
      </c>
      <c r="H79" s="190">
        <f t="shared" si="13"/>
        <v>52.351677164936021</v>
      </c>
      <c r="I79" s="190">
        <f t="shared" si="13"/>
        <v>52.577772463828012</v>
      </c>
      <c r="J79" s="190">
        <f t="shared" si="13"/>
        <v>84.079453869613275</v>
      </c>
      <c r="K79" s="190">
        <f t="shared" si="13"/>
        <v>79.703991523357843</v>
      </c>
      <c r="L79" s="190">
        <f t="shared" si="13"/>
        <v>83.13542334107899</v>
      </c>
      <c r="M79" s="190">
        <f t="shared" si="13"/>
        <v>19.412532664299114</v>
      </c>
      <c r="O79" s="190">
        <f>O28</f>
        <v>421.25318303393198</v>
      </c>
    </row>
    <row r="80" spans="1:15" ht="13">
      <c r="A80" s="93" t="s">
        <v>267</v>
      </c>
      <c r="B80" s="152" t="s">
        <v>226</v>
      </c>
      <c r="C80" s="95" t="s">
        <v>120</v>
      </c>
      <c r="D80" s="96" t="s">
        <v>132</v>
      </c>
      <c r="F80" s="190">
        <f t="shared" ref="F80:M80" si="14">F38+F41</f>
        <v>46.794569607504542</v>
      </c>
      <c r="G80" s="190">
        <f t="shared" si="14"/>
        <v>74.897290155302201</v>
      </c>
      <c r="H80" s="190">
        <f t="shared" si="14"/>
        <v>112.40918292661961</v>
      </c>
      <c r="I80" s="190">
        <f t="shared" si="14"/>
        <v>139.87718227562337</v>
      </c>
      <c r="J80" s="190">
        <f t="shared" si="14"/>
        <v>152.42952008899877</v>
      </c>
      <c r="K80" s="190">
        <f t="shared" si="14"/>
        <v>190.17489218896449</v>
      </c>
      <c r="L80" s="190">
        <f t="shared" si="14"/>
        <v>206.90674934138607</v>
      </c>
      <c r="M80" s="190">
        <f t="shared" si="14"/>
        <v>321.55449979732089</v>
      </c>
      <c r="O80" s="190">
        <f>O38+O41</f>
        <v>1245.0438863817199</v>
      </c>
    </row>
    <row r="81" spans="1:15" ht="13">
      <c r="A81" s="93" t="s">
        <v>268</v>
      </c>
      <c r="B81" s="191" t="s">
        <v>238</v>
      </c>
      <c r="C81" s="95" t="s">
        <v>120</v>
      </c>
      <c r="D81" s="96" t="s">
        <v>132</v>
      </c>
      <c r="F81" s="190">
        <f t="shared" ref="F81:M81" si="15">F46</f>
        <v>0</v>
      </c>
      <c r="G81" s="190">
        <f t="shared" si="15"/>
        <v>76.741563806513568</v>
      </c>
      <c r="H81" s="190">
        <f t="shared" si="15"/>
        <v>123.23453971005384</v>
      </c>
      <c r="I81" s="190">
        <f t="shared" si="15"/>
        <v>59.248463710863028</v>
      </c>
      <c r="J81" s="190">
        <f t="shared" si="15"/>
        <v>41.172144258163826</v>
      </c>
      <c r="K81" s="190">
        <f t="shared" si="15"/>
        <v>31.326562238298035</v>
      </c>
      <c r="L81" s="190">
        <f t="shared" si="15"/>
        <v>17.199693401202914</v>
      </c>
      <c r="M81" s="190">
        <f t="shared" si="15"/>
        <v>16.256984482093063</v>
      </c>
      <c r="O81" s="190">
        <f>O46</f>
        <v>365.17995160718829</v>
      </c>
    </row>
    <row r="82" spans="1:15" ht="13.5" thickBot="1">
      <c r="A82" s="156" t="s">
        <v>269</v>
      </c>
      <c r="B82" s="192" t="s">
        <v>270</v>
      </c>
      <c r="C82" s="158" t="s">
        <v>120</v>
      </c>
      <c r="D82" s="159" t="s">
        <v>132</v>
      </c>
      <c r="F82" s="193">
        <f t="shared" ref="F82:M82" si="16">SUM(F49)</f>
        <v>0</v>
      </c>
      <c r="G82" s="193">
        <f t="shared" si="16"/>
        <v>3.0114910000000002E-2</v>
      </c>
      <c r="H82" s="193">
        <f t="shared" si="16"/>
        <v>0.49125653000000002</v>
      </c>
      <c r="I82" s="193">
        <f t="shared" si="16"/>
        <v>0.47506015949999991</v>
      </c>
      <c r="J82" s="193">
        <f t="shared" si="16"/>
        <v>0.80003986722898834</v>
      </c>
      <c r="K82" s="193">
        <f t="shared" si="16"/>
        <v>18.360184668214167</v>
      </c>
      <c r="L82" s="193">
        <f t="shared" si="16"/>
        <v>26.999999999777931</v>
      </c>
      <c r="M82" s="193">
        <f t="shared" si="16"/>
        <v>0</v>
      </c>
      <c r="O82" s="193">
        <f>O49</f>
        <v>47.156656134721089</v>
      </c>
    </row>
    <row r="83" spans="1:15" ht="13.5" thickBot="1">
      <c r="A83" s="138" t="s">
        <v>271</v>
      </c>
      <c r="B83" s="163" t="s">
        <v>192</v>
      </c>
      <c r="C83" s="164" t="s">
        <v>120</v>
      </c>
      <c r="D83" s="165" t="s">
        <v>132</v>
      </c>
      <c r="E83" s="107"/>
      <c r="F83" s="194">
        <f>SUM(F78:F82)</f>
        <v>46.794569607504542</v>
      </c>
      <c r="G83" s="194">
        <f t="shared" ref="G83:M83" si="17">SUM(G78:G82)</f>
        <v>461.71410846370009</v>
      </c>
      <c r="H83" s="194">
        <f t="shared" si="17"/>
        <v>626.71053327999994</v>
      </c>
      <c r="I83" s="194">
        <f t="shared" si="17"/>
        <v>646.66185378490002</v>
      </c>
      <c r="J83" s="194">
        <f t="shared" si="17"/>
        <v>659.93310860779945</v>
      </c>
      <c r="K83" s="194">
        <f t="shared" si="17"/>
        <v>664.59707591110055</v>
      </c>
      <c r="L83" s="194">
        <f t="shared" si="17"/>
        <v>742.46389232132742</v>
      </c>
      <c r="M83" s="194">
        <f t="shared" si="17"/>
        <v>411.25512713172117</v>
      </c>
      <c r="N83" s="107"/>
      <c r="O83" s="194">
        <f>SUM(O78:O82)</f>
        <v>4260.1302691080527</v>
      </c>
    </row>
    <row r="84" spans="1:15" ht="13.5" thickBot="1">
      <c r="A84" s="124" t="s">
        <v>272</v>
      </c>
      <c r="B84" s="195" t="s">
        <v>179</v>
      </c>
      <c r="C84" s="196" t="s">
        <v>120</v>
      </c>
      <c r="D84" s="197" t="s">
        <v>132</v>
      </c>
      <c r="F84" s="198">
        <f>F75</f>
        <v>0</v>
      </c>
      <c r="G84" s="198">
        <f t="shared" ref="G84:M84" si="18">G75</f>
        <v>-18.058339290000003</v>
      </c>
      <c r="H84" s="198">
        <f t="shared" si="18"/>
        <v>-24.744965540000003</v>
      </c>
      <c r="I84" s="198">
        <f t="shared" si="18"/>
        <v>-18.175071604400003</v>
      </c>
      <c r="J84" s="198">
        <f t="shared" si="18"/>
        <v>-26.499774709886751</v>
      </c>
      <c r="K84" s="198">
        <f t="shared" si="18"/>
        <v>-36.288345569126378</v>
      </c>
      <c r="L84" s="198">
        <f t="shared" si="18"/>
        <v>-13.233503286586853</v>
      </c>
      <c r="M84" s="198">
        <f t="shared" si="18"/>
        <v>0</v>
      </c>
      <c r="O84" s="199">
        <f>O75</f>
        <v>-137</v>
      </c>
    </row>
    <row r="85" spans="1:15" s="107" customFormat="1" ht="13.5" thickBot="1">
      <c r="A85" s="138" t="s">
        <v>273</v>
      </c>
      <c r="B85" s="163" t="s">
        <v>195</v>
      </c>
      <c r="C85" s="164" t="s">
        <v>120</v>
      </c>
      <c r="D85" s="165" t="s">
        <v>132</v>
      </c>
      <c r="F85" s="194">
        <f>F83+F84</f>
        <v>46.794569607504542</v>
      </c>
      <c r="G85" s="194">
        <f t="shared" ref="G85:M85" si="19">G83+G84</f>
        <v>443.65576917370009</v>
      </c>
      <c r="H85" s="194">
        <f t="shared" si="19"/>
        <v>601.96556773999998</v>
      </c>
      <c r="I85" s="194">
        <f t="shared" si="19"/>
        <v>628.48678218049997</v>
      </c>
      <c r="J85" s="194">
        <f t="shared" si="19"/>
        <v>633.43333389791269</v>
      </c>
      <c r="K85" s="194">
        <f t="shared" si="19"/>
        <v>628.30873034197418</v>
      </c>
      <c r="L85" s="194">
        <f t="shared" si="19"/>
        <v>729.2303890347406</v>
      </c>
      <c r="M85" s="194">
        <f t="shared" si="19"/>
        <v>411.25512713172117</v>
      </c>
      <c r="O85" s="194">
        <f>SUM(F85:M85)</f>
        <v>4123.1302691080537</v>
      </c>
    </row>
    <row r="86" spans="1:15" ht="13.5" thickBot="1">
      <c r="A86" s="200" t="s">
        <v>274</v>
      </c>
      <c r="B86" s="201" t="str">
        <f>B65</f>
        <v>Total Additional Operating Expenditure</v>
      </c>
      <c r="C86" s="202" t="s">
        <v>120</v>
      </c>
      <c r="D86" s="203" t="s">
        <v>132</v>
      </c>
      <c r="F86" s="204">
        <f>F65</f>
        <v>0</v>
      </c>
      <c r="G86" s="204">
        <f t="shared" ref="G86:M86" si="20">G65</f>
        <v>1.182284551</v>
      </c>
      <c r="H86" s="204">
        <f t="shared" si="20"/>
        <v>1.4190037278000005</v>
      </c>
      <c r="I86" s="204">
        <f t="shared" si="20"/>
        <v>0.76886300000000007</v>
      </c>
      <c r="J86" s="204">
        <f t="shared" si="20"/>
        <v>0.98157342999999997</v>
      </c>
      <c r="K86" s="204">
        <f t="shared" si="20"/>
        <v>1.893621</v>
      </c>
      <c r="L86" s="204">
        <f t="shared" si="20"/>
        <v>2.5236599662999999</v>
      </c>
      <c r="M86" s="204">
        <f t="shared" si="20"/>
        <v>1.4771076907000003</v>
      </c>
      <c r="O86" s="204">
        <f>O65</f>
        <v>10.246113365800003</v>
      </c>
    </row>
    <row r="87" spans="1:15" ht="13" thickBot="1"/>
    <row r="88" spans="1:15">
      <c r="A88" s="206"/>
      <c r="B88" s="207"/>
      <c r="C88" s="207"/>
      <c r="D88" s="207"/>
      <c r="E88" s="207"/>
      <c r="F88" s="208"/>
      <c r="H88" s="54" t="s">
        <v>196</v>
      </c>
      <c r="I88" s="179">
        <f>I14+I15+I22+I24+I26+I31+I32+I41</f>
        <v>323.66564009166711</v>
      </c>
      <c r="J88" s="179">
        <f t="shared" ref="J88" si="21">J14+J15+J22+J24+J26+J31+J32+J41</f>
        <v>321.64128172137413</v>
      </c>
      <c r="K88" s="179">
        <f>K14+K15+K22+K24+K26+K31+K32+K41</f>
        <v>306.16195836325363</v>
      </c>
    </row>
    <row r="89" spans="1:15" ht="14">
      <c r="A89" s="209" t="s">
        <v>277</v>
      </c>
      <c r="B89" s="210"/>
      <c r="C89" s="210"/>
      <c r="D89" s="211" t="s">
        <v>278</v>
      </c>
      <c r="F89" s="212"/>
      <c r="H89" s="54" t="s">
        <v>197</v>
      </c>
      <c r="I89" s="179">
        <f>I16+I17+I23+I25+I27+I33+I34</f>
        <v>193.33083172038189</v>
      </c>
      <c r="J89" s="179">
        <f t="shared" ref="J89" si="22">J16+J17+J23+J25+J27+J33+J34</f>
        <v>236.42590860232389</v>
      </c>
      <c r="K89" s="179">
        <f>K16+K17+K23+K25+K27+K33+K34</f>
        <v>250.78779459858228</v>
      </c>
    </row>
    <row r="90" spans="1:15" ht="14">
      <c r="A90" s="213"/>
      <c r="B90" s="210"/>
      <c r="C90" s="210"/>
      <c r="D90" s="210"/>
      <c r="F90" s="212"/>
      <c r="H90" s="54" t="s">
        <v>198</v>
      </c>
      <c r="I90" s="179">
        <f t="shared" ref="I90:J90" si="23">I18+I35+I36+I37+I46+I49</f>
        <v>129.66538197285101</v>
      </c>
      <c r="J90" s="179">
        <f t="shared" si="23"/>
        <v>101.8659182841015</v>
      </c>
      <c r="K90" s="179">
        <f>K18+K35+K36+K37+K46+K49</f>
        <v>107.64732294926463</v>
      </c>
    </row>
    <row r="91" spans="1:15" ht="14">
      <c r="A91" s="209" t="s">
        <v>279</v>
      </c>
      <c r="B91" s="210"/>
      <c r="C91" s="210"/>
      <c r="D91" s="211" t="s">
        <v>278</v>
      </c>
      <c r="F91" s="212"/>
    </row>
    <row r="92" spans="1:15" ht="14">
      <c r="A92" s="213"/>
      <c r="B92" s="210"/>
      <c r="C92" s="210"/>
      <c r="D92" s="210"/>
      <c r="F92" s="212"/>
      <c r="H92" s="54" t="s">
        <v>199</v>
      </c>
      <c r="I92" s="179">
        <f>SUM(I88:I90)</f>
        <v>646.66185378490002</v>
      </c>
      <c r="J92" s="179">
        <f t="shared" ref="J92:K92" si="24">SUM(J88:J90)</f>
        <v>659.93310860779957</v>
      </c>
      <c r="K92" s="179">
        <f t="shared" si="24"/>
        <v>664.59707591110055</v>
      </c>
    </row>
    <row r="93" spans="1:15" ht="14">
      <c r="A93" s="209" t="s">
        <v>280</v>
      </c>
      <c r="B93" s="210"/>
      <c r="C93" s="210"/>
      <c r="D93" s="211"/>
      <c r="F93" s="212"/>
    </row>
    <row r="94" spans="1:15" ht="13" thickBot="1">
      <c r="A94" s="214"/>
      <c r="B94" s="215"/>
      <c r="C94" s="215"/>
      <c r="D94" s="215"/>
      <c r="E94" s="215"/>
      <c r="F94" s="216"/>
      <c r="H94" s="54" t="s">
        <v>200</v>
      </c>
      <c r="I94" s="170">
        <f>I88/SUM(I88:I89)</f>
        <v>0.6260499978988906</v>
      </c>
      <c r="J94" s="170">
        <f>J88/SUM(J88:J89)</f>
        <v>0.57634866786347216</v>
      </c>
      <c r="K94" s="170">
        <f>K88/SUM(K88:K89)</f>
        <v>0.54971199239266544</v>
      </c>
    </row>
    <row r="96" spans="1:15">
      <c r="H96" s="54" t="s">
        <v>201</v>
      </c>
      <c r="I96" s="205">
        <f>I88+(I90*I94)</f>
        <v>404.84265220332935</v>
      </c>
      <c r="J96" s="205">
        <f>J88+(J90*J94)</f>
        <v>380.35156802510534</v>
      </c>
      <c r="K96" s="205">
        <f>K88+(K90*K94)</f>
        <v>365.33698273743062</v>
      </c>
    </row>
    <row r="97" spans="7:11">
      <c r="H97" s="54" t="s">
        <v>202</v>
      </c>
      <c r="I97" s="205">
        <f>I89+(I90*(1-I94))</f>
        <v>241.81920158157067</v>
      </c>
      <c r="J97" s="205">
        <f>J89+(J90*(1-J94))</f>
        <v>279.58154058269417</v>
      </c>
      <c r="K97" s="205">
        <f>K89+(K90*(1-K94))</f>
        <v>299.26009317366993</v>
      </c>
    </row>
    <row r="109" spans="7:11">
      <c r="G109" s="179"/>
    </row>
  </sheetData>
  <mergeCells count="9">
    <mergeCell ref="L8:L9"/>
    <mergeCell ref="M8:M9"/>
    <mergeCell ref="O8:O9"/>
    <mergeCell ref="F8:F9"/>
    <mergeCell ref="G8:G9"/>
    <mergeCell ref="H8:H9"/>
    <mergeCell ref="I8:I9"/>
    <mergeCell ref="J8:J9"/>
    <mergeCell ref="K8:K9"/>
  </mergeCells>
  <pageMargins left="0.55118110236220474" right="0.55118110236220474" top="0.74803149606299213" bottom="0.70866141732283472" header="0.51181102362204722" footer="0.51181102362204722"/>
  <pageSetup paperSize="8" scale="56" orientation="landscape" r:id="rId1"/>
  <headerFooter alignWithMargins="0"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CA959ADCD3B48868047D93A75FF32" ma:contentTypeVersion="18" ma:contentTypeDescription="Create a new document." ma:contentTypeScope="" ma:versionID="b7c39f17f03f853be61f146465d90b17">
  <xsd:schema xmlns:xsd="http://www.w3.org/2001/XMLSchema" xmlns:xs="http://www.w3.org/2001/XMLSchema" xmlns:p="http://schemas.microsoft.com/office/2006/metadata/properties" xmlns:ns1="http://schemas.microsoft.com/sharepoint/v3" xmlns:ns2="e1d9cb2f-0b9c-4b6f-8c88-d7cc9ca89a94" xmlns:ns3="65b6d800-2dda-48d6-88d8-9e2b35e6f7ea" targetNamespace="http://schemas.microsoft.com/office/2006/metadata/properties" ma:root="true" ma:fieldsID="d48129e2ebe8558f7a04a2f6b72ed1e9" ns1:_="" ns2:_="" ns3:_="">
    <xsd:import namespace="http://schemas.microsoft.com/sharepoint/v3"/>
    <xsd:import namespace="e1d9cb2f-0b9c-4b6f-8c88-d7cc9ca89a94"/>
    <xsd:import namespace="65b6d800-2dda-48d6-88d8-9e2b35e6f7ea"/>
    <xsd:element name="properties">
      <xsd:complexType>
        <xsd:sequence>
          <xsd:element name="documentManagement">
            <xsd:complexType>
              <xsd:all>
                <xsd:element ref="ns2:o49a6551a5174fd091773af0de7dca61" minOccurs="0"/>
                <xsd:element ref="ns3:TaxCatchAll" minOccurs="0"/>
                <xsd:element ref="ns3:nb8d4ac56d8e4f3eab60cf43dc4a8542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9cb2f-0b9c-4b6f-8c88-d7cc9ca89a94" elementFormDefault="qualified">
    <xsd:import namespace="http://schemas.microsoft.com/office/2006/documentManagement/types"/>
    <xsd:import namespace="http://schemas.microsoft.com/office/infopath/2007/PartnerControls"/>
    <xsd:element name="o49a6551a5174fd091773af0de7dca61" ma:index="9" nillable="true" ma:taxonomy="true" ma:internalName="o49a6551a5174fd091773af0de7dca61" ma:taxonomyFieldName="Governance_x0020_Area" ma:displayName="Governance Area" ma:indexed="true" ma:default="" ma:fieldId="{849a6551-a517-4fd0-9177-3af0de7dca61}" ma:sspId="f924a736-b285-4c68-8cdb-5ccf3ff341b6" ma:termSetId="8f3c1e7a-6c9e-4568-9ff1-912999fe99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6d800-2dda-48d6-88d8-9e2b35e6f7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08503f4a-e7b5-4e8b-9a1b-011360948be7}" ma:internalName="TaxCatchAll" ma:showField="CatchAllData" ma:web="65b6d800-2dda-48d6-88d8-9e2b35e6f7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b8d4ac56d8e4f3eab60cf43dc4a8542" ma:index="12" nillable="true" ma:taxonomy="true" ma:internalName="nb8d4ac56d8e4f3eab60cf43dc4a8542" ma:taxonomyFieldName="Financial_x0020_Year" ma:displayName="Financial Year" ma:indexed="true" ma:default="" ma:fieldId="{7b8d4ac5-6d8e-4f3e-ab60-cf43dc4a8542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49a6551a5174fd091773af0de7dca61 xmlns="e1d9cb2f-0b9c-4b6f-8c88-d7cc9ca89a94">
      <Terms xmlns="http://schemas.microsoft.com/office/infopath/2007/PartnerControls"/>
    </o49a6551a5174fd091773af0de7dca61>
    <_ip_UnifiedCompliancePolicyProperties xmlns="http://schemas.microsoft.com/sharepoint/v3" xsi:nil="true"/>
    <nb8d4ac56d8e4f3eab60cf43dc4a8542 xmlns="65b6d800-2dda-48d6-88d8-9e2b35e6f7ea">
      <Terms xmlns="http://schemas.microsoft.com/office/infopath/2007/PartnerControls"/>
    </nb8d4ac56d8e4f3eab60cf43dc4a8542>
    <TaxCatchAll xmlns="65b6d800-2dda-48d6-88d8-9e2b35e6f7ea" xsi:nil="true"/>
  </documentManagement>
</p:properties>
</file>

<file path=customXml/itemProps1.xml><?xml version="1.0" encoding="utf-8"?>
<ds:datastoreItem xmlns:ds="http://schemas.openxmlformats.org/officeDocument/2006/customXml" ds:itemID="{99E809AF-8023-490F-807C-79A81A31FC1F}"/>
</file>

<file path=customXml/itemProps2.xml><?xml version="1.0" encoding="utf-8"?>
<ds:datastoreItem xmlns:ds="http://schemas.openxmlformats.org/officeDocument/2006/customXml" ds:itemID="{B187E08D-3530-49B8-9A1D-08DCEA278349}"/>
</file>

<file path=customXml/itemProps3.xml><?xml version="1.0" encoding="utf-8"?>
<ds:datastoreItem xmlns:ds="http://schemas.openxmlformats.org/officeDocument/2006/customXml" ds:itemID="{C726FD94-1364-4CD6-8446-090C76772F82}"/>
</file>

<file path=customXml/itemProps4.xml><?xml version="1.0" encoding="utf-8"?>
<ds:datastoreItem xmlns:ds="http://schemas.openxmlformats.org/officeDocument/2006/customXml" ds:itemID="{8F3BC3DF-4687-4F4B-8421-41E620BE1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Analysis===&gt;</vt:lpstr>
      <vt:lpstr>Analysis per head of population</vt:lpstr>
      <vt:lpstr>Data ===&gt;</vt:lpstr>
      <vt:lpstr>W + WW Populations</vt:lpstr>
      <vt:lpstr>W CAPEX 2002-20</vt:lpstr>
      <vt:lpstr>WW CAPEX 2002-20</vt:lpstr>
      <vt:lpstr>G Tables</vt:lpstr>
      <vt:lpstr>G1 - Investment</vt:lpstr>
      <vt:lpstr>G1 - Investment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22 22_Investment comparison</dc:title>
  <dc:subject/>
  <dc:creator/>
  <cp:keywords/>
  <dc:description/>
  <cp:lastModifiedBy/>
  <cp:revision>1</cp:revision>
  <dcterms:created xsi:type="dcterms:W3CDTF">2022-09-07T12:55:01Z</dcterms:created>
  <dcterms:modified xsi:type="dcterms:W3CDTF">2022-09-07T12:57:05Z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0x010100F34CA959ADCD3B48868047D93A75FF32</vt:lpwstr>
  </property>
  <property fmtid="{D5CDD505-2E9C-101B-9397-08002B2CF9AE}" pid="3" name="Order">
    <vt:r8>2159900</vt:r8>
  </property>
</Properties>
</file>